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<sst xmlns="http://schemas.openxmlformats.org/spreadsheetml/2006/main" count="857" uniqueCount="303">
  <si>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Amathole(DC12)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</si>
  <si>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</si>
  <si>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</si>
  <si>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</si>
  <si>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</si>
  <si>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</si>
  <si>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</si>
  <si>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</si>
  <si>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</si>
  <si>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</si>
  <si>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</si>
  <si>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</si>
  <si>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</si>
  <si>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</si>
  <si>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</si>
  <si>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</si>
  <si>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</si>
  <si>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</si>
  <si>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</si>
  <si>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</si>
  <si>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</si>
  <si>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</si>
  <si>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</si>
  <si>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</si>
  <si>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</si>
  <si>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</si>
  <si>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</si>
  <si>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</si>
  <si>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</si>
  <si>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</si>
  <si>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</si>
  <si>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</si>
  <si>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</si>
  <si>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</si>
  <si>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</si>
  <si>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</si>
  <si>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</si>
  <si>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</si>
  <si>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</si>
  <si>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</si>
  <si>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</si>
  <si>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</si>
  <si>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</si>
  <si>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</si>
  <si>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</si>
  <si>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</si>
  <si>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</si>
  <si>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</si>
  <si>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</si>
  <si>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</si>
  <si>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</si>
  <si>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</si>
  <si>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</si>
  <si>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</si>
  <si>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</si>
  <si>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</si>
  <si>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</si>
  <si>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</si>
  <si>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</si>
  <si>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</si>
  <si>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</si>
  <si>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</si>
  <si>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</si>
  <si>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</si>
  <si>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</si>
  <si>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</si>
  <si>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</si>
  <si>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</si>
  <si>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</si>
  <si>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</si>
  <si>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Amathole(DC12)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</si>
  <si>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</si>
  <si>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</si>
  <si>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</si>
  <si>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</si>
  <si>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</si>
  <si>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</si>
  <si>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</si>
  <si>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</si>
  <si>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</si>
  <si>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</si>
  <si>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</si>
  <si>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</si>
  <si>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</si>
  <si>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</si>
  <si>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</si>
  <si>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</si>
  <si>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</si>
  <si>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</si>
  <si>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</si>
  <si>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</si>
  <si>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</si>
  <si>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</si>
  <si>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</si>
  <si>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</si>
  <si>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</si>
  <si>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</si>
  <si>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</si>
  <si>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</si>
  <si>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</si>
  <si>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Amathole(DC12)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</si>
  <si>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</si>
  <si>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</si>
  <si>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</si>
  <si>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</si>
  <si>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</si>
  <si>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</si>
  <si>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</si>
  <si>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</si>
  <si>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</si>
  <si>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</si>
  <si>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</si>
  <si>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</si>
  <si>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</si>
  <si>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</si>
  <si>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</si>
  <si>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</si>
  <si>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</si>
  <si>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</si>
  <si>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</si>
  <si>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</si>
  <si>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</si>
  <si>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</si>
  <si>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</si>
  <si>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</si>
  <si>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</si>
  <si>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</si>
  <si>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</si>
  <si>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</si>
  <si>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Amathole(DC12)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</si>
  <si>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</si>
  <si>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</si>
  <si>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</si>
  <si>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</si>
  <si>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</si>
  <si>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</si>
  <si>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</si>
  <si>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</si>
  <si>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</si>
  <si>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</si>
  <si>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Amathole(DC12)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</si>
  <si>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</si>
  <si>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</si>
  <si>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</si>
  <si>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</si>
  <si>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</si>
  <si>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</si>
  <si>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</si>
  <si>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</si>
  <si>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</si>
  <si>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</si>
  <si>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</si>
  <si>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</si>
  <si>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</si>
  <si>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</si>
  <si>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</si>
  <si>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</si>
  <si>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</si>
  <si>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</si>
  <si>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</si>
  <si>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</si>
  <si>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</si>
  <si>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</si>
  <si>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</si>
  <si>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</si>
  <si>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</si>
  <si>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</si>
  <si>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</si>
  <si>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</si>
  <si>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</si>
  <si>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</si>
  <si>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</si>
  <si>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</si>
  <si>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</si>
  <si>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Amathole(DC12)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</si>
  <si>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</si>
  <si>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</si>
  <si>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</si>
  <si>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</si>
  <si>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</si>
  <si>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</si>
  <si>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</si>
  <si>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</si>
  <si>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</si>
  <si>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</si>
  <si>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</si>
  <si>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</si>
  <si>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</si>
  <si>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</si>
  <si>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</si>
  <si>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</si>
  <si>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</si>
  <si>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</si>
  <si>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</si>
  <si>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</si>
  <si>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</si>
  <si>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</si>
  <si>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</si>
  <si>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</si>
  <si>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</si>
  <si>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</si>
  <si>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</si>
  <si>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Amathole(DC12)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</si>
  <si>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</si>
  <si>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</si>
  <si>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</si>
  <si>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</si>
  <si>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</si>
  <si>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</si>
  <si>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</si>
  <si>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</si>
  <si>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</si>
  <si>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</si>
  <si>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</si>
  <si>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</si>
  <si>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</si>
  <si>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</si>
  <si>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</si>
  <si>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</si>
  <si>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</si>
  <si>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</si>
  <si>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</si>
  <si>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</si>
  <si>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</si>
  <si>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</si>
  <si>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</si>
  <si>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</si>
  <si>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Amathole(DC12)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</si>
  <si>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</si>
  <si>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</si>
  <si>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</si>
  <si>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</si>
  <si>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</si>
  <si>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</si>
  <si>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</si>
  <si>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</si>
  <si>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</si>
  <si>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</si>
  <si>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</si>
  <si>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</si>
  <si>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</si>
  <si>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</si>
  <si>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</si>
  <si>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</si>
  <si>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</si>
  <si>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</si>
  <si>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</si>
  <si>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</si>
  <si>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</si>
  <si>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</si>
  <si>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</si>
  <si>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</si>
  <si>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</si>
  <si>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</si>
  <si>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</si>
  <si>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</si>
  <si>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</si>
  <si>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</si>
  <si>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</si>
  <si>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</si>
  <si>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</si>
  <si>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</si>
  <si>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</si>
  <si>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Amathole(DC12)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</si>
  <si>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</si>
  <si>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</si>
  <si>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Eastern Cape: Amathole(DC12)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</si>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</sst>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209347332</v>
      </c>
      <c r="C6" s="19">
        <v>0</v>
      </c>
      <c r="D6" s="59">
        <v>178068360</v>
      </c>
      <c r="E6" s="60">
        <v>178068360</v>
      </c>
      <c r="F6" s="60">
        <v>0</v>
      </c>
      <c r="G6" s="60">
        <v>20200266</v>
      </c>
      <c r="H6" s="60">
        <v>6069120</v>
      </c>
      <c r="I6" s="60">
        <v>26269386</v>
      </c>
      <c r="J6" s="60">
        <v>-19123306</v>
      </c>
      <c r="K6" s="60">
        <v>30087783</v>
      </c>
      <c r="L6" s="60">
        <v>20173531</v>
      </c>
      <c r="M6" s="60">
        <v>31138008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57407394</v>
      </c>
      <c r="W6" s="60">
        <v>75353705</v>
      </c>
      <c r="X6" s="60">
        <v>-17946311</v>
      </c>
      <c r="Y6" s="61">
        <v>-23.82</v>
      </c>
      <c r="Z6" s="62">
        <v>178068360</v>
      </c>
    </row>
    <row r="7" spans="1:26" ht="12.75">
      <c r="A7" s="58" t="s">
        <v>33</v>
      </c>
      <c r="B7" s="19">
        <v>20393216</v>
      </c>
      <c r="C7" s="19">
        <v>0</v>
      </c>
      <c r="D7" s="59">
        <v>7401291</v>
      </c>
      <c r="E7" s="60">
        <v>7401291</v>
      </c>
      <c r="F7" s="60">
        <v>0</v>
      </c>
      <c r="G7" s="60">
        <v>984627</v>
      </c>
      <c r="H7" s="60">
        <v>261845</v>
      </c>
      <c r="I7" s="60">
        <v>1246472</v>
      </c>
      <c r="J7" s="60">
        <v>-266270</v>
      </c>
      <c r="K7" s="60">
        <v>62071</v>
      </c>
      <c r="L7" s="60">
        <v>0</v>
      </c>
      <c r="M7" s="60">
        <v>-204199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1042273</v>
      </c>
      <c r="W7" s="60">
        <v>2565353</v>
      </c>
      <c r="X7" s="60">
        <v>-1523080</v>
      </c>
      <c r="Y7" s="61">
        <v>-59.37</v>
      </c>
      <c r="Z7" s="62">
        <v>7401291</v>
      </c>
    </row>
    <row r="8" spans="1:26" ht="12.75">
      <c r="A8" s="58" t="s">
        <v>34</v>
      </c>
      <c r="B8" s="19">
        <v>744930891</v>
      </c>
      <c r="C8" s="19">
        <v>0</v>
      </c>
      <c r="D8" s="59">
        <v>743732895</v>
      </c>
      <c r="E8" s="60">
        <v>743732895</v>
      </c>
      <c r="F8" s="60">
        <v>0</v>
      </c>
      <c r="G8" s="60">
        <v>903320</v>
      </c>
      <c r="H8" s="60">
        <v>3492660</v>
      </c>
      <c r="I8" s="60">
        <v>4395980</v>
      </c>
      <c r="J8" s="60">
        <v>2317551</v>
      </c>
      <c r="K8" s="60">
        <v>0</v>
      </c>
      <c r="L8" s="60">
        <v>0</v>
      </c>
      <c r="M8" s="60">
        <v>2317551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6713531</v>
      </c>
      <c r="W8" s="60">
        <v>557799672</v>
      </c>
      <c r="X8" s="60">
        <v>-551086141</v>
      </c>
      <c r="Y8" s="61">
        <v>-98.8</v>
      </c>
      <c r="Z8" s="62">
        <v>743732895</v>
      </c>
    </row>
    <row r="9" spans="1:26" ht="12.75">
      <c r="A9" s="58" t="s">
        <v>35</v>
      </c>
      <c r="B9" s="19">
        <v>112779569</v>
      </c>
      <c r="C9" s="19">
        <v>0</v>
      </c>
      <c r="D9" s="59">
        <v>463424485</v>
      </c>
      <c r="E9" s="60">
        <v>463424485</v>
      </c>
      <c r="F9" s="60">
        <v>0</v>
      </c>
      <c r="G9" s="60">
        <v>5442629</v>
      </c>
      <c r="H9" s="60">
        <v>2342974</v>
      </c>
      <c r="I9" s="60">
        <v>7785603</v>
      </c>
      <c r="J9" s="60">
        <v>-3033940</v>
      </c>
      <c r="K9" s="60">
        <v>6619395</v>
      </c>
      <c r="L9" s="60">
        <v>247209075</v>
      </c>
      <c r="M9" s="60">
        <v>250794530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258580133</v>
      </c>
      <c r="W9" s="60">
        <v>51089279</v>
      </c>
      <c r="X9" s="60">
        <v>207490854</v>
      </c>
      <c r="Y9" s="61">
        <v>406.13</v>
      </c>
      <c r="Z9" s="62">
        <v>463424485</v>
      </c>
    </row>
    <row r="10" spans="1:26" ht="22.5">
      <c r="A10" s="63" t="s">
        <v>278</v>
      </c>
      <c r="B10" s="64">
        <f>SUM(B5:B9)</f>
        <v>1087451008</v>
      </c>
      <c r="C10" s="64">
        <f>SUM(C5:C9)</f>
        <v>0</v>
      </c>
      <c r="D10" s="65">
        <f aca="true" t="shared" si="0" ref="D10:Z10">SUM(D5:D9)</f>
        <v>1392627031</v>
      </c>
      <c r="E10" s="66">
        <f t="shared" si="0"/>
        <v>1392627031</v>
      </c>
      <c r="F10" s="66">
        <f t="shared" si="0"/>
        <v>0</v>
      </c>
      <c r="G10" s="66">
        <f t="shared" si="0"/>
        <v>27530842</v>
      </c>
      <c r="H10" s="66">
        <f t="shared" si="0"/>
        <v>12166599</v>
      </c>
      <c r="I10" s="66">
        <f t="shared" si="0"/>
        <v>39697441</v>
      </c>
      <c r="J10" s="66">
        <f t="shared" si="0"/>
        <v>-20105965</v>
      </c>
      <c r="K10" s="66">
        <f t="shared" si="0"/>
        <v>36769249</v>
      </c>
      <c r="L10" s="66">
        <f t="shared" si="0"/>
        <v>267382606</v>
      </c>
      <c r="M10" s="66">
        <f t="shared" si="0"/>
        <v>284045890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323743331</v>
      </c>
      <c r="W10" s="66">
        <f t="shared" si="0"/>
        <v>686808009</v>
      </c>
      <c r="X10" s="66">
        <f t="shared" si="0"/>
        <v>-363064678</v>
      </c>
      <c r="Y10" s="67">
        <f>+IF(W10&lt;&gt;0,(X10/W10)*100,0)</f>
        <v>-52.862615642561614</v>
      </c>
      <c r="Z10" s="68">
        <f t="shared" si="0"/>
        <v>1392627031</v>
      </c>
    </row>
    <row r="11" spans="1:26" ht="12.75">
      <c r="A11" s="58" t="s">
        <v>37</v>
      </c>
      <c r="B11" s="19">
        <v>622704193</v>
      </c>
      <c r="C11" s="19">
        <v>0</v>
      </c>
      <c r="D11" s="59">
        <v>646855683</v>
      </c>
      <c r="E11" s="60">
        <v>646855683</v>
      </c>
      <c r="F11" s="60">
        <v>0</v>
      </c>
      <c r="G11" s="60">
        <v>50875312</v>
      </c>
      <c r="H11" s="60">
        <v>46453404</v>
      </c>
      <c r="I11" s="60">
        <v>97328716</v>
      </c>
      <c r="J11" s="60">
        <v>70787905</v>
      </c>
      <c r="K11" s="60">
        <v>2188933</v>
      </c>
      <c r="L11" s="60">
        <v>56111423</v>
      </c>
      <c r="M11" s="60">
        <v>129088261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226416977</v>
      </c>
      <c r="W11" s="60">
        <v>333381474</v>
      </c>
      <c r="X11" s="60">
        <v>-106964497</v>
      </c>
      <c r="Y11" s="61">
        <v>-32.08</v>
      </c>
      <c r="Z11" s="62">
        <v>646855683</v>
      </c>
    </row>
    <row r="12" spans="1:26" ht="12.75">
      <c r="A12" s="58" t="s">
        <v>38</v>
      </c>
      <c r="B12" s="19">
        <v>14130149</v>
      </c>
      <c r="C12" s="19">
        <v>0</v>
      </c>
      <c r="D12" s="59">
        <v>15025841</v>
      </c>
      <c r="E12" s="60">
        <v>15025841</v>
      </c>
      <c r="F12" s="60">
        <v>0</v>
      </c>
      <c r="G12" s="60">
        <v>441065</v>
      </c>
      <c r="H12" s="60">
        <v>7386353</v>
      </c>
      <c r="I12" s="60">
        <v>7827418</v>
      </c>
      <c r="J12" s="60">
        <v>6065426</v>
      </c>
      <c r="K12" s="60">
        <v>23852</v>
      </c>
      <c r="L12" s="60">
        <v>1174600</v>
      </c>
      <c r="M12" s="60">
        <v>7263878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15091296</v>
      </c>
      <c r="W12" s="60">
        <v>7154939</v>
      </c>
      <c r="X12" s="60">
        <v>7936357</v>
      </c>
      <c r="Y12" s="61">
        <v>110.92</v>
      </c>
      <c r="Z12" s="62">
        <v>15025841</v>
      </c>
    </row>
    <row r="13" spans="1:26" ht="12.75">
      <c r="A13" s="58" t="s">
        <v>279</v>
      </c>
      <c r="B13" s="19">
        <v>100034418</v>
      </c>
      <c r="C13" s="19">
        <v>0</v>
      </c>
      <c r="D13" s="59">
        <v>212025280</v>
      </c>
      <c r="E13" s="60">
        <v>212025280</v>
      </c>
      <c r="F13" s="60">
        <v>0</v>
      </c>
      <c r="G13" s="60">
        <v>0</v>
      </c>
      <c r="H13" s="60">
        <v>17354</v>
      </c>
      <c r="I13" s="60">
        <v>17354</v>
      </c>
      <c r="J13" s="60">
        <v>17354</v>
      </c>
      <c r="K13" s="60">
        <v>0</v>
      </c>
      <c r="L13" s="60">
        <v>0</v>
      </c>
      <c r="M13" s="60">
        <v>17354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34708</v>
      </c>
      <c r="W13" s="60">
        <v>65301243</v>
      </c>
      <c r="X13" s="60">
        <v>-65266535</v>
      </c>
      <c r="Y13" s="61">
        <v>-99.95</v>
      </c>
      <c r="Z13" s="62">
        <v>212025280</v>
      </c>
    </row>
    <row r="14" spans="1:26" ht="12.75">
      <c r="A14" s="58" t="s">
        <v>40</v>
      </c>
      <c r="B14" s="19">
        <v>42186776</v>
      </c>
      <c r="C14" s="19">
        <v>0</v>
      </c>
      <c r="D14" s="59">
        <v>32485891</v>
      </c>
      <c r="E14" s="60">
        <v>32485891</v>
      </c>
      <c r="F14" s="60">
        <v>0</v>
      </c>
      <c r="G14" s="60">
        <v>768833</v>
      </c>
      <c r="H14" s="60">
        <v>0</v>
      </c>
      <c r="I14" s="60">
        <v>768833</v>
      </c>
      <c r="J14" s="60">
        <v>0</v>
      </c>
      <c r="K14" s="60">
        <v>0</v>
      </c>
      <c r="L14" s="60">
        <v>2462308</v>
      </c>
      <c r="M14" s="60">
        <v>2462308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3231141</v>
      </c>
      <c r="W14" s="60">
        <v>12709795</v>
      </c>
      <c r="X14" s="60">
        <v>-9478654</v>
      </c>
      <c r="Y14" s="61">
        <v>-74.58</v>
      </c>
      <c r="Z14" s="62">
        <v>32485891</v>
      </c>
    </row>
    <row r="15" spans="1:26" ht="12.75">
      <c r="A15" s="58" t="s">
        <v>41</v>
      </c>
      <c r="B15" s="19">
        <v>89173581</v>
      </c>
      <c r="C15" s="19">
        <v>0</v>
      </c>
      <c r="D15" s="59">
        <v>70936644</v>
      </c>
      <c r="E15" s="60">
        <v>70936644</v>
      </c>
      <c r="F15" s="60">
        <v>0</v>
      </c>
      <c r="G15" s="60">
        <v>0</v>
      </c>
      <c r="H15" s="60">
        <v>45333</v>
      </c>
      <c r="I15" s="60">
        <v>45333</v>
      </c>
      <c r="J15" s="60">
        <v>79123</v>
      </c>
      <c r="K15" s="60">
        <v>413889</v>
      </c>
      <c r="L15" s="60">
        <v>1371924</v>
      </c>
      <c r="M15" s="60">
        <v>1864936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1910269</v>
      </c>
      <c r="W15" s="60">
        <v>35724323</v>
      </c>
      <c r="X15" s="60">
        <v>-33814054</v>
      </c>
      <c r="Y15" s="61">
        <v>-94.65</v>
      </c>
      <c r="Z15" s="62">
        <v>70936644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547538887</v>
      </c>
      <c r="C17" s="19">
        <v>0</v>
      </c>
      <c r="D17" s="59">
        <v>384997691</v>
      </c>
      <c r="E17" s="60">
        <v>384997691</v>
      </c>
      <c r="F17" s="60">
        <v>0</v>
      </c>
      <c r="G17" s="60">
        <v>19195566</v>
      </c>
      <c r="H17" s="60">
        <v>23843966</v>
      </c>
      <c r="I17" s="60">
        <v>43039532</v>
      </c>
      <c r="J17" s="60">
        <v>5954437</v>
      </c>
      <c r="K17" s="60">
        <v>19563048</v>
      </c>
      <c r="L17" s="60">
        <v>27645259</v>
      </c>
      <c r="M17" s="60">
        <v>53162744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96202276</v>
      </c>
      <c r="W17" s="60">
        <v>118043908</v>
      </c>
      <c r="X17" s="60">
        <v>-21841632</v>
      </c>
      <c r="Y17" s="61">
        <v>-18.5</v>
      </c>
      <c r="Z17" s="62">
        <v>384997691</v>
      </c>
    </row>
    <row r="18" spans="1:26" ht="12.75">
      <c r="A18" s="70" t="s">
        <v>44</v>
      </c>
      <c r="B18" s="71">
        <f>SUM(B11:B17)</f>
        <v>1415768004</v>
      </c>
      <c r="C18" s="71">
        <f>SUM(C11:C17)</f>
        <v>0</v>
      </c>
      <c r="D18" s="72">
        <f aca="true" t="shared" si="1" ref="D18:Z18">SUM(D11:D17)</f>
        <v>1362327030</v>
      </c>
      <c r="E18" s="73">
        <f t="shared" si="1"/>
        <v>1362327030</v>
      </c>
      <c r="F18" s="73">
        <f t="shared" si="1"/>
        <v>0</v>
      </c>
      <c r="G18" s="73">
        <f t="shared" si="1"/>
        <v>71280776</v>
      </c>
      <c r="H18" s="73">
        <f t="shared" si="1"/>
        <v>77746410</v>
      </c>
      <c r="I18" s="73">
        <f t="shared" si="1"/>
        <v>149027186</v>
      </c>
      <c r="J18" s="73">
        <f t="shared" si="1"/>
        <v>82904245</v>
      </c>
      <c r="K18" s="73">
        <f t="shared" si="1"/>
        <v>22189722</v>
      </c>
      <c r="L18" s="73">
        <f t="shared" si="1"/>
        <v>88765514</v>
      </c>
      <c r="M18" s="73">
        <f t="shared" si="1"/>
        <v>193859481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342886667</v>
      </c>
      <c r="W18" s="73">
        <f t="shared" si="1"/>
        <v>572315682</v>
      </c>
      <c r="X18" s="73">
        <f t="shared" si="1"/>
        <v>-229429015</v>
      </c>
      <c r="Y18" s="67">
        <f>+IF(W18&lt;&gt;0,(X18/W18)*100,0)</f>
        <v>-40.087843512909366</v>
      </c>
      <c r="Z18" s="74">
        <f t="shared" si="1"/>
        <v>1362327030</v>
      </c>
    </row>
    <row r="19" spans="1:26" ht="12.75">
      <c r="A19" s="70" t="s">
        <v>45</v>
      </c>
      <c r="B19" s="75">
        <f>+B10-B18</f>
        <v>-328316996</v>
      </c>
      <c r="C19" s="75">
        <f>+C10-C18</f>
        <v>0</v>
      </c>
      <c r="D19" s="76">
        <f aca="true" t="shared" si="2" ref="D19:Z19">+D10-D18</f>
        <v>30300001</v>
      </c>
      <c r="E19" s="77">
        <f t="shared" si="2"/>
        <v>30300001</v>
      </c>
      <c r="F19" s="77">
        <f t="shared" si="2"/>
        <v>0</v>
      </c>
      <c r="G19" s="77">
        <f t="shared" si="2"/>
        <v>-43749934</v>
      </c>
      <c r="H19" s="77">
        <f t="shared" si="2"/>
        <v>-65579811</v>
      </c>
      <c r="I19" s="77">
        <f t="shared" si="2"/>
        <v>-109329745</v>
      </c>
      <c r="J19" s="77">
        <f t="shared" si="2"/>
        <v>-103010210</v>
      </c>
      <c r="K19" s="77">
        <f t="shared" si="2"/>
        <v>14579527</v>
      </c>
      <c r="L19" s="77">
        <f t="shared" si="2"/>
        <v>178617092</v>
      </c>
      <c r="M19" s="77">
        <f t="shared" si="2"/>
        <v>90186409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-19143336</v>
      </c>
      <c r="W19" s="77">
        <f>IF(E10=E18,0,W10-W18)</f>
        <v>114492327</v>
      </c>
      <c r="X19" s="77">
        <f t="shared" si="2"/>
        <v>-133635663</v>
      </c>
      <c r="Y19" s="78">
        <f>+IF(W19&lt;&gt;0,(X19/W19)*100,0)</f>
        <v>-116.72019121421124</v>
      </c>
      <c r="Z19" s="79">
        <f t="shared" si="2"/>
        <v>30300001</v>
      </c>
    </row>
    <row r="20" spans="1:26" ht="12.75">
      <c r="A20" s="58" t="s">
        <v>46</v>
      </c>
      <c r="B20" s="19">
        <v>618487970</v>
      </c>
      <c r="C20" s="19">
        <v>0</v>
      </c>
      <c r="D20" s="59">
        <v>479632547</v>
      </c>
      <c r="E20" s="60">
        <v>479632547</v>
      </c>
      <c r="F20" s="60">
        <v>0</v>
      </c>
      <c r="G20" s="60">
        <v>62073239</v>
      </c>
      <c r="H20" s="60">
        <v>18831798</v>
      </c>
      <c r="I20" s="60">
        <v>80905037</v>
      </c>
      <c r="J20" s="60">
        <v>81965758</v>
      </c>
      <c r="K20" s="60">
        <v>0</v>
      </c>
      <c r="L20" s="60">
        <v>0</v>
      </c>
      <c r="M20" s="60">
        <v>81965758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162870795</v>
      </c>
      <c r="W20" s="60">
        <v>359724411</v>
      </c>
      <c r="X20" s="60">
        <v>-196853616</v>
      </c>
      <c r="Y20" s="61">
        <v>-54.72</v>
      </c>
      <c r="Z20" s="62">
        <v>479632547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290170974</v>
      </c>
      <c r="C22" s="86">
        <f>SUM(C19:C21)</f>
        <v>0</v>
      </c>
      <c r="D22" s="87">
        <f aca="true" t="shared" si="3" ref="D22:Z22">SUM(D19:D21)</f>
        <v>509932548</v>
      </c>
      <c r="E22" s="88">
        <f t="shared" si="3"/>
        <v>509932548</v>
      </c>
      <c r="F22" s="88">
        <f t="shared" si="3"/>
        <v>0</v>
      </c>
      <c r="G22" s="88">
        <f t="shared" si="3"/>
        <v>18323305</v>
      </c>
      <c r="H22" s="88">
        <f t="shared" si="3"/>
        <v>-46748013</v>
      </c>
      <c r="I22" s="88">
        <f t="shared" si="3"/>
        <v>-28424708</v>
      </c>
      <c r="J22" s="88">
        <f t="shared" si="3"/>
        <v>-21044452</v>
      </c>
      <c r="K22" s="88">
        <f t="shared" si="3"/>
        <v>14579527</v>
      </c>
      <c r="L22" s="88">
        <f t="shared" si="3"/>
        <v>178617092</v>
      </c>
      <c r="M22" s="88">
        <f t="shared" si="3"/>
        <v>172152167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143727459</v>
      </c>
      <c r="W22" s="88">
        <f t="shared" si="3"/>
        <v>474216738</v>
      </c>
      <c r="X22" s="88">
        <f t="shared" si="3"/>
        <v>-330489279</v>
      </c>
      <c r="Y22" s="89">
        <f>+IF(W22&lt;&gt;0,(X22/W22)*100,0)</f>
        <v>-69.69160987312092</v>
      </c>
      <c r="Z22" s="90">
        <f t="shared" si="3"/>
        <v>509932548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290170974</v>
      </c>
      <c r="C24" s="75">
        <f>SUM(C22:C23)</f>
        <v>0</v>
      </c>
      <c r="D24" s="76">
        <f aca="true" t="shared" si="4" ref="D24:Z24">SUM(D22:D23)</f>
        <v>509932548</v>
      </c>
      <c r="E24" s="77">
        <f t="shared" si="4"/>
        <v>509932548</v>
      </c>
      <c r="F24" s="77">
        <f t="shared" si="4"/>
        <v>0</v>
      </c>
      <c r="G24" s="77">
        <f t="shared" si="4"/>
        <v>18323305</v>
      </c>
      <c r="H24" s="77">
        <f t="shared" si="4"/>
        <v>-46748013</v>
      </c>
      <c r="I24" s="77">
        <f t="shared" si="4"/>
        <v>-28424708</v>
      </c>
      <c r="J24" s="77">
        <f t="shared" si="4"/>
        <v>-21044452</v>
      </c>
      <c r="K24" s="77">
        <f t="shared" si="4"/>
        <v>14579527</v>
      </c>
      <c r="L24" s="77">
        <f t="shared" si="4"/>
        <v>178617092</v>
      </c>
      <c r="M24" s="77">
        <f t="shared" si="4"/>
        <v>172152167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143727459</v>
      </c>
      <c r="W24" s="77">
        <f t="shared" si="4"/>
        <v>474216738</v>
      </c>
      <c r="X24" s="77">
        <f t="shared" si="4"/>
        <v>-330489279</v>
      </c>
      <c r="Y24" s="78">
        <f>+IF(W24&lt;&gt;0,(X24/W24)*100,0)</f>
        <v>-69.69160987312092</v>
      </c>
      <c r="Z24" s="79">
        <f t="shared" si="4"/>
        <v>509932548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26446288</v>
      </c>
      <c r="C27" s="22">
        <v>0</v>
      </c>
      <c r="D27" s="99">
        <v>509932547</v>
      </c>
      <c r="E27" s="100">
        <v>509932547</v>
      </c>
      <c r="F27" s="100">
        <v>43500771</v>
      </c>
      <c r="G27" s="100">
        <v>16224783</v>
      </c>
      <c r="H27" s="100">
        <v>27877181</v>
      </c>
      <c r="I27" s="100">
        <v>87602735</v>
      </c>
      <c r="J27" s="100">
        <v>3364357</v>
      </c>
      <c r="K27" s="100">
        <v>3364357</v>
      </c>
      <c r="L27" s="100">
        <v>0</v>
      </c>
      <c r="M27" s="100">
        <v>6728714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94331449</v>
      </c>
      <c r="W27" s="100">
        <v>254966274</v>
      </c>
      <c r="X27" s="100">
        <v>-160634825</v>
      </c>
      <c r="Y27" s="101">
        <v>-63</v>
      </c>
      <c r="Z27" s="102">
        <v>509932547</v>
      </c>
    </row>
    <row r="28" spans="1:26" ht="12.75">
      <c r="A28" s="103" t="s">
        <v>46</v>
      </c>
      <c r="B28" s="19">
        <v>0</v>
      </c>
      <c r="C28" s="19">
        <v>0</v>
      </c>
      <c r="D28" s="59">
        <v>479632547</v>
      </c>
      <c r="E28" s="60">
        <v>479632547</v>
      </c>
      <c r="F28" s="60">
        <v>43500771</v>
      </c>
      <c r="G28" s="60">
        <v>16224783</v>
      </c>
      <c r="H28" s="60">
        <v>17980804</v>
      </c>
      <c r="I28" s="60">
        <v>77706358</v>
      </c>
      <c r="J28" s="60">
        <v>3351896</v>
      </c>
      <c r="K28" s="60">
        <v>3351896</v>
      </c>
      <c r="L28" s="60">
        <v>0</v>
      </c>
      <c r="M28" s="60">
        <v>6703792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84410150</v>
      </c>
      <c r="W28" s="60">
        <v>239816274</v>
      </c>
      <c r="X28" s="60">
        <v>-155406124</v>
      </c>
      <c r="Y28" s="61">
        <v>-64.8</v>
      </c>
      <c r="Z28" s="62">
        <v>479632547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26446289</v>
      </c>
      <c r="C31" s="19">
        <v>0</v>
      </c>
      <c r="D31" s="59">
        <v>30300000</v>
      </c>
      <c r="E31" s="60">
        <v>30300000</v>
      </c>
      <c r="F31" s="60">
        <v>0</v>
      </c>
      <c r="G31" s="60">
        <v>0</v>
      </c>
      <c r="H31" s="60">
        <v>9896376</v>
      </c>
      <c r="I31" s="60">
        <v>9896376</v>
      </c>
      <c r="J31" s="60">
        <v>12461</v>
      </c>
      <c r="K31" s="60">
        <v>12461</v>
      </c>
      <c r="L31" s="60">
        <v>0</v>
      </c>
      <c r="M31" s="60">
        <v>24922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9921298</v>
      </c>
      <c r="W31" s="60">
        <v>15150000</v>
      </c>
      <c r="X31" s="60">
        <v>-5228702</v>
      </c>
      <c r="Y31" s="61">
        <v>-34.51</v>
      </c>
      <c r="Z31" s="62">
        <v>30300000</v>
      </c>
    </row>
    <row r="32" spans="1:26" ht="12.75">
      <c r="A32" s="70" t="s">
        <v>54</v>
      </c>
      <c r="B32" s="22">
        <f>SUM(B28:B31)</f>
        <v>26446289</v>
      </c>
      <c r="C32" s="22">
        <f>SUM(C28:C31)</f>
        <v>0</v>
      </c>
      <c r="D32" s="99">
        <f aca="true" t="shared" si="5" ref="D32:Z32">SUM(D28:D31)</f>
        <v>509932547</v>
      </c>
      <c r="E32" s="100">
        <f t="shared" si="5"/>
        <v>509932547</v>
      </c>
      <c r="F32" s="100">
        <f t="shared" si="5"/>
        <v>43500771</v>
      </c>
      <c r="G32" s="100">
        <f t="shared" si="5"/>
        <v>16224783</v>
      </c>
      <c r="H32" s="100">
        <f t="shared" si="5"/>
        <v>27877180</v>
      </c>
      <c r="I32" s="100">
        <f t="shared" si="5"/>
        <v>87602734</v>
      </c>
      <c r="J32" s="100">
        <f t="shared" si="5"/>
        <v>3364357</v>
      </c>
      <c r="K32" s="100">
        <f t="shared" si="5"/>
        <v>3364357</v>
      </c>
      <c r="L32" s="100">
        <f t="shared" si="5"/>
        <v>0</v>
      </c>
      <c r="M32" s="100">
        <f t="shared" si="5"/>
        <v>6728714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94331448</v>
      </c>
      <c r="W32" s="100">
        <f t="shared" si="5"/>
        <v>254966274</v>
      </c>
      <c r="X32" s="100">
        <f t="shared" si="5"/>
        <v>-160634826</v>
      </c>
      <c r="Y32" s="101">
        <f>+IF(W32&lt;&gt;0,(X32/W32)*100,0)</f>
        <v>-63.0023820326919</v>
      </c>
      <c r="Z32" s="102">
        <f t="shared" si="5"/>
        <v>509932547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368574850</v>
      </c>
      <c r="C35" s="19">
        <v>0</v>
      </c>
      <c r="D35" s="59">
        <v>503621019</v>
      </c>
      <c r="E35" s="60">
        <v>503621019</v>
      </c>
      <c r="F35" s="60">
        <v>0</v>
      </c>
      <c r="G35" s="60">
        <v>0</v>
      </c>
      <c r="H35" s="60">
        <v>521961593</v>
      </c>
      <c r="I35" s="60">
        <v>521961593</v>
      </c>
      <c r="J35" s="60">
        <v>1648445</v>
      </c>
      <c r="K35" s="60">
        <v>3698900</v>
      </c>
      <c r="L35" s="60">
        <v>6657739</v>
      </c>
      <c r="M35" s="60">
        <v>6657739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6657739</v>
      </c>
      <c r="W35" s="60">
        <v>251810510</v>
      </c>
      <c r="X35" s="60">
        <v>-245152771</v>
      </c>
      <c r="Y35" s="61">
        <v>-97.36</v>
      </c>
      <c r="Z35" s="62">
        <v>503621019</v>
      </c>
    </row>
    <row r="36" spans="1:26" ht="12.75">
      <c r="A36" s="58" t="s">
        <v>57</v>
      </c>
      <c r="B36" s="19">
        <v>4707532275</v>
      </c>
      <c r="C36" s="19">
        <v>0</v>
      </c>
      <c r="D36" s="59">
        <v>5381940676</v>
      </c>
      <c r="E36" s="60">
        <v>5381940676</v>
      </c>
      <c r="F36" s="60">
        <v>0</v>
      </c>
      <c r="G36" s="60">
        <v>0</v>
      </c>
      <c r="H36" s="60">
        <v>4800220625</v>
      </c>
      <c r="I36" s="60">
        <v>4800220625</v>
      </c>
      <c r="J36" s="60">
        <v>0</v>
      </c>
      <c r="K36" s="60">
        <v>2180</v>
      </c>
      <c r="L36" s="60">
        <v>4709408313</v>
      </c>
      <c r="M36" s="60">
        <v>4709408313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4709408313</v>
      </c>
      <c r="W36" s="60">
        <v>2690970338</v>
      </c>
      <c r="X36" s="60">
        <v>2018437975</v>
      </c>
      <c r="Y36" s="61">
        <v>75.01</v>
      </c>
      <c r="Z36" s="62">
        <v>5381940676</v>
      </c>
    </row>
    <row r="37" spans="1:26" ht="12.75">
      <c r="A37" s="58" t="s">
        <v>58</v>
      </c>
      <c r="B37" s="19">
        <v>464100736</v>
      </c>
      <c r="C37" s="19">
        <v>0</v>
      </c>
      <c r="D37" s="59">
        <v>535734236</v>
      </c>
      <c r="E37" s="60">
        <v>535734236</v>
      </c>
      <c r="F37" s="60">
        <v>0</v>
      </c>
      <c r="G37" s="60">
        <v>0</v>
      </c>
      <c r="H37" s="60">
        <v>587403871</v>
      </c>
      <c r="I37" s="60">
        <v>587403871</v>
      </c>
      <c r="J37" s="60">
        <v>115860120</v>
      </c>
      <c r="K37" s="60">
        <v>163293504</v>
      </c>
      <c r="L37" s="60">
        <v>465304929</v>
      </c>
      <c r="M37" s="60">
        <v>465304929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465304929</v>
      </c>
      <c r="W37" s="60">
        <v>267867118</v>
      </c>
      <c r="X37" s="60">
        <v>197437811</v>
      </c>
      <c r="Y37" s="61">
        <v>73.71</v>
      </c>
      <c r="Z37" s="62">
        <v>535734236</v>
      </c>
    </row>
    <row r="38" spans="1:26" ht="12.75">
      <c r="A38" s="58" t="s">
        <v>59</v>
      </c>
      <c r="B38" s="19">
        <v>242496922</v>
      </c>
      <c r="C38" s="19">
        <v>0</v>
      </c>
      <c r="D38" s="59">
        <v>384716054</v>
      </c>
      <c r="E38" s="60">
        <v>384716054</v>
      </c>
      <c r="F38" s="60">
        <v>0</v>
      </c>
      <c r="G38" s="60">
        <v>0</v>
      </c>
      <c r="H38" s="60">
        <v>242634660</v>
      </c>
      <c r="I38" s="60">
        <v>242634660</v>
      </c>
      <c r="J38" s="60">
        <v>71650525</v>
      </c>
      <c r="K38" s="60">
        <v>71599270</v>
      </c>
      <c r="L38" s="60">
        <v>71779463</v>
      </c>
      <c r="M38" s="60">
        <v>71779463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71779463</v>
      </c>
      <c r="W38" s="60">
        <v>192358027</v>
      </c>
      <c r="X38" s="60">
        <v>-120578564</v>
      </c>
      <c r="Y38" s="61">
        <v>-62.68</v>
      </c>
      <c r="Z38" s="62">
        <v>384716054</v>
      </c>
    </row>
    <row r="39" spans="1:26" ht="12.75">
      <c r="A39" s="58" t="s">
        <v>60</v>
      </c>
      <c r="B39" s="19">
        <v>4369509467</v>
      </c>
      <c r="C39" s="19">
        <v>0</v>
      </c>
      <c r="D39" s="59">
        <v>4965111406</v>
      </c>
      <c r="E39" s="60">
        <v>4965111406</v>
      </c>
      <c r="F39" s="60">
        <v>0</v>
      </c>
      <c r="G39" s="60">
        <v>0</v>
      </c>
      <c r="H39" s="60">
        <v>4492143687</v>
      </c>
      <c r="I39" s="60">
        <v>4492143687</v>
      </c>
      <c r="J39" s="60">
        <v>-185862200</v>
      </c>
      <c r="K39" s="60">
        <v>-231191694</v>
      </c>
      <c r="L39" s="60">
        <v>4178981659</v>
      </c>
      <c r="M39" s="60">
        <v>4178981659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4178981659</v>
      </c>
      <c r="W39" s="60">
        <v>2482555703</v>
      </c>
      <c r="X39" s="60">
        <v>1696425956</v>
      </c>
      <c r="Y39" s="61">
        <v>68.33</v>
      </c>
      <c r="Z39" s="62">
        <v>4965111406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449356115</v>
      </c>
      <c r="C42" s="19">
        <v>0</v>
      </c>
      <c r="D42" s="59">
        <v>509932537</v>
      </c>
      <c r="E42" s="60">
        <v>509932537</v>
      </c>
      <c r="F42" s="60">
        <v>1510617</v>
      </c>
      <c r="G42" s="60">
        <v>-15219584</v>
      </c>
      <c r="H42" s="60">
        <v>54455267</v>
      </c>
      <c r="I42" s="60">
        <v>40746300</v>
      </c>
      <c r="J42" s="60">
        <v>15309002</v>
      </c>
      <c r="K42" s="60">
        <v>-82409599</v>
      </c>
      <c r="L42" s="60">
        <v>217121894</v>
      </c>
      <c r="M42" s="60">
        <v>150021297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190767597</v>
      </c>
      <c r="W42" s="60">
        <v>120255666</v>
      </c>
      <c r="X42" s="60">
        <v>70511931</v>
      </c>
      <c r="Y42" s="61">
        <v>58.64</v>
      </c>
      <c r="Z42" s="62">
        <v>509932537</v>
      </c>
    </row>
    <row r="43" spans="1:26" ht="12.75">
      <c r="A43" s="58" t="s">
        <v>63</v>
      </c>
      <c r="B43" s="19">
        <v>-352170470</v>
      </c>
      <c r="C43" s="19">
        <v>0</v>
      </c>
      <c r="D43" s="59">
        <v>-509932550</v>
      </c>
      <c r="E43" s="60">
        <v>-509932550</v>
      </c>
      <c r="F43" s="60">
        <v>20000000</v>
      </c>
      <c r="G43" s="60">
        <v>0</v>
      </c>
      <c r="H43" s="60">
        <v>0</v>
      </c>
      <c r="I43" s="60">
        <v>20000000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20000000</v>
      </c>
      <c r="W43" s="60">
        <v>-152737555</v>
      </c>
      <c r="X43" s="60">
        <v>172737555</v>
      </c>
      <c r="Y43" s="61">
        <v>-113.09</v>
      </c>
      <c r="Z43" s="62">
        <v>-509932550</v>
      </c>
    </row>
    <row r="44" spans="1:26" ht="12.75">
      <c r="A44" s="58" t="s">
        <v>64</v>
      </c>
      <c r="B44" s="19">
        <v>-170866755</v>
      </c>
      <c r="C44" s="19">
        <v>0</v>
      </c>
      <c r="D44" s="59">
        <v>0</v>
      </c>
      <c r="E44" s="60">
        <v>0</v>
      </c>
      <c r="F44" s="60">
        <v>-42440050</v>
      </c>
      <c r="G44" s="60">
        <v>0</v>
      </c>
      <c r="H44" s="60">
        <v>0</v>
      </c>
      <c r="I44" s="60">
        <v>-42440050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-42440050</v>
      </c>
      <c r="W44" s="60"/>
      <c r="X44" s="60">
        <v>-42440050</v>
      </c>
      <c r="Y44" s="61">
        <v>0</v>
      </c>
      <c r="Z44" s="62">
        <v>0</v>
      </c>
    </row>
    <row r="45" spans="1:26" ht="12.75">
      <c r="A45" s="70" t="s">
        <v>65</v>
      </c>
      <c r="B45" s="22">
        <v>131364631</v>
      </c>
      <c r="C45" s="22">
        <v>0</v>
      </c>
      <c r="D45" s="99">
        <v>205045729</v>
      </c>
      <c r="E45" s="100">
        <v>205045729</v>
      </c>
      <c r="F45" s="100">
        <v>441780180</v>
      </c>
      <c r="G45" s="100">
        <v>426560596</v>
      </c>
      <c r="H45" s="100">
        <v>481015863</v>
      </c>
      <c r="I45" s="100">
        <v>481015863</v>
      </c>
      <c r="J45" s="100">
        <v>496324865</v>
      </c>
      <c r="K45" s="100">
        <v>413915266</v>
      </c>
      <c r="L45" s="100">
        <v>631037160</v>
      </c>
      <c r="M45" s="100">
        <v>631037160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631037160</v>
      </c>
      <c r="W45" s="100">
        <v>172563853</v>
      </c>
      <c r="X45" s="100">
        <v>458473307</v>
      </c>
      <c r="Y45" s="101">
        <v>265.68</v>
      </c>
      <c r="Z45" s="102">
        <v>205045729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54370748</v>
      </c>
      <c r="C49" s="52">
        <v>0</v>
      </c>
      <c r="D49" s="129">
        <v>23923043</v>
      </c>
      <c r="E49" s="54">
        <v>20813264</v>
      </c>
      <c r="F49" s="54">
        <v>0</v>
      </c>
      <c r="G49" s="54">
        <v>0</v>
      </c>
      <c r="H49" s="54">
        <v>0</v>
      </c>
      <c r="I49" s="54">
        <v>19571688</v>
      </c>
      <c r="J49" s="54">
        <v>0</v>
      </c>
      <c r="K49" s="54">
        <v>0</v>
      </c>
      <c r="L49" s="54">
        <v>0</v>
      </c>
      <c r="M49" s="54">
        <v>21512560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18608402</v>
      </c>
      <c r="W49" s="54">
        <v>92649170</v>
      </c>
      <c r="X49" s="54">
        <v>440817656</v>
      </c>
      <c r="Y49" s="54">
        <v>692266531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-10533865</v>
      </c>
      <c r="C51" s="52">
        <v>0</v>
      </c>
      <c r="D51" s="129">
        <v>-1822595</v>
      </c>
      <c r="E51" s="54">
        <v>12778729</v>
      </c>
      <c r="F51" s="54">
        <v>0</v>
      </c>
      <c r="G51" s="54">
        <v>0</v>
      </c>
      <c r="H51" s="54">
        <v>0</v>
      </c>
      <c r="I51" s="54">
        <v>68570799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68993068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51.50783450981592</v>
      </c>
      <c r="C58" s="5">
        <f>IF(C67=0,0,+(C76/C67)*100)</f>
        <v>0</v>
      </c>
      <c r="D58" s="6">
        <f aca="true" t="shared" si="6" ref="D58:Z58">IF(D67=0,0,+(D76/D67)*100)</f>
        <v>99.99999723628065</v>
      </c>
      <c r="E58" s="7">
        <f t="shared" si="6"/>
        <v>99.99999723628065</v>
      </c>
      <c r="F58" s="7">
        <f t="shared" si="6"/>
        <v>0</v>
      </c>
      <c r="G58" s="7">
        <f t="shared" si="6"/>
        <v>53.826440096835405</v>
      </c>
      <c r="H58" s="7">
        <f t="shared" si="6"/>
        <v>248.90316385148333</v>
      </c>
      <c r="I58" s="7">
        <f t="shared" si="6"/>
        <v>126.71911832458859</v>
      </c>
      <c r="J58" s="7">
        <f t="shared" si="6"/>
        <v>-50.059826061522685</v>
      </c>
      <c r="K58" s="7">
        <f t="shared" si="6"/>
        <v>0</v>
      </c>
      <c r="L58" s="7">
        <f t="shared" si="6"/>
        <v>20.533640395716752</v>
      </c>
      <c r="M58" s="7">
        <f t="shared" si="6"/>
        <v>49.049040487877114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85.82131381734172</v>
      </c>
      <c r="W58" s="7">
        <f t="shared" si="6"/>
        <v>170.9008738885332</v>
      </c>
      <c r="X58" s="7">
        <f t="shared" si="6"/>
        <v>0</v>
      </c>
      <c r="Y58" s="7">
        <f t="shared" si="6"/>
        <v>0</v>
      </c>
      <c r="Z58" s="8">
        <f t="shared" si="6"/>
        <v>99.99999723628065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42.842672578220395</v>
      </c>
      <c r="C60" s="12">
        <f t="shared" si="7"/>
        <v>0</v>
      </c>
      <c r="D60" s="3">
        <f t="shared" si="7"/>
        <v>99.99999550734337</v>
      </c>
      <c r="E60" s="13">
        <f t="shared" si="7"/>
        <v>99.99999550734337</v>
      </c>
      <c r="F60" s="13">
        <f t="shared" si="7"/>
        <v>0</v>
      </c>
      <c r="G60" s="13">
        <f t="shared" si="7"/>
        <v>62.0612174116915</v>
      </c>
      <c r="H60" s="13">
        <f t="shared" si="7"/>
        <v>218.40248668670253</v>
      </c>
      <c r="I60" s="13">
        <f t="shared" si="7"/>
        <v>138.03909996221458</v>
      </c>
      <c r="J60" s="13">
        <f t="shared" si="7"/>
        <v>-56.563164339889774</v>
      </c>
      <c r="K60" s="13">
        <f t="shared" si="7"/>
        <v>0</v>
      </c>
      <c r="L60" s="13">
        <f t="shared" si="7"/>
        <v>23.76314290244975</v>
      </c>
      <c r="M60" s="13">
        <f t="shared" si="7"/>
        <v>50.133624475913805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90.35880639347607</v>
      </c>
      <c r="W60" s="13">
        <f t="shared" si="7"/>
        <v>169.91754552745616</v>
      </c>
      <c r="X60" s="13">
        <f t="shared" si="7"/>
        <v>0</v>
      </c>
      <c r="Y60" s="13">
        <f t="shared" si="7"/>
        <v>0</v>
      </c>
      <c r="Z60" s="14">
        <f t="shared" si="7"/>
        <v>99.99999550734337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55.27925567501796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97.74276481955272</v>
      </c>
      <c r="H62" s="13">
        <f t="shared" si="7"/>
        <v>106.52405659880766</v>
      </c>
      <c r="I62" s="13">
        <f t="shared" si="7"/>
        <v>143.50202810947303</v>
      </c>
      <c r="J62" s="13">
        <f t="shared" si="7"/>
        <v>-78.87529813182874</v>
      </c>
      <c r="K62" s="13">
        <f t="shared" si="7"/>
        <v>0</v>
      </c>
      <c r="L62" s="13">
        <f t="shared" si="7"/>
        <v>36.852290644997055</v>
      </c>
      <c r="M62" s="13">
        <f t="shared" si="7"/>
        <v>63.38618976675162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103.95916382119556</v>
      </c>
      <c r="W62" s="13">
        <f t="shared" si="7"/>
        <v>173.0038392632245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99.99999398176053</v>
      </c>
      <c r="E63" s="13">
        <f t="shared" si="7"/>
        <v>99.99999398176053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172.5073519983361</v>
      </c>
      <c r="X63" s="13">
        <f t="shared" si="7"/>
        <v>0</v>
      </c>
      <c r="Y63" s="13">
        <f t="shared" si="7"/>
        <v>0</v>
      </c>
      <c r="Z63" s="14">
        <f t="shared" si="7"/>
        <v>99.99999398176053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99.99981605778729</v>
      </c>
      <c r="E65" s="13">
        <f t="shared" si="7"/>
        <v>99.99981605778729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0.3733013968823026</v>
      </c>
      <c r="X65" s="13">
        <f t="shared" si="7"/>
        <v>0</v>
      </c>
      <c r="Y65" s="13">
        <f t="shared" si="7"/>
        <v>0</v>
      </c>
      <c r="Z65" s="14">
        <f t="shared" si="7"/>
        <v>99.99981605778729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100.00010536445565</v>
      </c>
      <c r="E66" s="16">
        <f t="shared" si="7"/>
        <v>100.00010536445565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222.7919780999355</v>
      </c>
      <c r="X66" s="16">
        <f t="shared" si="7"/>
        <v>0</v>
      </c>
      <c r="Y66" s="16">
        <f t="shared" si="7"/>
        <v>0</v>
      </c>
      <c r="Z66" s="17">
        <f t="shared" si="7"/>
        <v>100.00010536445565</v>
      </c>
    </row>
    <row r="67" spans="1:26" ht="12.75" hidden="1">
      <c r="A67" s="41" t="s">
        <v>286</v>
      </c>
      <c r="B67" s="24">
        <v>246756025</v>
      </c>
      <c r="C67" s="24"/>
      <c r="D67" s="25">
        <v>180915620</v>
      </c>
      <c r="E67" s="26">
        <v>180915620</v>
      </c>
      <c r="F67" s="26"/>
      <c r="G67" s="26">
        <v>23290656</v>
      </c>
      <c r="H67" s="26">
        <v>5325408</v>
      </c>
      <c r="I67" s="26">
        <v>28616064</v>
      </c>
      <c r="J67" s="26">
        <v>-21607640</v>
      </c>
      <c r="K67" s="26">
        <v>30087783</v>
      </c>
      <c r="L67" s="26">
        <v>23346396</v>
      </c>
      <c r="M67" s="26">
        <v>31826539</v>
      </c>
      <c r="N67" s="26"/>
      <c r="O67" s="26"/>
      <c r="P67" s="26"/>
      <c r="Q67" s="26"/>
      <c r="R67" s="26"/>
      <c r="S67" s="26"/>
      <c r="T67" s="26"/>
      <c r="U67" s="26"/>
      <c r="V67" s="26">
        <v>60442603</v>
      </c>
      <c r="W67" s="26">
        <v>76781646</v>
      </c>
      <c r="X67" s="26"/>
      <c r="Y67" s="25"/>
      <c r="Z67" s="27">
        <v>180915620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209347332</v>
      </c>
      <c r="C69" s="19"/>
      <c r="D69" s="20">
        <v>178068360</v>
      </c>
      <c r="E69" s="21">
        <v>178068360</v>
      </c>
      <c r="F69" s="21"/>
      <c r="G69" s="21">
        <v>20200266</v>
      </c>
      <c r="H69" s="21">
        <v>6069120</v>
      </c>
      <c r="I69" s="21">
        <v>26269386</v>
      </c>
      <c r="J69" s="21">
        <v>-19123306</v>
      </c>
      <c r="K69" s="21">
        <v>30087783</v>
      </c>
      <c r="L69" s="21">
        <v>20173531</v>
      </c>
      <c r="M69" s="21">
        <v>31138008</v>
      </c>
      <c r="N69" s="21"/>
      <c r="O69" s="21"/>
      <c r="P69" s="21"/>
      <c r="Q69" s="21"/>
      <c r="R69" s="21"/>
      <c r="S69" s="21"/>
      <c r="T69" s="21"/>
      <c r="U69" s="21"/>
      <c r="V69" s="21">
        <v>57407394</v>
      </c>
      <c r="W69" s="21">
        <v>75353705</v>
      </c>
      <c r="X69" s="21"/>
      <c r="Y69" s="20"/>
      <c r="Z69" s="23">
        <v>178068360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162248914</v>
      </c>
      <c r="C71" s="19"/>
      <c r="D71" s="20">
        <v>125501650</v>
      </c>
      <c r="E71" s="21">
        <v>125501650</v>
      </c>
      <c r="F71" s="21"/>
      <c r="G71" s="21">
        <v>12826045</v>
      </c>
      <c r="H71" s="21">
        <v>12443301</v>
      </c>
      <c r="I71" s="21">
        <v>25269346</v>
      </c>
      <c r="J71" s="21">
        <v>-13713732</v>
      </c>
      <c r="K71" s="21">
        <v>25333190</v>
      </c>
      <c r="L71" s="21">
        <v>13008323</v>
      </c>
      <c r="M71" s="21">
        <v>24627781</v>
      </c>
      <c r="N71" s="21"/>
      <c r="O71" s="21"/>
      <c r="P71" s="21"/>
      <c r="Q71" s="21"/>
      <c r="R71" s="21"/>
      <c r="S71" s="21"/>
      <c r="T71" s="21"/>
      <c r="U71" s="21"/>
      <c r="V71" s="21">
        <v>49897127</v>
      </c>
      <c r="W71" s="21">
        <v>52178501</v>
      </c>
      <c r="X71" s="21"/>
      <c r="Y71" s="20"/>
      <c r="Z71" s="23">
        <v>125501650</v>
      </c>
    </row>
    <row r="72" spans="1:26" ht="12.75" hidden="1">
      <c r="A72" s="39" t="s">
        <v>105</v>
      </c>
      <c r="B72" s="19">
        <v>42567785</v>
      </c>
      <c r="C72" s="19"/>
      <c r="D72" s="20">
        <v>49848465</v>
      </c>
      <c r="E72" s="21">
        <v>49848465</v>
      </c>
      <c r="F72" s="21"/>
      <c r="G72" s="21">
        <v>6997744</v>
      </c>
      <c r="H72" s="21">
        <v>-6746994</v>
      </c>
      <c r="I72" s="21">
        <v>250750</v>
      </c>
      <c r="J72" s="21">
        <v>-5409574</v>
      </c>
      <c r="K72" s="21">
        <v>75791</v>
      </c>
      <c r="L72" s="21">
        <v>7165208</v>
      </c>
      <c r="M72" s="21">
        <v>1831425</v>
      </c>
      <c r="N72" s="21"/>
      <c r="O72" s="21"/>
      <c r="P72" s="21"/>
      <c r="Q72" s="21"/>
      <c r="R72" s="21"/>
      <c r="S72" s="21"/>
      <c r="T72" s="21"/>
      <c r="U72" s="21"/>
      <c r="V72" s="21">
        <v>2082175</v>
      </c>
      <c r="W72" s="21">
        <v>21890987</v>
      </c>
      <c r="X72" s="21"/>
      <c r="Y72" s="20"/>
      <c r="Z72" s="23">
        <v>49848465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>
        <v>4678802</v>
      </c>
      <c r="L73" s="21"/>
      <c r="M73" s="21">
        <v>4678802</v>
      </c>
      <c r="N73" s="21"/>
      <c r="O73" s="21"/>
      <c r="P73" s="21"/>
      <c r="Q73" s="21"/>
      <c r="R73" s="21"/>
      <c r="S73" s="21"/>
      <c r="T73" s="21"/>
      <c r="U73" s="21"/>
      <c r="V73" s="21">
        <v>4678802</v>
      </c>
      <c r="W73" s="21"/>
      <c r="X73" s="21"/>
      <c r="Y73" s="20"/>
      <c r="Z73" s="23"/>
    </row>
    <row r="74" spans="1:26" ht="12.75" hidden="1">
      <c r="A74" s="39" t="s">
        <v>107</v>
      </c>
      <c r="B74" s="19">
        <v>4530633</v>
      </c>
      <c r="C74" s="19"/>
      <c r="D74" s="20">
        <v>2718245</v>
      </c>
      <c r="E74" s="21">
        <v>2718245</v>
      </c>
      <c r="F74" s="21"/>
      <c r="G74" s="21">
        <v>376477</v>
      </c>
      <c r="H74" s="21">
        <v>372813</v>
      </c>
      <c r="I74" s="21">
        <v>749290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749290</v>
      </c>
      <c r="W74" s="21">
        <v>1284217</v>
      </c>
      <c r="X74" s="21"/>
      <c r="Y74" s="20"/>
      <c r="Z74" s="23">
        <v>2718245</v>
      </c>
    </row>
    <row r="75" spans="1:26" ht="12.75" hidden="1">
      <c r="A75" s="40" t="s">
        <v>110</v>
      </c>
      <c r="B75" s="28">
        <v>37408693</v>
      </c>
      <c r="C75" s="28"/>
      <c r="D75" s="29">
        <v>2847260</v>
      </c>
      <c r="E75" s="30">
        <v>2847260</v>
      </c>
      <c r="F75" s="30"/>
      <c r="G75" s="30">
        <v>3090390</v>
      </c>
      <c r="H75" s="30">
        <v>-743712</v>
      </c>
      <c r="I75" s="30">
        <v>2346678</v>
      </c>
      <c r="J75" s="30">
        <v>-2484334</v>
      </c>
      <c r="K75" s="30"/>
      <c r="L75" s="30">
        <v>3172865</v>
      </c>
      <c r="M75" s="30">
        <v>688531</v>
      </c>
      <c r="N75" s="30"/>
      <c r="O75" s="30"/>
      <c r="P75" s="30"/>
      <c r="Q75" s="30"/>
      <c r="R75" s="30"/>
      <c r="S75" s="30"/>
      <c r="T75" s="30"/>
      <c r="U75" s="30"/>
      <c r="V75" s="30">
        <v>3035209</v>
      </c>
      <c r="W75" s="30">
        <v>1427941</v>
      </c>
      <c r="X75" s="30"/>
      <c r="Y75" s="29"/>
      <c r="Z75" s="31">
        <v>2847260</v>
      </c>
    </row>
    <row r="76" spans="1:26" ht="12.75" hidden="1">
      <c r="A76" s="42" t="s">
        <v>287</v>
      </c>
      <c r="B76" s="32">
        <v>127098685</v>
      </c>
      <c r="C76" s="32"/>
      <c r="D76" s="33">
        <v>180915615</v>
      </c>
      <c r="E76" s="34">
        <v>180915615</v>
      </c>
      <c r="F76" s="34">
        <v>10470384</v>
      </c>
      <c r="G76" s="34">
        <v>12536531</v>
      </c>
      <c r="H76" s="34">
        <v>13255109</v>
      </c>
      <c r="I76" s="34">
        <v>36262024</v>
      </c>
      <c r="J76" s="34">
        <v>10816747</v>
      </c>
      <c r="K76" s="34"/>
      <c r="L76" s="34">
        <v>4793865</v>
      </c>
      <c r="M76" s="34">
        <v>15610612</v>
      </c>
      <c r="N76" s="34"/>
      <c r="O76" s="34"/>
      <c r="P76" s="34"/>
      <c r="Q76" s="34"/>
      <c r="R76" s="34"/>
      <c r="S76" s="34"/>
      <c r="T76" s="34"/>
      <c r="U76" s="34"/>
      <c r="V76" s="34">
        <v>51872636</v>
      </c>
      <c r="W76" s="34">
        <v>131220504</v>
      </c>
      <c r="X76" s="34"/>
      <c r="Y76" s="33"/>
      <c r="Z76" s="35">
        <v>180915615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89689992</v>
      </c>
      <c r="C78" s="19"/>
      <c r="D78" s="20">
        <v>178068352</v>
      </c>
      <c r="E78" s="21">
        <v>178068352</v>
      </c>
      <c r="F78" s="21">
        <v>10470384</v>
      </c>
      <c r="G78" s="21">
        <v>12536531</v>
      </c>
      <c r="H78" s="21">
        <v>13255109</v>
      </c>
      <c r="I78" s="21">
        <v>36262024</v>
      </c>
      <c r="J78" s="21">
        <v>10816747</v>
      </c>
      <c r="K78" s="21"/>
      <c r="L78" s="21">
        <v>4793865</v>
      </c>
      <c r="M78" s="21">
        <v>15610612</v>
      </c>
      <c r="N78" s="21"/>
      <c r="O78" s="21"/>
      <c r="P78" s="21"/>
      <c r="Q78" s="21"/>
      <c r="R78" s="21"/>
      <c r="S78" s="21"/>
      <c r="T78" s="21"/>
      <c r="U78" s="21"/>
      <c r="V78" s="21">
        <v>51872636</v>
      </c>
      <c r="W78" s="21">
        <v>128039166</v>
      </c>
      <c r="X78" s="21"/>
      <c r="Y78" s="20"/>
      <c r="Z78" s="23">
        <v>178068352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89689992</v>
      </c>
      <c r="C80" s="19"/>
      <c r="D80" s="20">
        <v>125501650</v>
      </c>
      <c r="E80" s="21">
        <v>125501650</v>
      </c>
      <c r="F80" s="21">
        <v>10470384</v>
      </c>
      <c r="G80" s="21">
        <v>12536531</v>
      </c>
      <c r="H80" s="21">
        <v>13255109</v>
      </c>
      <c r="I80" s="21">
        <v>36262024</v>
      </c>
      <c r="J80" s="21">
        <v>10816747</v>
      </c>
      <c r="K80" s="21"/>
      <c r="L80" s="21">
        <v>4793865</v>
      </c>
      <c r="M80" s="21">
        <v>15610612</v>
      </c>
      <c r="N80" s="21"/>
      <c r="O80" s="21"/>
      <c r="P80" s="21"/>
      <c r="Q80" s="21"/>
      <c r="R80" s="21"/>
      <c r="S80" s="21"/>
      <c r="T80" s="21"/>
      <c r="U80" s="21"/>
      <c r="V80" s="21">
        <v>51872636</v>
      </c>
      <c r="W80" s="21">
        <v>90270810</v>
      </c>
      <c r="X80" s="21"/>
      <c r="Y80" s="20"/>
      <c r="Z80" s="23">
        <v>125501650</v>
      </c>
    </row>
    <row r="81" spans="1:26" ht="12.75" hidden="1">
      <c r="A81" s="39" t="s">
        <v>105</v>
      </c>
      <c r="B81" s="19"/>
      <c r="C81" s="19"/>
      <c r="D81" s="20">
        <v>49848462</v>
      </c>
      <c r="E81" s="21">
        <v>49848462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37763562</v>
      </c>
      <c r="X81" s="21"/>
      <c r="Y81" s="20"/>
      <c r="Z81" s="23">
        <v>49848462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2718240</v>
      </c>
      <c r="E83" s="21">
        <v>2718240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4794</v>
      </c>
      <c r="X83" s="21"/>
      <c r="Y83" s="20"/>
      <c r="Z83" s="23">
        <v>2718240</v>
      </c>
    </row>
    <row r="84" spans="1:26" ht="12.75" hidden="1">
      <c r="A84" s="40" t="s">
        <v>110</v>
      </c>
      <c r="B84" s="28">
        <v>37408693</v>
      </c>
      <c r="C84" s="28"/>
      <c r="D84" s="29">
        <v>2847263</v>
      </c>
      <c r="E84" s="30">
        <v>2847263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3181338</v>
      </c>
      <c r="X84" s="30"/>
      <c r="Y84" s="29"/>
      <c r="Z84" s="31">
        <v>2847263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17266819</v>
      </c>
      <c r="F5" s="358">
        <f t="shared" si="0"/>
        <v>17266819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8633410</v>
      </c>
      <c r="Y5" s="358">
        <f t="shared" si="0"/>
        <v>-8633410</v>
      </c>
      <c r="Z5" s="359">
        <f>+IF(X5&lt;&gt;0,+(Y5/X5)*100,0)</f>
        <v>-100</v>
      </c>
      <c r="AA5" s="360">
        <f>+AA6+AA8+AA11+AA13+AA15</f>
        <v>17266819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12406507</v>
      </c>
      <c r="F11" s="364">
        <f t="shared" si="3"/>
        <v>12406507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6203254</v>
      </c>
      <c r="Y11" s="364">
        <f t="shared" si="3"/>
        <v>-6203254</v>
      </c>
      <c r="Z11" s="365">
        <f>+IF(X11&lt;&gt;0,+(Y11/X11)*100,0)</f>
        <v>-100</v>
      </c>
      <c r="AA11" s="366">
        <f t="shared" si="3"/>
        <v>12406507</v>
      </c>
    </row>
    <row r="12" spans="1:27" ht="12.75">
      <c r="A12" s="291" t="s">
        <v>232</v>
      </c>
      <c r="B12" s="136"/>
      <c r="C12" s="60"/>
      <c r="D12" s="340"/>
      <c r="E12" s="60">
        <v>12406507</v>
      </c>
      <c r="F12" s="59">
        <v>12406507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6203254</v>
      </c>
      <c r="Y12" s="59">
        <v>-6203254</v>
      </c>
      <c r="Z12" s="61">
        <v>-100</v>
      </c>
      <c r="AA12" s="62">
        <v>12406507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4860312</v>
      </c>
      <c r="F13" s="342">
        <f t="shared" si="4"/>
        <v>4860312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2430156</v>
      </c>
      <c r="Y13" s="342">
        <f t="shared" si="4"/>
        <v>-2430156</v>
      </c>
      <c r="Z13" s="335">
        <f>+IF(X13&lt;&gt;0,+(Y13/X13)*100,0)</f>
        <v>-100</v>
      </c>
      <c r="AA13" s="273">
        <f t="shared" si="4"/>
        <v>4860312</v>
      </c>
    </row>
    <row r="14" spans="1:27" ht="12.75">
      <c r="A14" s="291" t="s">
        <v>233</v>
      </c>
      <c r="B14" s="136"/>
      <c r="C14" s="60"/>
      <c r="D14" s="340"/>
      <c r="E14" s="60">
        <v>4860312</v>
      </c>
      <c r="F14" s="59">
        <v>4860312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2430156</v>
      </c>
      <c r="Y14" s="59">
        <v>-2430156</v>
      </c>
      <c r="Z14" s="61">
        <v>-100</v>
      </c>
      <c r="AA14" s="62">
        <v>4860312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6783642</v>
      </c>
      <c r="F40" s="345">
        <f t="shared" si="9"/>
        <v>6783642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3391821</v>
      </c>
      <c r="Y40" s="345">
        <f t="shared" si="9"/>
        <v>-3391821</v>
      </c>
      <c r="Z40" s="336">
        <f>+IF(X40&lt;&gt;0,+(Y40/X40)*100,0)</f>
        <v>-100</v>
      </c>
      <c r="AA40" s="350">
        <f>SUM(AA41:AA49)</f>
        <v>6783642</v>
      </c>
    </row>
    <row r="41" spans="1:27" ht="12.75">
      <c r="A41" s="361" t="s">
        <v>248</v>
      </c>
      <c r="B41" s="142"/>
      <c r="C41" s="362"/>
      <c r="D41" s="363"/>
      <c r="E41" s="362">
        <v>6783642</v>
      </c>
      <c r="F41" s="364">
        <v>6783642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3391821</v>
      </c>
      <c r="Y41" s="364">
        <v>-3391821</v>
      </c>
      <c r="Z41" s="365">
        <v>-100</v>
      </c>
      <c r="AA41" s="366">
        <v>6783642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24050461</v>
      </c>
      <c r="F60" s="264">
        <f t="shared" si="14"/>
        <v>24050461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12025231</v>
      </c>
      <c r="Y60" s="264">
        <f t="shared" si="14"/>
        <v>-12025231</v>
      </c>
      <c r="Z60" s="337">
        <f>+IF(X60&lt;&gt;0,+(Y60/X60)*100,0)</f>
        <v>-100</v>
      </c>
      <c r="AA60" s="232">
        <f>+AA57+AA54+AA51+AA40+AA37+AA34+AA22+AA5</f>
        <v>24050461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1343072120</v>
      </c>
      <c r="D5" s="153">
        <f>SUM(D6:D8)</f>
        <v>0</v>
      </c>
      <c r="E5" s="154">
        <f t="shared" si="0"/>
        <v>953685221</v>
      </c>
      <c r="F5" s="100">
        <f t="shared" si="0"/>
        <v>953685221</v>
      </c>
      <c r="G5" s="100">
        <f t="shared" si="0"/>
        <v>0</v>
      </c>
      <c r="H5" s="100">
        <f t="shared" si="0"/>
        <v>66127459</v>
      </c>
      <c r="I5" s="100">
        <f t="shared" si="0"/>
        <v>22916071</v>
      </c>
      <c r="J5" s="100">
        <f t="shared" si="0"/>
        <v>89043530</v>
      </c>
      <c r="K5" s="100">
        <f t="shared" si="0"/>
        <v>83761988</v>
      </c>
      <c r="L5" s="100">
        <f t="shared" si="0"/>
        <v>113699</v>
      </c>
      <c r="M5" s="100">
        <f t="shared" si="0"/>
        <v>105247770</v>
      </c>
      <c r="N5" s="100">
        <f t="shared" si="0"/>
        <v>189123457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278166987</v>
      </c>
      <c r="X5" s="100">
        <f t="shared" si="0"/>
        <v>753567834</v>
      </c>
      <c r="Y5" s="100">
        <f t="shared" si="0"/>
        <v>-475400847</v>
      </c>
      <c r="Z5" s="137">
        <f>+IF(X5&lt;&gt;0,+(Y5/X5)*100,0)</f>
        <v>-63.08666924867708</v>
      </c>
      <c r="AA5" s="153">
        <f>SUM(AA6:AA8)</f>
        <v>953685221</v>
      </c>
    </row>
    <row r="6" spans="1:27" ht="12.75">
      <c r="A6" s="138" t="s">
        <v>75</v>
      </c>
      <c r="B6" s="136"/>
      <c r="C6" s="155">
        <v>1123316629</v>
      </c>
      <c r="D6" s="155"/>
      <c r="E6" s="156">
        <v>854265337</v>
      </c>
      <c r="F6" s="60">
        <v>854265337</v>
      </c>
      <c r="G6" s="60"/>
      <c r="H6" s="60">
        <v>65044566</v>
      </c>
      <c r="I6" s="60">
        <v>22748202</v>
      </c>
      <c r="J6" s="60">
        <v>87792768</v>
      </c>
      <c r="K6" s="60">
        <v>83218395</v>
      </c>
      <c r="L6" s="60">
        <v>-3565</v>
      </c>
      <c r="M6" s="60">
        <v>105210359</v>
      </c>
      <c r="N6" s="60">
        <v>188425189</v>
      </c>
      <c r="O6" s="60"/>
      <c r="P6" s="60"/>
      <c r="Q6" s="60"/>
      <c r="R6" s="60"/>
      <c r="S6" s="60"/>
      <c r="T6" s="60"/>
      <c r="U6" s="60"/>
      <c r="V6" s="60"/>
      <c r="W6" s="60">
        <v>276217957</v>
      </c>
      <c r="X6" s="60">
        <v>611447748</v>
      </c>
      <c r="Y6" s="60">
        <v>-335229791</v>
      </c>
      <c r="Z6" s="140">
        <v>-54.83</v>
      </c>
      <c r="AA6" s="155">
        <v>854265337</v>
      </c>
    </row>
    <row r="7" spans="1:27" ht="12.75">
      <c r="A7" s="138" t="s">
        <v>76</v>
      </c>
      <c r="B7" s="136"/>
      <c r="C7" s="157">
        <v>109926454</v>
      </c>
      <c r="D7" s="157"/>
      <c r="E7" s="158">
        <v>5055131</v>
      </c>
      <c r="F7" s="159">
        <v>5055131</v>
      </c>
      <c r="G7" s="159"/>
      <c r="H7" s="159">
        <v>700122</v>
      </c>
      <c r="I7" s="159">
        <v>77802</v>
      </c>
      <c r="J7" s="159">
        <v>777924</v>
      </c>
      <c r="K7" s="159">
        <v>9985</v>
      </c>
      <c r="L7" s="159">
        <v>73620</v>
      </c>
      <c r="M7" s="159">
        <v>5478</v>
      </c>
      <c r="N7" s="159">
        <v>89083</v>
      </c>
      <c r="O7" s="159"/>
      <c r="P7" s="159"/>
      <c r="Q7" s="159"/>
      <c r="R7" s="159"/>
      <c r="S7" s="159"/>
      <c r="T7" s="159"/>
      <c r="U7" s="159"/>
      <c r="V7" s="159"/>
      <c r="W7" s="159">
        <v>867007</v>
      </c>
      <c r="X7" s="159">
        <v>66490842</v>
      </c>
      <c r="Y7" s="159">
        <v>-65623835</v>
      </c>
      <c r="Z7" s="141">
        <v>-98.7</v>
      </c>
      <c r="AA7" s="157">
        <v>5055131</v>
      </c>
    </row>
    <row r="8" spans="1:27" ht="12.75">
      <c r="A8" s="138" t="s">
        <v>77</v>
      </c>
      <c r="B8" s="136"/>
      <c r="C8" s="155">
        <v>109829037</v>
      </c>
      <c r="D8" s="155"/>
      <c r="E8" s="156">
        <v>94364753</v>
      </c>
      <c r="F8" s="60">
        <v>94364753</v>
      </c>
      <c r="G8" s="60"/>
      <c r="H8" s="60">
        <v>382771</v>
      </c>
      <c r="I8" s="60">
        <v>90067</v>
      </c>
      <c r="J8" s="60">
        <v>472838</v>
      </c>
      <c r="K8" s="60">
        <v>533608</v>
      </c>
      <c r="L8" s="60">
        <v>43644</v>
      </c>
      <c r="M8" s="60">
        <v>31933</v>
      </c>
      <c r="N8" s="60">
        <v>609185</v>
      </c>
      <c r="O8" s="60"/>
      <c r="P8" s="60"/>
      <c r="Q8" s="60"/>
      <c r="R8" s="60"/>
      <c r="S8" s="60"/>
      <c r="T8" s="60"/>
      <c r="U8" s="60"/>
      <c r="V8" s="60"/>
      <c r="W8" s="60">
        <v>1082023</v>
      </c>
      <c r="X8" s="60">
        <v>75629244</v>
      </c>
      <c r="Y8" s="60">
        <v>-74547221</v>
      </c>
      <c r="Z8" s="140">
        <v>-98.57</v>
      </c>
      <c r="AA8" s="155">
        <v>94364753</v>
      </c>
    </row>
    <row r="9" spans="1:27" ht="12.75">
      <c r="A9" s="135" t="s">
        <v>78</v>
      </c>
      <c r="B9" s="136"/>
      <c r="C9" s="153">
        <f aca="true" t="shared" si="1" ref="C9:Y9">SUM(C10:C14)</f>
        <v>92625794</v>
      </c>
      <c r="D9" s="153">
        <f>SUM(D10:D14)</f>
        <v>0</v>
      </c>
      <c r="E9" s="154">
        <f t="shared" si="1"/>
        <v>16555758</v>
      </c>
      <c r="F9" s="100">
        <f t="shared" si="1"/>
        <v>16555758</v>
      </c>
      <c r="G9" s="100">
        <f t="shared" si="1"/>
        <v>0</v>
      </c>
      <c r="H9" s="100">
        <f t="shared" si="1"/>
        <v>377447</v>
      </c>
      <c r="I9" s="100">
        <f t="shared" si="1"/>
        <v>2612351</v>
      </c>
      <c r="J9" s="100">
        <f t="shared" si="1"/>
        <v>2989798</v>
      </c>
      <c r="K9" s="100">
        <f t="shared" si="1"/>
        <v>-374013</v>
      </c>
      <c r="L9" s="100">
        <f t="shared" si="1"/>
        <v>370674</v>
      </c>
      <c r="M9" s="100">
        <f t="shared" si="1"/>
        <v>372188</v>
      </c>
      <c r="N9" s="100">
        <f t="shared" si="1"/>
        <v>368849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3358647</v>
      </c>
      <c r="X9" s="100">
        <f t="shared" si="1"/>
        <v>55625903</v>
      </c>
      <c r="Y9" s="100">
        <f t="shared" si="1"/>
        <v>-52267256</v>
      </c>
      <c r="Z9" s="137">
        <f>+IF(X9&lt;&gt;0,+(Y9/X9)*100,0)</f>
        <v>-93.96208093916246</v>
      </c>
      <c r="AA9" s="153">
        <f>SUM(AA10:AA14)</f>
        <v>16555758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4640933</v>
      </c>
      <c r="D12" s="155"/>
      <c r="E12" s="156">
        <v>6046017</v>
      </c>
      <c r="F12" s="60">
        <v>6046017</v>
      </c>
      <c r="G12" s="60"/>
      <c r="H12" s="60">
        <v>376477</v>
      </c>
      <c r="I12" s="60">
        <v>372813</v>
      </c>
      <c r="J12" s="60">
        <v>749290</v>
      </c>
      <c r="K12" s="60">
        <v>-374013</v>
      </c>
      <c r="L12" s="60">
        <v>370674</v>
      </c>
      <c r="M12" s="60">
        <v>372188</v>
      </c>
      <c r="N12" s="60">
        <v>368849</v>
      </c>
      <c r="O12" s="60"/>
      <c r="P12" s="60"/>
      <c r="Q12" s="60"/>
      <c r="R12" s="60"/>
      <c r="S12" s="60"/>
      <c r="T12" s="60"/>
      <c r="U12" s="60"/>
      <c r="V12" s="60"/>
      <c r="W12" s="60">
        <v>1118139</v>
      </c>
      <c r="X12" s="60">
        <v>3023009</v>
      </c>
      <c r="Y12" s="60">
        <v>-1904870</v>
      </c>
      <c r="Z12" s="140">
        <v>-63.01</v>
      </c>
      <c r="AA12" s="155">
        <v>6046017</v>
      </c>
    </row>
    <row r="13" spans="1:27" ht="12.75">
      <c r="A13" s="138" t="s">
        <v>82</v>
      </c>
      <c r="B13" s="136"/>
      <c r="C13" s="155">
        <v>2024</v>
      </c>
      <c r="D13" s="155"/>
      <c r="E13" s="156">
        <v>844006</v>
      </c>
      <c r="F13" s="60">
        <v>844006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>
        <v>844006</v>
      </c>
    </row>
    <row r="14" spans="1:27" ht="12.75">
      <c r="A14" s="138" t="s">
        <v>83</v>
      </c>
      <c r="B14" s="136"/>
      <c r="C14" s="157">
        <v>87982837</v>
      </c>
      <c r="D14" s="157"/>
      <c r="E14" s="158">
        <v>9665735</v>
      </c>
      <c r="F14" s="159">
        <v>9665735</v>
      </c>
      <c r="G14" s="159"/>
      <c r="H14" s="159">
        <v>970</v>
      </c>
      <c r="I14" s="159">
        <v>2239538</v>
      </c>
      <c r="J14" s="159">
        <v>2240508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2240508</v>
      </c>
      <c r="X14" s="159">
        <v>52602894</v>
      </c>
      <c r="Y14" s="159">
        <v>-50362386</v>
      </c>
      <c r="Z14" s="141">
        <v>-95.74</v>
      </c>
      <c r="AA14" s="157">
        <v>9665735</v>
      </c>
    </row>
    <row r="15" spans="1:27" ht="12.75">
      <c r="A15" s="135" t="s">
        <v>84</v>
      </c>
      <c r="B15" s="142"/>
      <c r="C15" s="153">
        <f aca="true" t="shared" si="2" ref="C15:Y15">SUM(C16:C18)</f>
        <v>15426870</v>
      </c>
      <c r="D15" s="153">
        <f>SUM(D16:D18)</f>
        <v>0</v>
      </c>
      <c r="E15" s="154">
        <f t="shared" si="2"/>
        <v>4642365</v>
      </c>
      <c r="F15" s="100">
        <f t="shared" si="2"/>
        <v>4642365</v>
      </c>
      <c r="G15" s="100">
        <f t="shared" si="2"/>
        <v>0</v>
      </c>
      <c r="H15" s="100">
        <f t="shared" si="2"/>
        <v>48900</v>
      </c>
      <c r="I15" s="100">
        <f t="shared" si="2"/>
        <v>168725</v>
      </c>
      <c r="J15" s="100">
        <f t="shared" si="2"/>
        <v>217625</v>
      </c>
      <c r="K15" s="100">
        <f t="shared" si="2"/>
        <v>219125</v>
      </c>
      <c r="L15" s="100">
        <f t="shared" si="2"/>
        <v>0</v>
      </c>
      <c r="M15" s="100">
        <f t="shared" si="2"/>
        <v>0</v>
      </c>
      <c r="N15" s="100">
        <f t="shared" si="2"/>
        <v>219125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436750</v>
      </c>
      <c r="X15" s="100">
        <f t="shared" si="2"/>
        <v>0</v>
      </c>
      <c r="Y15" s="100">
        <f t="shared" si="2"/>
        <v>436750</v>
      </c>
      <c r="Z15" s="137">
        <f>+IF(X15&lt;&gt;0,+(Y15/X15)*100,0)</f>
        <v>0</v>
      </c>
      <c r="AA15" s="153">
        <f>SUM(AA16:AA18)</f>
        <v>4642365</v>
      </c>
    </row>
    <row r="16" spans="1:27" ht="12.75">
      <c r="A16" s="138" t="s">
        <v>85</v>
      </c>
      <c r="B16" s="136"/>
      <c r="C16" s="155">
        <v>15426047</v>
      </c>
      <c r="D16" s="155"/>
      <c r="E16" s="156">
        <v>4629627</v>
      </c>
      <c r="F16" s="60">
        <v>4629627</v>
      </c>
      <c r="G16" s="60"/>
      <c r="H16" s="60">
        <v>48900</v>
      </c>
      <c r="I16" s="60">
        <v>168725</v>
      </c>
      <c r="J16" s="60">
        <v>217625</v>
      </c>
      <c r="K16" s="60">
        <v>219125</v>
      </c>
      <c r="L16" s="60"/>
      <c r="M16" s="60"/>
      <c r="N16" s="60">
        <v>219125</v>
      </c>
      <c r="O16" s="60"/>
      <c r="P16" s="60"/>
      <c r="Q16" s="60"/>
      <c r="R16" s="60"/>
      <c r="S16" s="60"/>
      <c r="T16" s="60"/>
      <c r="U16" s="60"/>
      <c r="V16" s="60"/>
      <c r="W16" s="60">
        <v>436750</v>
      </c>
      <c r="X16" s="60"/>
      <c r="Y16" s="60">
        <v>436750</v>
      </c>
      <c r="Z16" s="140">
        <v>0</v>
      </c>
      <c r="AA16" s="155">
        <v>4629627</v>
      </c>
    </row>
    <row r="17" spans="1:27" ht="12.75">
      <c r="A17" s="138" t="s">
        <v>86</v>
      </c>
      <c r="B17" s="136"/>
      <c r="C17" s="155">
        <v>823</v>
      </c>
      <c r="D17" s="155"/>
      <c r="E17" s="156">
        <v>12738</v>
      </c>
      <c r="F17" s="60">
        <v>12738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12738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254814194</v>
      </c>
      <c r="D19" s="153">
        <f>SUM(D20:D23)</f>
        <v>0</v>
      </c>
      <c r="E19" s="154">
        <f t="shared" si="3"/>
        <v>897376234</v>
      </c>
      <c r="F19" s="100">
        <f t="shared" si="3"/>
        <v>897376234</v>
      </c>
      <c r="G19" s="100">
        <f t="shared" si="3"/>
        <v>0</v>
      </c>
      <c r="H19" s="100">
        <f t="shared" si="3"/>
        <v>23050275</v>
      </c>
      <c r="I19" s="100">
        <f t="shared" si="3"/>
        <v>5301250</v>
      </c>
      <c r="J19" s="100">
        <f t="shared" si="3"/>
        <v>28351525</v>
      </c>
      <c r="K19" s="100">
        <f t="shared" si="3"/>
        <v>-21747307</v>
      </c>
      <c r="L19" s="100">
        <f t="shared" si="3"/>
        <v>36284876</v>
      </c>
      <c r="M19" s="100">
        <f t="shared" si="3"/>
        <v>161762648</v>
      </c>
      <c r="N19" s="100">
        <f t="shared" si="3"/>
        <v>176300217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204651742</v>
      </c>
      <c r="X19" s="100">
        <f t="shared" si="3"/>
        <v>314872848</v>
      </c>
      <c r="Y19" s="100">
        <f t="shared" si="3"/>
        <v>-110221106</v>
      </c>
      <c r="Z19" s="137">
        <f>+IF(X19&lt;&gt;0,+(Y19/X19)*100,0)</f>
        <v>-35.00495730263792</v>
      </c>
      <c r="AA19" s="153">
        <f>SUM(AA20:AA23)</f>
        <v>897376234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211073305</v>
      </c>
      <c r="D21" s="155"/>
      <c r="E21" s="156">
        <v>780179380</v>
      </c>
      <c r="F21" s="60">
        <v>780179380</v>
      </c>
      <c r="G21" s="60"/>
      <c r="H21" s="60">
        <v>15929228</v>
      </c>
      <c r="I21" s="60">
        <v>11718842</v>
      </c>
      <c r="J21" s="60">
        <v>27648070</v>
      </c>
      <c r="K21" s="60">
        <v>-16228488</v>
      </c>
      <c r="L21" s="60">
        <v>25333190</v>
      </c>
      <c r="M21" s="60">
        <v>154597440</v>
      </c>
      <c r="N21" s="60">
        <v>163702142</v>
      </c>
      <c r="O21" s="60"/>
      <c r="P21" s="60"/>
      <c r="Q21" s="60"/>
      <c r="R21" s="60"/>
      <c r="S21" s="60"/>
      <c r="T21" s="60"/>
      <c r="U21" s="60"/>
      <c r="V21" s="60"/>
      <c r="W21" s="60">
        <v>191350212</v>
      </c>
      <c r="X21" s="60">
        <v>276943746</v>
      </c>
      <c r="Y21" s="60">
        <v>-85593534</v>
      </c>
      <c r="Z21" s="140">
        <v>-30.91</v>
      </c>
      <c r="AA21" s="155">
        <v>780179380</v>
      </c>
    </row>
    <row r="22" spans="1:27" ht="12.75">
      <c r="A22" s="138" t="s">
        <v>91</v>
      </c>
      <c r="B22" s="136"/>
      <c r="C22" s="157">
        <v>43740889</v>
      </c>
      <c r="D22" s="157"/>
      <c r="E22" s="158">
        <v>117196854</v>
      </c>
      <c r="F22" s="159">
        <v>117196854</v>
      </c>
      <c r="G22" s="159"/>
      <c r="H22" s="159">
        <v>7121047</v>
      </c>
      <c r="I22" s="159">
        <v>-6417592</v>
      </c>
      <c r="J22" s="159">
        <v>703455</v>
      </c>
      <c r="K22" s="159">
        <v>-5518819</v>
      </c>
      <c r="L22" s="159">
        <v>6272884</v>
      </c>
      <c r="M22" s="159">
        <v>7165208</v>
      </c>
      <c r="N22" s="159">
        <v>7919273</v>
      </c>
      <c r="O22" s="159"/>
      <c r="P22" s="159"/>
      <c r="Q22" s="159"/>
      <c r="R22" s="159"/>
      <c r="S22" s="159"/>
      <c r="T22" s="159"/>
      <c r="U22" s="159"/>
      <c r="V22" s="159"/>
      <c r="W22" s="159">
        <v>8622728</v>
      </c>
      <c r="X22" s="159">
        <v>37929102</v>
      </c>
      <c r="Y22" s="159">
        <v>-29306374</v>
      </c>
      <c r="Z22" s="141">
        <v>-77.27</v>
      </c>
      <c r="AA22" s="157">
        <v>117196854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>
        <v>4678802</v>
      </c>
      <c r="M23" s="60"/>
      <c r="N23" s="60">
        <v>4678802</v>
      </c>
      <c r="O23" s="60"/>
      <c r="P23" s="60"/>
      <c r="Q23" s="60"/>
      <c r="R23" s="60"/>
      <c r="S23" s="60"/>
      <c r="T23" s="60"/>
      <c r="U23" s="60"/>
      <c r="V23" s="60"/>
      <c r="W23" s="60">
        <v>4678802</v>
      </c>
      <c r="X23" s="60"/>
      <c r="Y23" s="60">
        <v>4678802</v>
      </c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1705938978</v>
      </c>
      <c r="D25" s="168">
        <f>+D5+D9+D15+D19+D24</f>
        <v>0</v>
      </c>
      <c r="E25" s="169">
        <f t="shared" si="4"/>
        <v>1872259578</v>
      </c>
      <c r="F25" s="73">
        <f t="shared" si="4"/>
        <v>1872259578</v>
      </c>
      <c r="G25" s="73">
        <f t="shared" si="4"/>
        <v>0</v>
      </c>
      <c r="H25" s="73">
        <f t="shared" si="4"/>
        <v>89604081</v>
      </c>
      <c r="I25" s="73">
        <f t="shared" si="4"/>
        <v>30998397</v>
      </c>
      <c r="J25" s="73">
        <f t="shared" si="4"/>
        <v>120602478</v>
      </c>
      <c r="K25" s="73">
        <f t="shared" si="4"/>
        <v>61859793</v>
      </c>
      <c r="L25" s="73">
        <f t="shared" si="4"/>
        <v>36769249</v>
      </c>
      <c r="M25" s="73">
        <f t="shared" si="4"/>
        <v>267382606</v>
      </c>
      <c r="N25" s="73">
        <f t="shared" si="4"/>
        <v>366011648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486614126</v>
      </c>
      <c r="X25" s="73">
        <f t="shared" si="4"/>
        <v>1124066585</v>
      </c>
      <c r="Y25" s="73">
        <f t="shared" si="4"/>
        <v>-637452459</v>
      </c>
      <c r="Z25" s="170">
        <f>+IF(X25&lt;&gt;0,+(Y25/X25)*100,0)</f>
        <v>-56.70949279219077</v>
      </c>
      <c r="AA25" s="168">
        <f>+AA5+AA9+AA15+AA19+AA24</f>
        <v>1872259578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534941001</v>
      </c>
      <c r="D28" s="153">
        <f>SUM(D29:D31)</f>
        <v>0</v>
      </c>
      <c r="E28" s="154">
        <f t="shared" si="5"/>
        <v>485991733</v>
      </c>
      <c r="F28" s="100">
        <f t="shared" si="5"/>
        <v>485991733</v>
      </c>
      <c r="G28" s="100">
        <f t="shared" si="5"/>
        <v>0</v>
      </c>
      <c r="H28" s="100">
        <f t="shared" si="5"/>
        <v>35363482</v>
      </c>
      <c r="I28" s="100">
        <f t="shared" si="5"/>
        <v>36297735</v>
      </c>
      <c r="J28" s="100">
        <f t="shared" si="5"/>
        <v>71661217</v>
      </c>
      <c r="K28" s="100">
        <f t="shared" si="5"/>
        <v>32480666</v>
      </c>
      <c r="L28" s="100">
        <f t="shared" si="5"/>
        <v>13024946</v>
      </c>
      <c r="M28" s="100">
        <f t="shared" si="5"/>
        <v>45885902</v>
      </c>
      <c r="N28" s="100">
        <f t="shared" si="5"/>
        <v>91391514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163052731</v>
      </c>
      <c r="X28" s="100">
        <f t="shared" si="5"/>
        <v>273607920</v>
      </c>
      <c r="Y28" s="100">
        <f t="shared" si="5"/>
        <v>-110555189</v>
      </c>
      <c r="Z28" s="137">
        <f>+IF(X28&lt;&gt;0,+(Y28/X28)*100,0)</f>
        <v>-40.406428658936484</v>
      </c>
      <c r="AA28" s="153">
        <f>SUM(AA29:AA31)</f>
        <v>485991733</v>
      </c>
    </row>
    <row r="29" spans="1:27" ht="12.75">
      <c r="A29" s="138" t="s">
        <v>75</v>
      </c>
      <c r="B29" s="136"/>
      <c r="C29" s="155">
        <v>224872720</v>
      </c>
      <c r="D29" s="155"/>
      <c r="E29" s="156">
        <v>152500129</v>
      </c>
      <c r="F29" s="60">
        <v>152500129</v>
      </c>
      <c r="G29" s="60"/>
      <c r="H29" s="60">
        <v>10054744</v>
      </c>
      <c r="I29" s="60">
        <v>12842261</v>
      </c>
      <c r="J29" s="60">
        <v>22897005</v>
      </c>
      <c r="K29" s="60">
        <v>12001158</v>
      </c>
      <c r="L29" s="60">
        <v>3802433</v>
      </c>
      <c r="M29" s="60">
        <v>9661774</v>
      </c>
      <c r="N29" s="60">
        <v>25465365</v>
      </c>
      <c r="O29" s="60"/>
      <c r="P29" s="60"/>
      <c r="Q29" s="60"/>
      <c r="R29" s="60"/>
      <c r="S29" s="60"/>
      <c r="T29" s="60"/>
      <c r="U29" s="60"/>
      <c r="V29" s="60"/>
      <c r="W29" s="60">
        <v>48362370</v>
      </c>
      <c r="X29" s="60">
        <v>114450384</v>
      </c>
      <c r="Y29" s="60">
        <v>-66088014</v>
      </c>
      <c r="Z29" s="140">
        <v>-57.74</v>
      </c>
      <c r="AA29" s="155">
        <v>152500129</v>
      </c>
    </row>
    <row r="30" spans="1:27" ht="12.75">
      <c r="A30" s="138" t="s">
        <v>76</v>
      </c>
      <c r="B30" s="136"/>
      <c r="C30" s="157">
        <v>106532374</v>
      </c>
      <c r="D30" s="157"/>
      <c r="E30" s="158">
        <v>118454074</v>
      </c>
      <c r="F30" s="159">
        <v>118454074</v>
      </c>
      <c r="G30" s="159"/>
      <c r="H30" s="159">
        <v>8393483</v>
      </c>
      <c r="I30" s="159">
        <v>11633305</v>
      </c>
      <c r="J30" s="159">
        <v>20026788</v>
      </c>
      <c r="K30" s="159">
        <v>7975548</v>
      </c>
      <c r="L30" s="159">
        <v>1826611</v>
      </c>
      <c r="M30" s="159">
        <v>9615492</v>
      </c>
      <c r="N30" s="159">
        <v>19417651</v>
      </c>
      <c r="O30" s="159"/>
      <c r="P30" s="159"/>
      <c r="Q30" s="159"/>
      <c r="R30" s="159"/>
      <c r="S30" s="159"/>
      <c r="T30" s="159"/>
      <c r="U30" s="159"/>
      <c r="V30" s="159"/>
      <c r="W30" s="159">
        <v>39444439</v>
      </c>
      <c r="X30" s="159">
        <v>60558096</v>
      </c>
      <c r="Y30" s="159">
        <v>-21113657</v>
      </c>
      <c r="Z30" s="141">
        <v>-34.87</v>
      </c>
      <c r="AA30" s="157">
        <v>118454074</v>
      </c>
    </row>
    <row r="31" spans="1:27" ht="12.75">
      <c r="A31" s="138" t="s">
        <v>77</v>
      </c>
      <c r="B31" s="136"/>
      <c r="C31" s="155">
        <v>203535907</v>
      </c>
      <c r="D31" s="155"/>
      <c r="E31" s="156">
        <v>215037530</v>
      </c>
      <c r="F31" s="60">
        <v>215037530</v>
      </c>
      <c r="G31" s="60"/>
      <c r="H31" s="60">
        <v>16915255</v>
      </c>
      <c r="I31" s="60">
        <v>11822169</v>
      </c>
      <c r="J31" s="60">
        <v>28737424</v>
      </c>
      <c r="K31" s="60">
        <v>12503960</v>
      </c>
      <c r="L31" s="60">
        <v>7395902</v>
      </c>
      <c r="M31" s="60">
        <v>26608636</v>
      </c>
      <c r="N31" s="60">
        <v>46508498</v>
      </c>
      <c r="O31" s="60"/>
      <c r="P31" s="60"/>
      <c r="Q31" s="60"/>
      <c r="R31" s="60"/>
      <c r="S31" s="60"/>
      <c r="T31" s="60"/>
      <c r="U31" s="60"/>
      <c r="V31" s="60"/>
      <c r="W31" s="60">
        <v>75245922</v>
      </c>
      <c r="X31" s="60">
        <v>98599440</v>
      </c>
      <c r="Y31" s="60">
        <v>-23353518</v>
      </c>
      <c r="Z31" s="140">
        <v>-23.69</v>
      </c>
      <c r="AA31" s="155">
        <v>215037530</v>
      </c>
    </row>
    <row r="32" spans="1:27" ht="12.75">
      <c r="A32" s="135" t="s">
        <v>78</v>
      </c>
      <c r="B32" s="136"/>
      <c r="C32" s="153">
        <f aca="true" t="shared" si="6" ref="C32:Y32">SUM(C33:C37)</f>
        <v>88787203</v>
      </c>
      <c r="D32" s="153">
        <f>SUM(D33:D37)</f>
        <v>0</v>
      </c>
      <c r="E32" s="154">
        <f t="shared" si="6"/>
        <v>95716531</v>
      </c>
      <c r="F32" s="100">
        <f t="shared" si="6"/>
        <v>95716531</v>
      </c>
      <c r="G32" s="100">
        <f t="shared" si="6"/>
        <v>0</v>
      </c>
      <c r="H32" s="100">
        <f t="shared" si="6"/>
        <v>6862900</v>
      </c>
      <c r="I32" s="100">
        <f t="shared" si="6"/>
        <v>3588240</v>
      </c>
      <c r="J32" s="100">
        <f t="shared" si="6"/>
        <v>10451140</v>
      </c>
      <c r="K32" s="100">
        <f t="shared" si="6"/>
        <v>7549707</v>
      </c>
      <c r="L32" s="100">
        <f t="shared" si="6"/>
        <v>371984</v>
      </c>
      <c r="M32" s="100">
        <f t="shared" si="6"/>
        <v>6254996</v>
      </c>
      <c r="N32" s="100">
        <f t="shared" si="6"/>
        <v>14176687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24627827</v>
      </c>
      <c r="X32" s="100">
        <f t="shared" si="6"/>
        <v>50213916</v>
      </c>
      <c r="Y32" s="100">
        <f t="shared" si="6"/>
        <v>-25586089</v>
      </c>
      <c r="Z32" s="137">
        <f>+IF(X32&lt;&gt;0,+(Y32/X32)*100,0)</f>
        <v>-50.954179713846656</v>
      </c>
      <c r="AA32" s="153">
        <f>SUM(AA33:AA37)</f>
        <v>95716531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43829094</v>
      </c>
      <c r="D35" s="155"/>
      <c r="E35" s="156">
        <v>44897613</v>
      </c>
      <c r="F35" s="60">
        <v>44897613</v>
      </c>
      <c r="G35" s="60"/>
      <c r="H35" s="60">
        <v>3521707</v>
      </c>
      <c r="I35" s="60">
        <v>1019513</v>
      </c>
      <c r="J35" s="60">
        <v>4541220</v>
      </c>
      <c r="K35" s="60">
        <v>4046720</v>
      </c>
      <c r="L35" s="60">
        <v>244537</v>
      </c>
      <c r="M35" s="60">
        <v>3472214</v>
      </c>
      <c r="N35" s="60">
        <v>7763471</v>
      </c>
      <c r="O35" s="60"/>
      <c r="P35" s="60"/>
      <c r="Q35" s="60"/>
      <c r="R35" s="60"/>
      <c r="S35" s="60"/>
      <c r="T35" s="60"/>
      <c r="U35" s="60"/>
      <c r="V35" s="60"/>
      <c r="W35" s="60">
        <v>12304691</v>
      </c>
      <c r="X35" s="60">
        <v>23933154</v>
      </c>
      <c r="Y35" s="60">
        <v>-11628463</v>
      </c>
      <c r="Z35" s="140">
        <v>-48.59</v>
      </c>
      <c r="AA35" s="155">
        <v>44897613</v>
      </c>
    </row>
    <row r="36" spans="1:27" ht="12.75">
      <c r="A36" s="138" t="s">
        <v>82</v>
      </c>
      <c r="B36" s="136"/>
      <c r="C36" s="155">
        <v>10270632</v>
      </c>
      <c r="D36" s="155"/>
      <c r="E36" s="156">
        <v>10466500</v>
      </c>
      <c r="F36" s="60">
        <v>10466500</v>
      </c>
      <c r="G36" s="60"/>
      <c r="H36" s="60">
        <v>891886</v>
      </c>
      <c r="I36" s="60"/>
      <c r="J36" s="60">
        <v>891886</v>
      </c>
      <c r="K36" s="60"/>
      <c r="L36" s="60">
        <v>7953</v>
      </c>
      <c r="M36" s="60">
        <v>101619</v>
      </c>
      <c r="N36" s="60">
        <v>109572</v>
      </c>
      <c r="O36" s="60"/>
      <c r="P36" s="60"/>
      <c r="Q36" s="60"/>
      <c r="R36" s="60"/>
      <c r="S36" s="60"/>
      <c r="T36" s="60"/>
      <c r="U36" s="60"/>
      <c r="V36" s="60"/>
      <c r="W36" s="60">
        <v>1001458</v>
      </c>
      <c r="X36" s="60">
        <v>5536998</v>
      </c>
      <c r="Y36" s="60">
        <v>-4535540</v>
      </c>
      <c r="Z36" s="140">
        <v>-81.91</v>
      </c>
      <c r="AA36" s="155">
        <v>10466500</v>
      </c>
    </row>
    <row r="37" spans="1:27" ht="12.75">
      <c r="A37" s="138" t="s">
        <v>83</v>
      </c>
      <c r="B37" s="136"/>
      <c r="C37" s="157">
        <v>34687477</v>
      </c>
      <c r="D37" s="157"/>
      <c r="E37" s="158">
        <v>40352418</v>
      </c>
      <c r="F37" s="159">
        <v>40352418</v>
      </c>
      <c r="G37" s="159"/>
      <c r="H37" s="159">
        <v>2449307</v>
      </c>
      <c r="I37" s="159">
        <v>2568727</v>
      </c>
      <c r="J37" s="159">
        <v>5018034</v>
      </c>
      <c r="K37" s="159">
        <v>3502987</v>
      </c>
      <c r="L37" s="159">
        <v>119494</v>
      </c>
      <c r="M37" s="159">
        <v>2681163</v>
      </c>
      <c r="N37" s="159">
        <v>6303644</v>
      </c>
      <c r="O37" s="159"/>
      <c r="P37" s="159"/>
      <c r="Q37" s="159"/>
      <c r="R37" s="159"/>
      <c r="S37" s="159"/>
      <c r="T37" s="159"/>
      <c r="U37" s="159"/>
      <c r="V37" s="159"/>
      <c r="W37" s="159">
        <v>11321678</v>
      </c>
      <c r="X37" s="159">
        <v>20743764</v>
      </c>
      <c r="Y37" s="159">
        <v>-9422086</v>
      </c>
      <c r="Z37" s="141">
        <v>-45.42</v>
      </c>
      <c r="AA37" s="157">
        <v>40352418</v>
      </c>
    </row>
    <row r="38" spans="1:27" ht="12.75">
      <c r="A38" s="135" t="s">
        <v>84</v>
      </c>
      <c r="B38" s="142"/>
      <c r="C38" s="153">
        <f aca="true" t="shared" si="7" ref="C38:Y38">SUM(C39:C41)</f>
        <v>60483810</v>
      </c>
      <c r="D38" s="153">
        <f>SUM(D39:D41)</f>
        <v>0</v>
      </c>
      <c r="E38" s="154">
        <f t="shared" si="7"/>
        <v>43101332</v>
      </c>
      <c r="F38" s="100">
        <f t="shared" si="7"/>
        <v>43101332</v>
      </c>
      <c r="G38" s="100">
        <f t="shared" si="7"/>
        <v>0</v>
      </c>
      <c r="H38" s="100">
        <f t="shared" si="7"/>
        <v>2121935</v>
      </c>
      <c r="I38" s="100">
        <f t="shared" si="7"/>
        <v>5010466</v>
      </c>
      <c r="J38" s="100">
        <f t="shared" si="7"/>
        <v>7132401</v>
      </c>
      <c r="K38" s="100">
        <f t="shared" si="7"/>
        <v>2433725</v>
      </c>
      <c r="L38" s="100">
        <f t="shared" si="7"/>
        <v>350135</v>
      </c>
      <c r="M38" s="100">
        <f t="shared" si="7"/>
        <v>6250209</v>
      </c>
      <c r="N38" s="100">
        <f t="shared" si="7"/>
        <v>9034069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16166470</v>
      </c>
      <c r="X38" s="100">
        <f t="shared" si="7"/>
        <v>21459216</v>
      </c>
      <c r="Y38" s="100">
        <f t="shared" si="7"/>
        <v>-5292746</v>
      </c>
      <c r="Z38" s="137">
        <f>+IF(X38&lt;&gt;0,+(Y38/X38)*100,0)</f>
        <v>-24.66420954055358</v>
      </c>
      <c r="AA38" s="153">
        <f>SUM(AA39:AA41)</f>
        <v>43101332</v>
      </c>
    </row>
    <row r="39" spans="1:27" ht="12.75">
      <c r="A39" s="138" t="s">
        <v>85</v>
      </c>
      <c r="B39" s="136"/>
      <c r="C39" s="155">
        <v>59697248</v>
      </c>
      <c r="D39" s="155"/>
      <c r="E39" s="156">
        <v>42171984</v>
      </c>
      <c r="F39" s="60">
        <v>42171984</v>
      </c>
      <c r="G39" s="60"/>
      <c r="H39" s="60">
        <v>2057409</v>
      </c>
      <c r="I39" s="60">
        <v>4893341</v>
      </c>
      <c r="J39" s="60">
        <v>6950750</v>
      </c>
      <c r="K39" s="60">
        <v>2478007</v>
      </c>
      <c r="L39" s="60">
        <v>350135</v>
      </c>
      <c r="M39" s="60">
        <v>6190678</v>
      </c>
      <c r="N39" s="60">
        <v>9018820</v>
      </c>
      <c r="O39" s="60"/>
      <c r="P39" s="60"/>
      <c r="Q39" s="60"/>
      <c r="R39" s="60"/>
      <c r="S39" s="60"/>
      <c r="T39" s="60"/>
      <c r="U39" s="60"/>
      <c r="V39" s="60"/>
      <c r="W39" s="60">
        <v>15969570</v>
      </c>
      <c r="X39" s="60">
        <v>20535978</v>
      </c>
      <c r="Y39" s="60">
        <v>-4566408</v>
      </c>
      <c r="Z39" s="140">
        <v>-22.24</v>
      </c>
      <c r="AA39" s="155">
        <v>42171984</v>
      </c>
    </row>
    <row r="40" spans="1:27" ht="12.75">
      <c r="A40" s="138" t="s">
        <v>86</v>
      </c>
      <c r="B40" s="136"/>
      <c r="C40" s="155">
        <v>786562</v>
      </c>
      <c r="D40" s="155"/>
      <c r="E40" s="156">
        <v>929348</v>
      </c>
      <c r="F40" s="60">
        <v>929348</v>
      </c>
      <c r="G40" s="60"/>
      <c r="H40" s="60">
        <v>64526</v>
      </c>
      <c r="I40" s="60">
        <v>117125</v>
      </c>
      <c r="J40" s="60">
        <v>181651</v>
      </c>
      <c r="K40" s="60">
        <v>-44282</v>
      </c>
      <c r="L40" s="60"/>
      <c r="M40" s="60">
        <v>59531</v>
      </c>
      <c r="N40" s="60">
        <v>15249</v>
      </c>
      <c r="O40" s="60"/>
      <c r="P40" s="60"/>
      <c r="Q40" s="60"/>
      <c r="R40" s="60"/>
      <c r="S40" s="60"/>
      <c r="T40" s="60"/>
      <c r="U40" s="60"/>
      <c r="V40" s="60"/>
      <c r="W40" s="60">
        <v>196900</v>
      </c>
      <c r="X40" s="60">
        <v>923238</v>
      </c>
      <c r="Y40" s="60">
        <v>-726338</v>
      </c>
      <c r="Z40" s="140">
        <v>-78.67</v>
      </c>
      <c r="AA40" s="155">
        <v>929348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731555990</v>
      </c>
      <c r="D42" s="153">
        <f>SUM(D43:D46)</f>
        <v>0</v>
      </c>
      <c r="E42" s="154">
        <f t="shared" si="8"/>
        <v>737517434</v>
      </c>
      <c r="F42" s="100">
        <f t="shared" si="8"/>
        <v>737517434</v>
      </c>
      <c r="G42" s="100">
        <f t="shared" si="8"/>
        <v>0</v>
      </c>
      <c r="H42" s="100">
        <f t="shared" si="8"/>
        <v>26932459</v>
      </c>
      <c r="I42" s="100">
        <f t="shared" si="8"/>
        <v>32849969</v>
      </c>
      <c r="J42" s="100">
        <f t="shared" si="8"/>
        <v>59782428</v>
      </c>
      <c r="K42" s="100">
        <f t="shared" si="8"/>
        <v>40440147</v>
      </c>
      <c r="L42" s="100">
        <f t="shared" si="8"/>
        <v>8442657</v>
      </c>
      <c r="M42" s="100">
        <f t="shared" si="8"/>
        <v>30374407</v>
      </c>
      <c r="N42" s="100">
        <f t="shared" si="8"/>
        <v>79257211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139039639</v>
      </c>
      <c r="X42" s="100">
        <f t="shared" si="8"/>
        <v>423608406</v>
      </c>
      <c r="Y42" s="100">
        <f t="shared" si="8"/>
        <v>-284568767</v>
      </c>
      <c r="Z42" s="137">
        <f>+IF(X42&lt;&gt;0,+(Y42/X42)*100,0)</f>
        <v>-67.17731824235801</v>
      </c>
      <c r="AA42" s="153">
        <f>SUM(AA43:AA46)</f>
        <v>737517434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566772520</v>
      </c>
      <c r="D44" s="155"/>
      <c r="E44" s="156">
        <v>595881607</v>
      </c>
      <c r="F44" s="60">
        <v>595881607</v>
      </c>
      <c r="G44" s="60"/>
      <c r="H44" s="60">
        <v>21289223</v>
      </c>
      <c r="I44" s="60">
        <v>10175283</v>
      </c>
      <c r="J44" s="60">
        <v>31464506</v>
      </c>
      <c r="K44" s="60">
        <v>36967607</v>
      </c>
      <c r="L44" s="60">
        <v>7812249</v>
      </c>
      <c r="M44" s="60">
        <v>23705234</v>
      </c>
      <c r="N44" s="60">
        <v>68485090</v>
      </c>
      <c r="O44" s="60"/>
      <c r="P44" s="60"/>
      <c r="Q44" s="60"/>
      <c r="R44" s="60"/>
      <c r="S44" s="60"/>
      <c r="T44" s="60"/>
      <c r="U44" s="60"/>
      <c r="V44" s="60"/>
      <c r="W44" s="60">
        <v>99949596</v>
      </c>
      <c r="X44" s="60">
        <v>337044078</v>
      </c>
      <c r="Y44" s="60">
        <v>-237094482</v>
      </c>
      <c r="Z44" s="140">
        <v>-70.35</v>
      </c>
      <c r="AA44" s="155">
        <v>595881607</v>
      </c>
    </row>
    <row r="45" spans="1:27" ht="12.75">
      <c r="A45" s="138" t="s">
        <v>91</v>
      </c>
      <c r="B45" s="136"/>
      <c r="C45" s="157">
        <v>164783470</v>
      </c>
      <c r="D45" s="157"/>
      <c r="E45" s="158">
        <v>141635827</v>
      </c>
      <c r="F45" s="159">
        <v>141635827</v>
      </c>
      <c r="G45" s="159"/>
      <c r="H45" s="159"/>
      <c r="I45" s="159">
        <v>22508635</v>
      </c>
      <c r="J45" s="159">
        <v>22508635</v>
      </c>
      <c r="K45" s="159">
        <v>3375941</v>
      </c>
      <c r="L45" s="159">
        <v>630408</v>
      </c>
      <c r="M45" s="159">
        <v>6512428</v>
      </c>
      <c r="N45" s="159">
        <v>10518777</v>
      </c>
      <c r="O45" s="159"/>
      <c r="P45" s="159"/>
      <c r="Q45" s="159"/>
      <c r="R45" s="159"/>
      <c r="S45" s="159"/>
      <c r="T45" s="159"/>
      <c r="U45" s="159"/>
      <c r="V45" s="159"/>
      <c r="W45" s="159">
        <v>33027412</v>
      </c>
      <c r="X45" s="159">
        <v>86564328</v>
      </c>
      <c r="Y45" s="159">
        <v>-53536916</v>
      </c>
      <c r="Z45" s="141">
        <v>-61.85</v>
      </c>
      <c r="AA45" s="157">
        <v>141635827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>
        <v>5643236</v>
      </c>
      <c r="I46" s="60">
        <v>166051</v>
      </c>
      <c r="J46" s="60">
        <v>5809287</v>
      </c>
      <c r="K46" s="60">
        <v>96599</v>
      </c>
      <c r="L46" s="60"/>
      <c r="M46" s="60">
        <v>156745</v>
      </c>
      <c r="N46" s="60">
        <v>253344</v>
      </c>
      <c r="O46" s="60"/>
      <c r="P46" s="60"/>
      <c r="Q46" s="60"/>
      <c r="R46" s="60"/>
      <c r="S46" s="60"/>
      <c r="T46" s="60"/>
      <c r="U46" s="60"/>
      <c r="V46" s="60"/>
      <c r="W46" s="60">
        <v>6062631</v>
      </c>
      <c r="X46" s="60"/>
      <c r="Y46" s="60">
        <v>6062631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1415768004</v>
      </c>
      <c r="D48" s="168">
        <f>+D28+D32+D38+D42+D47</f>
        <v>0</v>
      </c>
      <c r="E48" s="169">
        <f t="shared" si="9"/>
        <v>1362327030</v>
      </c>
      <c r="F48" s="73">
        <f t="shared" si="9"/>
        <v>1362327030</v>
      </c>
      <c r="G48" s="73">
        <f t="shared" si="9"/>
        <v>0</v>
      </c>
      <c r="H48" s="73">
        <f t="shared" si="9"/>
        <v>71280776</v>
      </c>
      <c r="I48" s="73">
        <f t="shared" si="9"/>
        <v>77746410</v>
      </c>
      <c r="J48" s="73">
        <f t="shared" si="9"/>
        <v>149027186</v>
      </c>
      <c r="K48" s="73">
        <f t="shared" si="9"/>
        <v>82904245</v>
      </c>
      <c r="L48" s="73">
        <f t="shared" si="9"/>
        <v>22189722</v>
      </c>
      <c r="M48" s="73">
        <f t="shared" si="9"/>
        <v>88765514</v>
      </c>
      <c r="N48" s="73">
        <f t="shared" si="9"/>
        <v>193859481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342886667</v>
      </c>
      <c r="X48" s="73">
        <f t="shared" si="9"/>
        <v>768889458</v>
      </c>
      <c r="Y48" s="73">
        <f t="shared" si="9"/>
        <v>-426002791</v>
      </c>
      <c r="Z48" s="170">
        <f>+IF(X48&lt;&gt;0,+(Y48/X48)*100,0)</f>
        <v>-55.404946259518105</v>
      </c>
      <c r="AA48" s="168">
        <f>+AA28+AA32+AA38+AA42+AA47</f>
        <v>1362327030</v>
      </c>
    </row>
    <row r="49" spans="1:27" ht="12.75">
      <c r="A49" s="148" t="s">
        <v>49</v>
      </c>
      <c r="B49" s="149"/>
      <c r="C49" s="171">
        <f aca="true" t="shared" si="10" ref="C49:Y49">+C25-C48</f>
        <v>290170974</v>
      </c>
      <c r="D49" s="171">
        <f>+D25-D48</f>
        <v>0</v>
      </c>
      <c r="E49" s="172">
        <f t="shared" si="10"/>
        <v>509932548</v>
      </c>
      <c r="F49" s="173">
        <f t="shared" si="10"/>
        <v>509932548</v>
      </c>
      <c r="G49" s="173">
        <f t="shared" si="10"/>
        <v>0</v>
      </c>
      <c r="H49" s="173">
        <f t="shared" si="10"/>
        <v>18323305</v>
      </c>
      <c r="I49" s="173">
        <f t="shared" si="10"/>
        <v>-46748013</v>
      </c>
      <c r="J49" s="173">
        <f t="shared" si="10"/>
        <v>-28424708</v>
      </c>
      <c r="K49" s="173">
        <f t="shared" si="10"/>
        <v>-21044452</v>
      </c>
      <c r="L49" s="173">
        <f t="shared" si="10"/>
        <v>14579527</v>
      </c>
      <c r="M49" s="173">
        <f t="shared" si="10"/>
        <v>178617092</v>
      </c>
      <c r="N49" s="173">
        <f t="shared" si="10"/>
        <v>172152167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143727459</v>
      </c>
      <c r="X49" s="173">
        <f>IF(F25=F48,0,X25-X48)</f>
        <v>355177127</v>
      </c>
      <c r="Y49" s="173">
        <f t="shared" si="10"/>
        <v>-211449668</v>
      </c>
      <c r="Z49" s="174">
        <f>+IF(X49&lt;&gt;0,+(Y49/X49)*100,0)</f>
        <v>-59.533582521489336</v>
      </c>
      <c r="AA49" s="171">
        <f>+AA25-AA48</f>
        <v>509932548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162248914</v>
      </c>
      <c r="D8" s="155">
        <v>0</v>
      </c>
      <c r="E8" s="156">
        <v>125501650</v>
      </c>
      <c r="F8" s="60">
        <v>125501650</v>
      </c>
      <c r="G8" s="60">
        <v>0</v>
      </c>
      <c r="H8" s="60">
        <v>12826045</v>
      </c>
      <c r="I8" s="60">
        <v>12443301</v>
      </c>
      <c r="J8" s="60">
        <v>25269346</v>
      </c>
      <c r="K8" s="60">
        <v>-13713732</v>
      </c>
      <c r="L8" s="60">
        <v>25333190</v>
      </c>
      <c r="M8" s="60">
        <v>13008323</v>
      </c>
      <c r="N8" s="60">
        <v>24627781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49897127</v>
      </c>
      <c r="X8" s="60">
        <v>52178501</v>
      </c>
      <c r="Y8" s="60">
        <v>-2281374</v>
      </c>
      <c r="Z8" s="140">
        <v>-4.37</v>
      </c>
      <c r="AA8" s="155">
        <v>125501650</v>
      </c>
    </row>
    <row r="9" spans="1:27" ht="12.75">
      <c r="A9" s="183" t="s">
        <v>105</v>
      </c>
      <c r="B9" s="182"/>
      <c r="C9" s="155">
        <v>42567785</v>
      </c>
      <c r="D9" s="155">
        <v>0</v>
      </c>
      <c r="E9" s="156">
        <v>49848465</v>
      </c>
      <c r="F9" s="60">
        <v>49848465</v>
      </c>
      <c r="G9" s="60">
        <v>0</v>
      </c>
      <c r="H9" s="60">
        <v>6997744</v>
      </c>
      <c r="I9" s="60">
        <v>-6746994</v>
      </c>
      <c r="J9" s="60">
        <v>250750</v>
      </c>
      <c r="K9" s="60">
        <v>-5409574</v>
      </c>
      <c r="L9" s="60">
        <v>75791</v>
      </c>
      <c r="M9" s="60">
        <v>7165208</v>
      </c>
      <c r="N9" s="60">
        <v>1831425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2082175</v>
      </c>
      <c r="X9" s="60">
        <v>21890987</v>
      </c>
      <c r="Y9" s="60">
        <v>-19808812</v>
      </c>
      <c r="Z9" s="140">
        <v>-90.49</v>
      </c>
      <c r="AA9" s="155">
        <v>49848465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4678802</v>
      </c>
      <c r="M10" s="54">
        <v>0</v>
      </c>
      <c r="N10" s="54">
        <v>4678802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4678802</v>
      </c>
      <c r="X10" s="54"/>
      <c r="Y10" s="54">
        <v>4678802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4530633</v>
      </c>
      <c r="D11" s="155">
        <v>0</v>
      </c>
      <c r="E11" s="156">
        <v>2718245</v>
      </c>
      <c r="F11" s="60">
        <v>2718245</v>
      </c>
      <c r="G11" s="60">
        <v>0</v>
      </c>
      <c r="H11" s="60">
        <v>376477</v>
      </c>
      <c r="I11" s="60">
        <v>372813</v>
      </c>
      <c r="J11" s="60">
        <v>749290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749290</v>
      </c>
      <c r="X11" s="60">
        <v>1284217</v>
      </c>
      <c r="Y11" s="60">
        <v>-534927</v>
      </c>
      <c r="Z11" s="140">
        <v>-41.65</v>
      </c>
      <c r="AA11" s="155">
        <v>2718245</v>
      </c>
    </row>
    <row r="12" spans="1:27" ht="12.75">
      <c r="A12" s="183" t="s">
        <v>108</v>
      </c>
      <c r="B12" s="185"/>
      <c r="C12" s="155">
        <v>984350</v>
      </c>
      <c r="D12" s="155">
        <v>0</v>
      </c>
      <c r="E12" s="156">
        <v>2056542</v>
      </c>
      <c r="F12" s="60">
        <v>2056542</v>
      </c>
      <c r="G12" s="60">
        <v>0</v>
      </c>
      <c r="H12" s="60">
        <v>20894</v>
      </c>
      <c r="I12" s="60">
        <v>20894</v>
      </c>
      <c r="J12" s="60">
        <v>41788</v>
      </c>
      <c r="K12" s="60">
        <v>-20862</v>
      </c>
      <c r="L12" s="60">
        <v>0</v>
      </c>
      <c r="M12" s="60">
        <v>0</v>
      </c>
      <c r="N12" s="60">
        <v>-20862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20926</v>
      </c>
      <c r="X12" s="60">
        <v>843103</v>
      </c>
      <c r="Y12" s="60">
        <v>-822177</v>
      </c>
      <c r="Z12" s="140">
        <v>-97.52</v>
      </c>
      <c r="AA12" s="155">
        <v>2056542</v>
      </c>
    </row>
    <row r="13" spans="1:27" ht="12.75">
      <c r="A13" s="181" t="s">
        <v>109</v>
      </c>
      <c r="B13" s="185"/>
      <c r="C13" s="155">
        <v>20393216</v>
      </c>
      <c r="D13" s="155">
        <v>0</v>
      </c>
      <c r="E13" s="156">
        <v>7401291</v>
      </c>
      <c r="F13" s="60">
        <v>7401291</v>
      </c>
      <c r="G13" s="60">
        <v>0</v>
      </c>
      <c r="H13" s="60">
        <v>984627</v>
      </c>
      <c r="I13" s="60">
        <v>261845</v>
      </c>
      <c r="J13" s="60">
        <v>1246472</v>
      </c>
      <c r="K13" s="60">
        <v>-266270</v>
      </c>
      <c r="L13" s="60">
        <v>62071</v>
      </c>
      <c r="M13" s="60">
        <v>0</v>
      </c>
      <c r="N13" s="60">
        <v>-204199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1042273</v>
      </c>
      <c r="X13" s="60">
        <v>2565353</v>
      </c>
      <c r="Y13" s="60">
        <v>-1523080</v>
      </c>
      <c r="Z13" s="140">
        <v>-59.37</v>
      </c>
      <c r="AA13" s="155">
        <v>7401291</v>
      </c>
    </row>
    <row r="14" spans="1:27" ht="12.75">
      <c r="A14" s="181" t="s">
        <v>110</v>
      </c>
      <c r="B14" s="185"/>
      <c r="C14" s="155">
        <v>37408693</v>
      </c>
      <c r="D14" s="155">
        <v>0</v>
      </c>
      <c r="E14" s="156">
        <v>2847260</v>
      </c>
      <c r="F14" s="60">
        <v>2847260</v>
      </c>
      <c r="G14" s="60">
        <v>0</v>
      </c>
      <c r="H14" s="60">
        <v>3090390</v>
      </c>
      <c r="I14" s="60">
        <v>-743712</v>
      </c>
      <c r="J14" s="60">
        <v>2346678</v>
      </c>
      <c r="K14" s="60">
        <v>-2484334</v>
      </c>
      <c r="L14" s="60">
        <v>0</v>
      </c>
      <c r="M14" s="60">
        <v>3172865</v>
      </c>
      <c r="N14" s="60">
        <v>688531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3035209</v>
      </c>
      <c r="X14" s="60">
        <v>1427941</v>
      </c>
      <c r="Y14" s="60">
        <v>1607268</v>
      </c>
      <c r="Z14" s="140">
        <v>112.56</v>
      </c>
      <c r="AA14" s="155">
        <v>2847260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500</v>
      </c>
      <c r="D16" s="155">
        <v>0</v>
      </c>
      <c r="E16" s="156">
        <v>0</v>
      </c>
      <c r="F16" s="60">
        <v>0</v>
      </c>
      <c r="G16" s="60">
        <v>0</v>
      </c>
      <c r="H16" s="60">
        <v>250</v>
      </c>
      <c r="I16" s="60">
        <v>0</v>
      </c>
      <c r="J16" s="60">
        <v>250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250</v>
      </c>
      <c r="X16" s="60"/>
      <c r="Y16" s="60">
        <v>250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744930891</v>
      </c>
      <c r="D19" s="155">
        <v>0</v>
      </c>
      <c r="E19" s="156">
        <v>743732895</v>
      </c>
      <c r="F19" s="60">
        <v>743732895</v>
      </c>
      <c r="G19" s="60">
        <v>0</v>
      </c>
      <c r="H19" s="60">
        <v>903320</v>
      </c>
      <c r="I19" s="60">
        <v>3492660</v>
      </c>
      <c r="J19" s="60">
        <v>4395980</v>
      </c>
      <c r="K19" s="60">
        <v>2317551</v>
      </c>
      <c r="L19" s="60">
        <v>0</v>
      </c>
      <c r="M19" s="60">
        <v>0</v>
      </c>
      <c r="N19" s="60">
        <v>2317551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6713531</v>
      </c>
      <c r="X19" s="60">
        <v>557799672</v>
      </c>
      <c r="Y19" s="60">
        <v>-551086141</v>
      </c>
      <c r="Z19" s="140">
        <v>-98.8</v>
      </c>
      <c r="AA19" s="155">
        <v>743732895</v>
      </c>
    </row>
    <row r="20" spans="1:27" ht="12.75">
      <c r="A20" s="181" t="s">
        <v>35</v>
      </c>
      <c r="B20" s="185"/>
      <c r="C20" s="155">
        <v>74386026</v>
      </c>
      <c r="D20" s="155">
        <v>0</v>
      </c>
      <c r="E20" s="156">
        <v>458520683</v>
      </c>
      <c r="F20" s="54">
        <v>458520683</v>
      </c>
      <c r="G20" s="54">
        <v>0</v>
      </c>
      <c r="H20" s="54">
        <v>2331095</v>
      </c>
      <c r="I20" s="54">
        <v>3065792</v>
      </c>
      <c r="J20" s="54">
        <v>5396887</v>
      </c>
      <c r="K20" s="54">
        <v>-528744</v>
      </c>
      <c r="L20" s="54">
        <v>6619395</v>
      </c>
      <c r="M20" s="54">
        <v>244036210</v>
      </c>
      <c r="N20" s="54">
        <v>250126861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255523748</v>
      </c>
      <c r="X20" s="54">
        <v>48818235</v>
      </c>
      <c r="Y20" s="54">
        <v>206705513</v>
      </c>
      <c r="Z20" s="184">
        <v>423.42</v>
      </c>
      <c r="AA20" s="130">
        <v>458520683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1087451008</v>
      </c>
      <c r="D22" s="188">
        <f>SUM(D5:D21)</f>
        <v>0</v>
      </c>
      <c r="E22" s="189">
        <f t="shared" si="0"/>
        <v>1392627031</v>
      </c>
      <c r="F22" s="190">
        <f t="shared" si="0"/>
        <v>1392627031</v>
      </c>
      <c r="G22" s="190">
        <f t="shared" si="0"/>
        <v>0</v>
      </c>
      <c r="H22" s="190">
        <f t="shared" si="0"/>
        <v>27530842</v>
      </c>
      <c r="I22" s="190">
        <f t="shared" si="0"/>
        <v>12166599</v>
      </c>
      <c r="J22" s="190">
        <f t="shared" si="0"/>
        <v>39697441</v>
      </c>
      <c r="K22" s="190">
        <f t="shared" si="0"/>
        <v>-20105965</v>
      </c>
      <c r="L22" s="190">
        <f t="shared" si="0"/>
        <v>36769249</v>
      </c>
      <c r="M22" s="190">
        <f t="shared" si="0"/>
        <v>267382606</v>
      </c>
      <c r="N22" s="190">
        <f t="shared" si="0"/>
        <v>284045890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323743331</v>
      </c>
      <c r="X22" s="190">
        <f t="shared" si="0"/>
        <v>686808009</v>
      </c>
      <c r="Y22" s="190">
        <f t="shared" si="0"/>
        <v>-363064678</v>
      </c>
      <c r="Z22" s="191">
        <f>+IF(X22&lt;&gt;0,+(Y22/X22)*100,0)</f>
        <v>-52.862615642561614</v>
      </c>
      <c r="AA22" s="188">
        <f>SUM(AA5:AA21)</f>
        <v>1392627031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622704193</v>
      </c>
      <c r="D25" s="155">
        <v>0</v>
      </c>
      <c r="E25" s="156">
        <v>646855683</v>
      </c>
      <c r="F25" s="60">
        <v>646855683</v>
      </c>
      <c r="G25" s="60">
        <v>0</v>
      </c>
      <c r="H25" s="60">
        <v>50875312</v>
      </c>
      <c r="I25" s="60">
        <v>46453404</v>
      </c>
      <c r="J25" s="60">
        <v>97328716</v>
      </c>
      <c r="K25" s="60">
        <v>70787905</v>
      </c>
      <c r="L25" s="60">
        <v>2188933</v>
      </c>
      <c r="M25" s="60">
        <v>56111423</v>
      </c>
      <c r="N25" s="60">
        <v>129088261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226416977</v>
      </c>
      <c r="X25" s="60">
        <v>333381474</v>
      </c>
      <c r="Y25" s="60">
        <v>-106964497</v>
      </c>
      <c r="Z25" s="140">
        <v>-32.08</v>
      </c>
      <c r="AA25" s="155">
        <v>646855683</v>
      </c>
    </row>
    <row r="26" spans="1:27" ht="12.75">
      <c r="A26" s="183" t="s">
        <v>38</v>
      </c>
      <c r="B26" s="182"/>
      <c r="C26" s="155">
        <v>14130149</v>
      </c>
      <c r="D26" s="155">
        <v>0</v>
      </c>
      <c r="E26" s="156">
        <v>15025841</v>
      </c>
      <c r="F26" s="60">
        <v>15025841</v>
      </c>
      <c r="G26" s="60">
        <v>0</v>
      </c>
      <c r="H26" s="60">
        <v>441065</v>
      </c>
      <c r="I26" s="60">
        <v>7386353</v>
      </c>
      <c r="J26" s="60">
        <v>7827418</v>
      </c>
      <c r="K26" s="60">
        <v>6065426</v>
      </c>
      <c r="L26" s="60">
        <v>23852</v>
      </c>
      <c r="M26" s="60">
        <v>1174600</v>
      </c>
      <c r="N26" s="60">
        <v>7263878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15091296</v>
      </c>
      <c r="X26" s="60">
        <v>7154939</v>
      </c>
      <c r="Y26" s="60">
        <v>7936357</v>
      </c>
      <c r="Z26" s="140">
        <v>110.92</v>
      </c>
      <c r="AA26" s="155">
        <v>15025841</v>
      </c>
    </row>
    <row r="27" spans="1:27" ht="12.75">
      <c r="A27" s="183" t="s">
        <v>118</v>
      </c>
      <c r="B27" s="182"/>
      <c r="C27" s="155">
        <v>162127101</v>
      </c>
      <c r="D27" s="155">
        <v>0</v>
      </c>
      <c r="E27" s="156">
        <v>137000000</v>
      </c>
      <c r="F27" s="60">
        <v>137000000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58155947</v>
      </c>
      <c r="Y27" s="60">
        <v>-58155947</v>
      </c>
      <c r="Z27" s="140">
        <v>-100</v>
      </c>
      <c r="AA27" s="155">
        <v>137000000</v>
      </c>
    </row>
    <row r="28" spans="1:27" ht="12.75">
      <c r="A28" s="183" t="s">
        <v>39</v>
      </c>
      <c r="B28" s="182"/>
      <c r="C28" s="155">
        <v>100034418</v>
      </c>
      <c r="D28" s="155">
        <v>0</v>
      </c>
      <c r="E28" s="156">
        <v>212025280</v>
      </c>
      <c r="F28" s="60">
        <v>212025280</v>
      </c>
      <c r="G28" s="60">
        <v>0</v>
      </c>
      <c r="H28" s="60">
        <v>0</v>
      </c>
      <c r="I28" s="60">
        <v>17354</v>
      </c>
      <c r="J28" s="60">
        <v>17354</v>
      </c>
      <c r="K28" s="60">
        <v>17354</v>
      </c>
      <c r="L28" s="60">
        <v>0</v>
      </c>
      <c r="M28" s="60">
        <v>0</v>
      </c>
      <c r="N28" s="60">
        <v>17354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34708</v>
      </c>
      <c r="X28" s="60">
        <v>65301243</v>
      </c>
      <c r="Y28" s="60">
        <v>-65266535</v>
      </c>
      <c r="Z28" s="140">
        <v>-99.95</v>
      </c>
      <c r="AA28" s="155">
        <v>212025280</v>
      </c>
    </row>
    <row r="29" spans="1:27" ht="12.75">
      <c r="A29" s="183" t="s">
        <v>40</v>
      </c>
      <c r="B29" s="182"/>
      <c r="C29" s="155">
        <v>42186776</v>
      </c>
      <c r="D29" s="155">
        <v>0</v>
      </c>
      <c r="E29" s="156">
        <v>32485891</v>
      </c>
      <c r="F29" s="60">
        <v>32485891</v>
      </c>
      <c r="G29" s="60">
        <v>0</v>
      </c>
      <c r="H29" s="60">
        <v>768833</v>
      </c>
      <c r="I29" s="60">
        <v>0</v>
      </c>
      <c r="J29" s="60">
        <v>768833</v>
      </c>
      <c r="K29" s="60">
        <v>0</v>
      </c>
      <c r="L29" s="60">
        <v>0</v>
      </c>
      <c r="M29" s="60">
        <v>2462308</v>
      </c>
      <c r="N29" s="60">
        <v>2462308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3231141</v>
      </c>
      <c r="X29" s="60">
        <v>12709795</v>
      </c>
      <c r="Y29" s="60">
        <v>-9478654</v>
      </c>
      <c r="Z29" s="140">
        <v>-74.58</v>
      </c>
      <c r="AA29" s="155">
        <v>32485891</v>
      </c>
    </row>
    <row r="30" spans="1:27" ht="12.75">
      <c r="A30" s="183" t="s">
        <v>119</v>
      </c>
      <c r="B30" s="182"/>
      <c r="C30" s="155">
        <v>89173581</v>
      </c>
      <c r="D30" s="155">
        <v>0</v>
      </c>
      <c r="E30" s="156">
        <v>70936644</v>
      </c>
      <c r="F30" s="60">
        <v>70936644</v>
      </c>
      <c r="G30" s="60">
        <v>0</v>
      </c>
      <c r="H30" s="60">
        <v>0</v>
      </c>
      <c r="I30" s="60">
        <v>7600</v>
      </c>
      <c r="J30" s="60">
        <v>7600</v>
      </c>
      <c r="K30" s="60">
        <v>20080</v>
      </c>
      <c r="L30" s="60">
        <v>413459</v>
      </c>
      <c r="M30" s="60">
        <v>1358937</v>
      </c>
      <c r="N30" s="60">
        <v>1792476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1800076</v>
      </c>
      <c r="X30" s="60">
        <v>35724323</v>
      </c>
      <c r="Y30" s="60">
        <v>-33924247</v>
      </c>
      <c r="Z30" s="140">
        <v>-94.96</v>
      </c>
      <c r="AA30" s="155">
        <v>70936644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37733</v>
      </c>
      <c r="J31" s="60">
        <v>37733</v>
      </c>
      <c r="K31" s="60">
        <v>59043</v>
      </c>
      <c r="L31" s="60">
        <v>430</v>
      </c>
      <c r="M31" s="60">
        <v>12987</v>
      </c>
      <c r="N31" s="60">
        <v>72460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110193</v>
      </c>
      <c r="X31" s="60"/>
      <c r="Y31" s="60">
        <v>110193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33177610</v>
      </c>
      <c r="D32" s="155">
        <v>0</v>
      </c>
      <c r="E32" s="156">
        <v>28041369</v>
      </c>
      <c r="F32" s="60">
        <v>28041369</v>
      </c>
      <c r="G32" s="60">
        <v>0</v>
      </c>
      <c r="H32" s="60">
        <v>5882977</v>
      </c>
      <c r="I32" s="60">
        <v>166795</v>
      </c>
      <c r="J32" s="60">
        <v>6049772</v>
      </c>
      <c r="K32" s="60">
        <v>57627</v>
      </c>
      <c r="L32" s="60">
        <v>1196572</v>
      </c>
      <c r="M32" s="60">
        <v>1609588</v>
      </c>
      <c r="N32" s="60">
        <v>2863787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8913559</v>
      </c>
      <c r="X32" s="60">
        <v>11118814</v>
      </c>
      <c r="Y32" s="60">
        <v>-2205255</v>
      </c>
      <c r="Z32" s="140">
        <v>-19.83</v>
      </c>
      <c r="AA32" s="155">
        <v>28041369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352234176</v>
      </c>
      <c r="D34" s="155">
        <v>0</v>
      </c>
      <c r="E34" s="156">
        <v>219956322</v>
      </c>
      <c r="F34" s="60">
        <v>219956322</v>
      </c>
      <c r="G34" s="60">
        <v>0</v>
      </c>
      <c r="H34" s="60">
        <v>13312589</v>
      </c>
      <c r="I34" s="60">
        <v>23677171</v>
      </c>
      <c r="J34" s="60">
        <v>36989760</v>
      </c>
      <c r="K34" s="60">
        <v>5896810</v>
      </c>
      <c r="L34" s="60">
        <v>18366476</v>
      </c>
      <c r="M34" s="60">
        <v>26035671</v>
      </c>
      <c r="N34" s="60">
        <v>50298957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87288717</v>
      </c>
      <c r="X34" s="60">
        <v>48769147</v>
      </c>
      <c r="Y34" s="60">
        <v>38519570</v>
      </c>
      <c r="Z34" s="140">
        <v>78.98</v>
      </c>
      <c r="AA34" s="155">
        <v>219956322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1415768004</v>
      </c>
      <c r="D36" s="188">
        <f>SUM(D25:D35)</f>
        <v>0</v>
      </c>
      <c r="E36" s="189">
        <f t="shared" si="1"/>
        <v>1362327030</v>
      </c>
      <c r="F36" s="190">
        <f t="shared" si="1"/>
        <v>1362327030</v>
      </c>
      <c r="G36" s="190">
        <f t="shared" si="1"/>
        <v>0</v>
      </c>
      <c r="H36" s="190">
        <f t="shared" si="1"/>
        <v>71280776</v>
      </c>
      <c r="I36" s="190">
        <f t="shared" si="1"/>
        <v>77746410</v>
      </c>
      <c r="J36" s="190">
        <f t="shared" si="1"/>
        <v>149027186</v>
      </c>
      <c r="K36" s="190">
        <f t="shared" si="1"/>
        <v>82904245</v>
      </c>
      <c r="L36" s="190">
        <f t="shared" si="1"/>
        <v>22189722</v>
      </c>
      <c r="M36" s="190">
        <f t="shared" si="1"/>
        <v>88765514</v>
      </c>
      <c r="N36" s="190">
        <f t="shared" si="1"/>
        <v>193859481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342886667</v>
      </c>
      <c r="X36" s="190">
        <f t="shared" si="1"/>
        <v>572315682</v>
      </c>
      <c r="Y36" s="190">
        <f t="shared" si="1"/>
        <v>-229429015</v>
      </c>
      <c r="Z36" s="191">
        <f>+IF(X36&lt;&gt;0,+(Y36/X36)*100,0)</f>
        <v>-40.087843512909366</v>
      </c>
      <c r="AA36" s="188">
        <f>SUM(AA25:AA35)</f>
        <v>1362327030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-328316996</v>
      </c>
      <c r="D38" s="199">
        <f>+D22-D36</f>
        <v>0</v>
      </c>
      <c r="E38" s="200">
        <f t="shared" si="2"/>
        <v>30300001</v>
      </c>
      <c r="F38" s="106">
        <f t="shared" si="2"/>
        <v>30300001</v>
      </c>
      <c r="G38" s="106">
        <f t="shared" si="2"/>
        <v>0</v>
      </c>
      <c r="H38" s="106">
        <f t="shared" si="2"/>
        <v>-43749934</v>
      </c>
      <c r="I38" s="106">
        <f t="shared" si="2"/>
        <v>-65579811</v>
      </c>
      <c r="J38" s="106">
        <f t="shared" si="2"/>
        <v>-109329745</v>
      </c>
      <c r="K38" s="106">
        <f t="shared" si="2"/>
        <v>-103010210</v>
      </c>
      <c r="L38" s="106">
        <f t="shared" si="2"/>
        <v>14579527</v>
      </c>
      <c r="M38" s="106">
        <f t="shared" si="2"/>
        <v>178617092</v>
      </c>
      <c r="N38" s="106">
        <f t="shared" si="2"/>
        <v>90186409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-19143336</v>
      </c>
      <c r="X38" s="106">
        <f>IF(F22=F36,0,X22-X36)</f>
        <v>114492327</v>
      </c>
      <c r="Y38" s="106">
        <f t="shared" si="2"/>
        <v>-133635663</v>
      </c>
      <c r="Z38" s="201">
        <f>+IF(X38&lt;&gt;0,+(Y38/X38)*100,0)</f>
        <v>-116.72019121421124</v>
      </c>
      <c r="AA38" s="199">
        <f>+AA22-AA36</f>
        <v>30300001</v>
      </c>
    </row>
    <row r="39" spans="1:27" ht="12.75">
      <c r="A39" s="181" t="s">
        <v>46</v>
      </c>
      <c r="B39" s="185"/>
      <c r="C39" s="155">
        <v>618487970</v>
      </c>
      <c r="D39" s="155">
        <v>0</v>
      </c>
      <c r="E39" s="156">
        <v>479632547</v>
      </c>
      <c r="F39" s="60">
        <v>479632547</v>
      </c>
      <c r="G39" s="60">
        <v>0</v>
      </c>
      <c r="H39" s="60">
        <v>62073239</v>
      </c>
      <c r="I39" s="60">
        <v>18831798</v>
      </c>
      <c r="J39" s="60">
        <v>80905037</v>
      </c>
      <c r="K39" s="60">
        <v>81965758</v>
      </c>
      <c r="L39" s="60">
        <v>0</v>
      </c>
      <c r="M39" s="60">
        <v>0</v>
      </c>
      <c r="N39" s="60">
        <v>81965758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162870795</v>
      </c>
      <c r="X39" s="60">
        <v>359724411</v>
      </c>
      <c r="Y39" s="60">
        <v>-196853616</v>
      </c>
      <c r="Z39" s="140">
        <v>-54.72</v>
      </c>
      <c r="AA39" s="155">
        <v>479632547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290170974</v>
      </c>
      <c r="D42" s="206">
        <f>SUM(D38:D41)</f>
        <v>0</v>
      </c>
      <c r="E42" s="207">
        <f t="shared" si="3"/>
        <v>509932548</v>
      </c>
      <c r="F42" s="88">
        <f t="shared" si="3"/>
        <v>509932548</v>
      </c>
      <c r="G42" s="88">
        <f t="shared" si="3"/>
        <v>0</v>
      </c>
      <c r="H42" s="88">
        <f t="shared" si="3"/>
        <v>18323305</v>
      </c>
      <c r="I42" s="88">
        <f t="shared" si="3"/>
        <v>-46748013</v>
      </c>
      <c r="J42" s="88">
        <f t="shared" si="3"/>
        <v>-28424708</v>
      </c>
      <c r="K42" s="88">
        <f t="shared" si="3"/>
        <v>-21044452</v>
      </c>
      <c r="L42" s="88">
        <f t="shared" si="3"/>
        <v>14579527</v>
      </c>
      <c r="M42" s="88">
        <f t="shared" si="3"/>
        <v>178617092</v>
      </c>
      <c r="N42" s="88">
        <f t="shared" si="3"/>
        <v>172152167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143727459</v>
      </c>
      <c r="X42" s="88">
        <f t="shared" si="3"/>
        <v>474216738</v>
      </c>
      <c r="Y42" s="88">
        <f t="shared" si="3"/>
        <v>-330489279</v>
      </c>
      <c r="Z42" s="208">
        <f>+IF(X42&lt;&gt;0,+(Y42/X42)*100,0)</f>
        <v>-69.69160987312092</v>
      </c>
      <c r="AA42" s="206">
        <f>SUM(AA38:AA41)</f>
        <v>509932548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290170974</v>
      </c>
      <c r="D44" s="210">
        <f>+D42-D43</f>
        <v>0</v>
      </c>
      <c r="E44" s="211">
        <f t="shared" si="4"/>
        <v>509932548</v>
      </c>
      <c r="F44" s="77">
        <f t="shared" si="4"/>
        <v>509932548</v>
      </c>
      <c r="G44" s="77">
        <f t="shared" si="4"/>
        <v>0</v>
      </c>
      <c r="H44" s="77">
        <f t="shared" si="4"/>
        <v>18323305</v>
      </c>
      <c r="I44" s="77">
        <f t="shared" si="4"/>
        <v>-46748013</v>
      </c>
      <c r="J44" s="77">
        <f t="shared" si="4"/>
        <v>-28424708</v>
      </c>
      <c r="K44" s="77">
        <f t="shared" si="4"/>
        <v>-21044452</v>
      </c>
      <c r="L44" s="77">
        <f t="shared" si="4"/>
        <v>14579527</v>
      </c>
      <c r="M44" s="77">
        <f t="shared" si="4"/>
        <v>178617092</v>
      </c>
      <c r="N44" s="77">
        <f t="shared" si="4"/>
        <v>172152167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143727459</v>
      </c>
      <c r="X44" s="77">
        <f t="shared" si="4"/>
        <v>474216738</v>
      </c>
      <c r="Y44" s="77">
        <f t="shared" si="4"/>
        <v>-330489279</v>
      </c>
      <c r="Z44" s="212">
        <f>+IF(X44&lt;&gt;0,+(Y44/X44)*100,0)</f>
        <v>-69.69160987312092</v>
      </c>
      <c r="AA44" s="210">
        <f>+AA42-AA43</f>
        <v>509932548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290170974</v>
      </c>
      <c r="D46" s="206">
        <f>SUM(D44:D45)</f>
        <v>0</v>
      </c>
      <c r="E46" s="207">
        <f t="shared" si="5"/>
        <v>509932548</v>
      </c>
      <c r="F46" s="88">
        <f t="shared" si="5"/>
        <v>509932548</v>
      </c>
      <c r="G46" s="88">
        <f t="shared" si="5"/>
        <v>0</v>
      </c>
      <c r="H46" s="88">
        <f t="shared" si="5"/>
        <v>18323305</v>
      </c>
      <c r="I46" s="88">
        <f t="shared" si="5"/>
        <v>-46748013</v>
      </c>
      <c r="J46" s="88">
        <f t="shared" si="5"/>
        <v>-28424708</v>
      </c>
      <c r="K46" s="88">
        <f t="shared" si="5"/>
        <v>-21044452</v>
      </c>
      <c r="L46" s="88">
        <f t="shared" si="5"/>
        <v>14579527</v>
      </c>
      <c r="M46" s="88">
        <f t="shared" si="5"/>
        <v>178617092</v>
      </c>
      <c r="N46" s="88">
        <f t="shared" si="5"/>
        <v>172152167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143727459</v>
      </c>
      <c r="X46" s="88">
        <f t="shared" si="5"/>
        <v>474216738</v>
      </c>
      <c r="Y46" s="88">
        <f t="shared" si="5"/>
        <v>-330489279</v>
      </c>
      <c r="Z46" s="208">
        <f>+IF(X46&lt;&gt;0,+(Y46/X46)*100,0)</f>
        <v>-69.69160987312092</v>
      </c>
      <c r="AA46" s="206">
        <f>SUM(AA44:AA45)</f>
        <v>509932548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290170974</v>
      </c>
      <c r="D48" s="217">
        <f>SUM(D46:D47)</f>
        <v>0</v>
      </c>
      <c r="E48" s="218">
        <f t="shared" si="6"/>
        <v>509932548</v>
      </c>
      <c r="F48" s="219">
        <f t="shared" si="6"/>
        <v>509932548</v>
      </c>
      <c r="G48" s="219">
        <f t="shared" si="6"/>
        <v>0</v>
      </c>
      <c r="H48" s="220">
        <f t="shared" si="6"/>
        <v>18323305</v>
      </c>
      <c r="I48" s="220">
        <f t="shared" si="6"/>
        <v>-46748013</v>
      </c>
      <c r="J48" s="220">
        <f t="shared" si="6"/>
        <v>-28424708</v>
      </c>
      <c r="K48" s="220">
        <f t="shared" si="6"/>
        <v>-21044452</v>
      </c>
      <c r="L48" s="220">
        <f t="shared" si="6"/>
        <v>14579527</v>
      </c>
      <c r="M48" s="219">
        <f t="shared" si="6"/>
        <v>178617092</v>
      </c>
      <c r="N48" s="219">
        <f t="shared" si="6"/>
        <v>172152167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143727459</v>
      </c>
      <c r="X48" s="220">
        <f t="shared" si="6"/>
        <v>474216738</v>
      </c>
      <c r="Y48" s="220">
        <f t="shared" si="6"/>
        <v>-330489279</v>
      </c>
      <c r="Z48" s="221">
        <f>+IF(X48&lt;&gt;0,+(Y48/X48)*100,0)</f>
        <v>-69.69160987312092</v>
      </c>
      <c r="AA48" s="222">
        <f>SUM(AA46:AA47)</f>
        <v>509932548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21259587</v>
      </c>
      <c r="D5" s="153">
        <f>SUM(D6:D8)</f>
        <v>0</v>
      </c>
      <c r="E5" s="154">
        <f t="shared" si="0"/>
        <v>505432547</v>
      </c>
      <c r="F5" s="100">
        <f t="shared" si="0"/>
        <v>505432547</v>
      </c>
      <c r="G5" s="100">
        <f t="shared" si="0"/>
        <v>0</v>
      </c>
      <c r="H5" s="100">
        <f t="shared" si="0"/>
        <v>0</v>
      </c>
      <c r="I5" s="100">
        <f t="shared" si="0"/>
        <v>9896376</v>
      </c>
      <c r="J5" s="100">
        <f t="shared" si="0"/>
        <v>9896376</v>
      </c>
      <c r="K5" s="100">
        <f t="shared" si="0"/>
        <v>12461</v>
      </c>
      <c r="L5" s="100">
        <f t="shared" si="0"/>
        <v>12461</v>
      </c>
      <c r="M5" s="100">
        <f t="shared" si="0"/>
        <v>0</v>
      </c>
      <c r="N5" s="100">
        <f t="shared" si="0"/>
        <v>24922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9921298</v>
      </c>
      <c r="X5" s="100">
        <f t="shared" si="0"/>
        <v>151027980</v>
      </c>
      <c r="Y5" s="100">
        <f t="shared" si="0"/>
        <v>-141106682</v>
      </c>
      <c r="Z5" s="137">
        <f>+IF(X5&lt;&gt;0,+(Y5/X5)*100,0)</f>
        <v>-93.4308212292848</v>
      </c>
      <c r="AA5" s="153">
        <f>SUM(AA6:AA8)</f>
        <v>505432547</v>
      </c>
    </row>
    <row r="6" spans="1:27" ht="12.75">
      <c r="A6" s="138" t="s">
        <v>75</v>
      </c>
      <c r="B6" s="136"/>
      <c r="C6" s="155">
        <v>1218187</v>
      </c>
      <c r="D6" s="155"/>
      <c r="E6" s="156">
        <v>481432547</v>
      </c>
      <c r="F6" s="60">
        <v>481432547</v>
      </c>
      <c r="G6" s="60"/>
      <c r="H6" s="60"/>
      <c r="I6" s="60">
        <v>1786204</v>
      </c>
      <c r="J6" s="60">
        <v>1786204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1786204</v>
      </c>
      <c r="X6" s="60">
        <v>139027980</v>
      </c>
      <c r="Y6" s="60">
        <v>-137241776</v>
      </c>
      <c r="Z6" s="140">
        <v>-98.72</v>
      </c>
      <c r="AA6" s="62">
        <v>481432547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20041400</v>
      </c>
      <c r="D8" s="155"/>
      <c r="E8" s="156">
        <v>24000000</v>
      </c>
      <c r="F8" s="60">
        <v>24000000</v>
      </c>
      <c r="G8" s="60"/>
      <c r="H8" s="60"/>
      <c r="I8" s="60">
        <v>8110172</v>
      </c>
      <c r="J8" s="60">
        <v>8110172</v>
      </c>
      <c r="K8" s="60">
        <v>12461</v>
      </c>
      <c r="L8" s="60">
        <v>12461</v>
      </c>
      <c r="M8" s="60"/>
      <c r="N8" s="60">
        <v>24922</v>
      </c>
      <c r="O8" s="60"/>
      <c r="P8" s="60"/>
      <c r="Q8" s="60"/>
      <c r="R8" s="60"/>
      <c r="S8" s="60"/>
      <c r="T8" s="60"/>
      <c r="U8" s="60"/>
      <c r="V8" s="60"/>
      <c r="W8" s="60">
        <v>8135094</v>
      </c>
      <c r="X8" s="60">
        <v>12000000</v>
      </c>
      <c r="Y8" s="60">
        <v>-3864906</v>
      </c>
      <c r="Z8" s="140">
        <v>-32.21</v>
      </c>
      <c r="AA8" s="62">
        <v>24000000</v>
      </c>
    </row>
    <row r="9" spans="1:27" ht="12.75">
      <c r="A9" s="135" t="s">
        <v>78</v>
      </c>
      <c r="B9" s="136"/>
      <c r="C9" s="153">
        <f aca="true" t="shared" si="1" ref="C9:Y9">SUM(C10:C14)</f>
        <v>496136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496136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4690565</v>
      </c>
      <c r="D19" s="153">
        <f>SUM(D20:D23)</f>
        <v>0</v>
      </c>
      <c r="E19" s="154">
        <f t="shared" si="3"/>
        <v>4500000</v>
      </c>
      <c r="F19" s="100">
        <f t="shared" si="3"/>
        <v>4500000</v>
      </c>
      <c r="G19" s="100">
        <f t="shared" si="3"/>
        <v>43500771</v>
      </c>
      <c r="H19" s="100">
        <f t="shared" si="3"/>
        <v>16224783</v>
      </c>
      <c r="I19" s="100">
        <f t="shared" si="3"/>
        <v>17980805</v>
      </c>
      <c r="J19" s="100">
        <f t="shared" si="3"/>
        <v>77706359</v>
      </c>
      <c r="K19" s="100">
        <f t="shared" si="3"/>
        <v>3351896</v>
      </c>
      <c r="L19" s="100">
        <f t="shared" si="3"/>
        <v>3351896</v>
      </c>
      <c r="M19" s="100">
        <f t="shared" si="3"/>
        <v>0</v>
      </c>
      <c r="N19" s="100">
        <f t="shared" si="3"/>
        <v>6703792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84410151</v>
      </c>
      <c r="X19" s="100">
        <f t="shared" si="3"/>
        <v>1709575</v>
      </c>
      <c r="Y19" s="100">
        <f t="shared" si="3"/>
        <v>82700576</v>
      </c>
      <c r="Z19" s="137">
        <f>+IF(X19&lt;&gt;0,+(Y19/X19)*100,0)</f>
        <v>4837.493295117208</v>
      </c>
      <c r="AA19" s="102">
        <f>SUM(AA20:AA23)</f>
        <v>4500000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4744476</v>
      </c>
      <c r="D21" s="155"/>
      <c r="E21" s="156">
        <v>4496410</v>
      </c>
      <c r="F21" s="60">
        <v>4496410</v>
      </c>
      <c r="G21" s="60">
        <v>43500771</v>
      </c>
      <c r="H21" s="60">
        <v>16224783</v>
      </c>
      <c r="I21" s="60">
        <v>17980805</v>
      </c>
      <c r="J21" s="60">
        <v>77706359</v>
      </c>
      <c r="K21" s="60">
        <v>3351896</v>
      </c>
      <c r="L21" s="60">
        <v>3351896</v>
      </c>
      <c r="M21" s="60"/>
      <c r="N21" s="60">
        <v>6703792</v>
      </c>
      <c r="O21" s="60"/>
      <c r="P21" s="60"/>
      <c r="Q21" s="60"/>
      <c r="R21" s="60"/>
      <c r="S21" s="60"/>
      <c r="T21" s="60"/>
      <c r="U21" s="60"/>
      <c r="V21" s="60"/>
      <c r="W21" s="60">
        <v>84410151</v>
      </c>
      <c r="X21" s="60">
        <v>1709575</v>
      </c>
      <c r="Y21" s="60">
        <v>82700576</v>
      </c>
      <c r="Z21" s="140">
        <v>4837.49</v>
      </c>
      <c r="AA21" s="62">
        <v>4496410</v>
      </c>
    </row>
    <row r="22" spans="1:27" ht="12.75">
      <c r="A22" s="138" t="s">
        <v>91</v>
      </c>
      <c r="B22" s="136"/>
      <c r="C22" s="157"/>
      <c r="D22" s="157"/>
      <c r="E22" s="158">
        <v>3590</v>
      </c>
      <c r="F22" s="159">
        <v>3590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>
        <v>3590</v>
      </c>
    </row>
    <row r="23" spans="1:27" ht="12.75">
      <c r="A23" s="138" t="s">
        <v>92</v>
      </c>
      <c r="B23" s="136"/>
      <c r="C23" s="155">
        <v>-53911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26446288</v>
      </c>
      <c r="D25" s="217">
        <f>+D5+D9+D15+D19+D24</f>
        <v>0</v>
      </c>
      <c r="E25" s="230">
        <f t="shared" si="4"/>
        <v>509932547</v>
      </c>
      <c r="F25" s="219">
        <f t="shared" si="4"/>
        <v>509932547</v>
      </c>
      <c r="G25" s="219">
        <f t="shared" si="4"/>
        <v>43500771</v>
      </c>
      <c r="H25" s="219">
        <f t="shared" si="4"/>
        <v>16224783</v>
      </c>
      <c r="I25" s="219">
        <f t="shared" si="4"/>
        <v>27877181</v>
      </c>
      <c r="J25" s="219">
        <f t="shared" si="4"/>
        <v>87602735</v>
      </c>
      <c r="K25" s="219">
        <f t="shared" si="4"/>
        <v>3364357</v>
      </c>
      <c r="L25" s="219">
        <f t="shared" si="4"/>
        <v>3364357</v>
      </c>
      <c r="M25" s="219">
        <f t="shared" si="4"/>
        <v>0</v>
      </c>
      <c r="N25" s="219">
        <f t="shared" si="4"/>
        <v>6728714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94331449</v>
      </c>
      <c r="X25" s="219">
        <f t="shared" si="4"/>
        <v>152737555</v>
      </c>
      <c r="Y25" s="219">
        <f t="shared" si="4"/>
        <v>-58406106</v>
      </c>
      <c r="Z25" s="231">
        <f>+IF(X25&lt;&gt;0,+(Y25/X25)*100,0)</f>
        <v>-38.23951876144672</v>
      </c>
      <c r="AA25" s="232">
        <f>+AA5+AA9+AA15+AA19+AA24</f>
        <v>509932547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479632547</v>
      </c>
      <c r="F28" s="60">
        <v>479632547</v>
      </c>
      <c r="G28" s="60">
        <v>43500771</v>
      </c>
      <c r="H28" s="60">
        <v>16224783</v>
      </c>
      <c r="I28" s="60">
        <v>17980804</v>
      </c>
      <c r="J28" s="60">
        <v>77706358</v>
      </c>
      <c r="K28" s="60">
        <v>3351896</v>
      </c>
      <c r="L28" s="60">
        <v>3351896</v>
      </c>
      <c r="M28" s="60"/>
      <c r="N28" s="60">
        <v>6703792</v>
      </c>
      <c r="O28" s="60"/>
      <c r="P28" s="60"/>
      <c r="Q28" s="60"/>
      <c r="R28" s="60"/>
      <c r="S28" s="60"/>
      <c r="T28" s="60"/>
      <c r="U28" s="60"/>
      <c r="V28" s="60"/>
      <c r="W28" s="60">
        <v>84410150</v>
      </c>
      <c r="X28" s="60">
        <v>138427980</v>
      </c>
      <c r="Y28" s="60">
        <v>-54017830</v>
      </c>
      <c r="Z28" s="140">
        <v>-39.02</v>
      </c>
      <c r="AA28" s="155">
        <v>479632547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479632547</v>
      </c>
      <c r="F32" s="77">
        <f t="shared" si="5"/>
        <v>479632547</v>
      </c>
      <c r="G32" s="77">
        <f t="shared" si="5"/>
        <v>43500771</v>
      </c>
      <c r="H32" s="77">
        <f t="shared" si="5"/>
        <v>16224783</v>
      </c>
      <c r="I32" s="77">
        <f t="shared" si="5"/>
        <v>17980804</v>
      </c>
      <c r="J32" s="77">
        <f t="shared" si="5"/>
        <v>77706358</v>
      </c>
      <c r="K32" s="77">
        <f t="shared" si="5"/>
        <v>3351896</v>
      </c>
      <c r="L32" s="77">
        <f t="shared" si="5"/>
        <v>3351896</v>
      </c>
      <c r="M32" s="77">
        <f t="shared" si="5"/>
        <v>0</v>
      </c>
      <c r="N32" s="77">
        <f t="shared" si="5"/>
        <v>6703792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84410150</v>
      </c>
      <c r="X32" s="77">
        <f t="shared" si="5"/>
        <v>138427980</v>
      </c>
      <c r="Y32" s="77">
        <f t="shared" si="5"/>
        <v>-54017830</v>
      </c>
      <c r="Z32" s="212">
        <f>+IF(X32&lt;&gt;0,+(Y32/X32)*100,0)</f>
        <v>-39.02233493546608</v>
      </c>
      <c r="AA32" s="79">
        <f>SUM(AA28:AA31)</f>
        <v>479632547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26446289</v>
      </c>
      <c r="D35" s="155"/>
      <c r="E35" s="156">
        <v>30300000</v>
      </c>
      <c r="F35" s="60">
        <v>30300000</v>
      </c>
      <c r="G35" s="60"/>
      <c r="H35" s="60"/>
      <c r="I35" s="60">
        <v>9896376</v>
      </c>
      <c r="J35" s="60">
        <v>9896376</v>
      </c>
      <c r="K35" s="60">
        <v>12461</v>
      </c>
      <c r="L35" s="60">
        <v>12461</v>
      </c>
      <c r="M35" s="60"/>
      <c r="N35" s="60">
        <v>24922</v>
      </c>
      <c r="O35" s="60"/>
      <c r="P35" s="60"/>
      <c r="Q35" s="60"/>
      <c r="R35" s="60"/>
      <c r="S35" s="60"/>
      <c r="T35" s="60"/>
      <c r="U35" s="60"/>
      <c r="V35" s="60"/>
      <c r="W35" s="60">
        <v>9921298</v>
      </c>
      <c r="X35" s="60">
        <v>14309575</v>
      </c>
      <c r="Y35" s="60">
        <v>-4388277</v>
      </c>
      <c r="Z35" s="140">
        <v>-30.67</v>
      </c>
      <c r="AA35" s="62">
        <v>30300000</v>
      </c>
    </row>
    <row r="36" spans="1:27" ht="12.75">
      <c r="A36" s="238" t="s">
        <v>139</v>
      </c>
      <c r="B36" s="149"/>
      <c r="C36" s="222">
        <f aca="true" t="shared" si="6" ref="C36:Y36">SUM(C32:C35)</f>
        <v>26446289</v>
      </c>
      <c r="D36" s="222">
        <f>SUM(D32:D35)</f>
        <v>0</v>
      </c>
      <c r="E36" s="218">
        <f t="shared" si="6"/>
        <v>509932547</v>
      </c>
      <c r="F36" s="220">
        <f t="shared" si="6"/>
        <v>509932547</v>
      </c>
      <c r="G36" s="220">
        <f t="shared" si="6"/>
        <v>43500771</v>
      </c>
      <c r="H36" s="220">
        <f t="shared" si="6"/>
        <v>16224783</v>
      </c>
      <c r="I36" s="220">
        <f t="shared" si="6"/>
        <v>27877180</v>
      </c>
      <c r="J36" s="220">
        <f t="shared" si="6"/>
        <v>87602734</v>
      </c>
      <c r="K36" s="220">
        <f t="shared" si="6"/>
        <v>3364357</v>
      </c>
      <c r="L36" s="220">
        <f t="shared" si="6"/>
        <v>3364357</v>
      </c>
      <c r="M36" s="220">
        <f t="shared" si="6"/>
        <v>0</v>
      </c>
      <c r="N36" s="220">
        <f t="shared" si="6"/>
        <v>6728714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94331448</v>
      </c>
      <c r="X36" s="220">
        <f t="shared" si="6"/>
        <v>152737555</v>
      </c>
      <c r="Y36" s="220">
        <f t="shared" si="6"/>
        <v>-58406107</v>
      </c>
      <c r="Z36" s="221">
        <f>+IF(X36&lt;&gt;0,+(Y36/X36)*100,0)</f>
        <v>-38.23951941616455</v>
      </c>
      <c r="AA36" s="239">
        <f>SUM(AA32:AA35)</f>
        <v>509932547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131364632</v>
      </c>
      <c r="D6" s="155"/>
      <c r="E6" s="59">
        <v>223035273</v>
      </c>
      <c r="F6" s="60">
        <v>223035273</v>
      </c>
      <c r="G6" s="60"/>
      <c r="H6" s="60"/>
      <c r="I6" s="60">
        <v>234741358</v>
      </c>
      <c r="J6" s="60">
        <v>234741358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111517637</v>
      </c>
      <c r="Y6" s="60">
        <v>-111517637</v>
      </c>
      <c r="Z6" s="140">
        <v>-100</v>
      </c>
      <c r="AA6" s="62">
        <v>223035273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49747243</v>
      </c>
      <c r="D8" s="155"/>
      <c r="E8" s="59">
        <v>117515839</v>
      </c>
      <c r="F8" s="60">
        <v>117515839</v>
      </c>
      <c r="G8" s="60"/>
      <c r="H8" s="60"/>
      <c r="I8" s="60">
        <v>83039544</v>
      </c>
      <c r="J8" s="60">
        <v>83039544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58757920</v>
      </c>
      <c r="Y8" s="60">
        <v>-58757920</v>
      </c>
      <c r="Z8" s="140">
        <v>-100</v>
      </c>
      <c r="AA8" s="62">
        <v>117515839</v>
      </c>
    </row>
    <row r="9" spans="1:27" ht="12.75">
      <c r="A9" s="249" t="s">
        <v>146</v>
      </c>
      <c r="B9" s="182"/>
      <c r="C9" s="155">
        <v>53328110</v>
      </c>
      <c r="D9" s="155"/>
      <c r="E9" s="59">
        <v>98336489</v>
      </c>
      <c r="F9" s="60">
        <v>98336489</v>
      </c>
      <c r="G9" s="60"/>
      <c r="H9" s="60"/>
      <c r="I9" s="60">
        <v>69435024</v>
      </c>
      <c r="J9" s="60">
        <v>69435024</v>
      </c>
      <c r="K9" s="60">
        <v>932872</v>
      </c>
      <c r="L9" s="60">
        <v>3548790</v>
      </c>
      <c r="M9" s="60">
        <v>5728770</v>
      </c>
      <c r="N9" s="60">
        <v>5728770</v>
      </c>
      <c r="O9" s="60"/>
      <c r="P9" s="60"/>
      <c r="Q9" s="60"/>
      <c r="R9" s="60"/>
      <c r="S9" s="60"/>
      <c r="T9" s="60"/>
      <c r="U9" s="60"/>
      <c r="V9" s="60"/>
      <c r="W9" s="60">
        <v>5728770</v>
      </c>
      <c r="X9" s="60">
        <v>49168245</v>
      </c>
      <c r="Y9" s="60">
        <v>-43439475</v>
      </c>
      <c r="Z9" s="140">
        <v>-88.35</v>
      </c>
      <c r="AA9" s="62">
        <v>98336489</v>
      </c>
    </row>
    <row r="10" spans="1:27" ht="12.75">
      <c r="A10" s="249" t="s">
        <v>147</v>
      </c>
      <c r="B10" s="182"/>
      <c r="C10" s="155">
        <v>125597660</v>
      </c>
      <c r="D10" s="155"/>
      <c r="E10" s="59">
        <v>57240000</v>
      </c>
      <c r="F10" s="60">
        <v>57240000</v>
      </c>
      <c r="G10" s="159"/>
      <c r="H10" s="159"/>
      <c r="I10" s="159">
        <v>125597660</v>
      </c>
      <c r="J10" s="60">
        <v>125597660</v>
      </c>
      <c r="K10" s="159"/>
      <c r="L10" s="159">
        <v>138550</v>
      </c>
      <c r="M10" s="60">
        <v>120344</v>
      </c>
      <c r="N10" s="159">
        <v>120344</v>
      </c>
      <c r="O10" s="159"/>
      <c r="P10" s="159"/>
      <c r="Q10" s="60"/>
      <c r="R10" s="159"/>
      <c r="S10" s="159"/>
      <c r="T10" s="60"/>
      <c r="U10" s="159"/>
      <c r="V10" s="159"/>
      <c r="W10" s="159">
        <v>120344</v>
      </c>
      <c r="X10" s="60">
        <v>28620000</v>
      </c>
      <c r="Y10" s="159">
        <v>-28499656</v>
      </c>
      <c r="Z10" s="141">
        <v>-99.58</v>
      </c>
      <c r="AA10" s="225">
        <v>57240000</v>
      </c>
    </row>
    <row r="11" spans="1:27" ht="12.75">
      <c r="A11" s="249" t="s">
        <v>148</v>
      </c>
      <c r="B11" s="182"/>
      <c r="C11" s="155">
        <v>8537205</v>
      </c>
      <c r="D11" s="155"/>
      <c r="E11" s="59">
        <v>7493418</v>
      </c>
      <c r="F11" s="60">
        <v>7493418</v>
      </c>
      <c r="G11" s="60"/>
      <c r="H11" s="60"/>
      <c r="I11" s="60">
        <v>9148007</v>
      </c>
      <c r="J11" s="60">
        <v>9148007</v>
      </c>
      <c r="K11" s="60">
        <v>715573</v>
      </c>
      <c r="L11" s="60">
        <v>11560</v>
      </c>
      <c r="M11" s="60">
        <v>808625</v>
      </c>
      <c r="N11" s="60">
        <v>808625</v>
      </c>
      <c r="O11" s="60"/>
      <c r="P11" s="60"/>
      <c r="Q11" s="60"/>
      <c r="R11" s="60"/>
      <c r="S11" s="60"/>
      <c r="T11" s="60"/>
      <c r="U11" s="60"/>
      <c r="V11" s="60"/>
      <c r="W11" s="60">
        <v>808625</v>
      </c>
      <c r="X11" s="60">
        <v>3746709</v>
      </c>
      <c r="Y11" s="60">
        <v>-2938084</v>
      </c>
      <c r="Z11" s="140">
        <v>-78.42</v>
      </c>
      <c r="AA11" s="62">
        <v>7493418</v>
      </c>
    </row>
    <row r="12" spans="1:27" ht="12.75">
      <c r="A12" s="250" t="s">
        <v>56</v>
      </c>
      <c r="B12" s="251"/>
      <c r="C12" s="168">
        <f aca="true" t="shared" si="0" ref="C12:Y12">SUM(C6:C11)</f>
        <v>368574850</v>
      </c>
      <c r="D12" s="168">
        <f>SUM(D6:D11)</f>
        <v>0</v>
      </c>
      <c r="E12" s="72">
        <f t="shared" si="0"/>
        <v>503621019</v>
      </c>
      <c r="F12" s="73">
        <f t="shared" si="0"/>
        <v>503621019</v>
      </c>
      <c r="G12" s="73">
        <f t="shared" si="0"/>
        <v>0</v>
      </c>
      <c r="H12" s="73">
        <f t="shared" si="0"/>
        <v>0</v>
      </c>
      <c r="I12" s="73">
        <f t="shared" si="0"/>
        <v>521961593</v>
      </c>
      <c r="J12" s="73">
        <f t="shared" si="0"/>
        <v>521961593</v>
      </c>
      <c r="K12" s="73">
        <f t="shared" si="0"/>
        <v>1648445</v>
      </c>
      <c r="L12" s="73">
        <f t="shared" si="0"/>
        <v>3698900</v>
      </c>
      <c r="M12" s="73">
        <f t="shared" si="0"/>
        <v>6657739</v>
      </c>
      <c r="N12" s="73">
        <f t="shared" si="0"/>
        <v>6657739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6657739</v>
      </c>
      <c r="X12" s="73">
        <f t="shared" si="0"/>
        <v>251810511</v>
      </c>
      <c r="Y12" s="73">
        <f t="shared" si="0"/>
        <v>-245152772</v>
      </c>
      <c r="Z12" s="170">
        <f>+IF(X12&lt;&gt;0,+(Y12/X12)*100,0)</f>
        <v>-97.35605198783779</v>
      </c>
      <c r="AA12" s="74">
        <f>SUM(AA6:AA11)</f>
        <v>503621019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1712595</v>
      </c>
      <c r="D15" s="155"/>
      <c r="E15" s="59">
        <v>136762141</v>
      </c>
      <c r="F15" s="60">
        <v>136762141</v>
      </c>
      <c r="G15" s="60"/>
      <c r="H15" s="60"/>
      <c r="I15" s="60">
        <v>1710906</v>
      </c>
      <c r="J15" s="60">
        <v>1710906</v>
      </c>
      <c r="K15" s="60"/>
      <c r="L15" s="60">
        <v>2180</v>
      </c>
      <c r="M15" s="60">
        <v>2180</v>
      </c>
      <c r="N15" s="60">
        <v>2180</v>
      </c>
      <c r="O15" s="60"/>
      <c r="P15" s="60"/>
      <c r="Q15" s="60"/>
      <c r="R15" s="60"/>
      <c r="S15" s="60"/>
      <c r="T15" s="60"/>
      <c r="U15" s="60"/>
      <c r="V15" s="60"/>
      <c r="W15" s="60">
        <v>2180</v>
      </c>
      <c r="X15" s="60">
        <v>68381071</v>
      </c>
      <c r="Y15" s="60">
        <v>-68378891</v>
      </c>
      <c r="Z15" s="140">
        <v>-100</v>
      </c>
      <c r="AA15" s="62">
        <v>136762141</v>
      </c>
    </row>
    <row r="16" spans="1:27" ht="12.75">
      <c r="A16" s="249" t="s">
        <v>151</v>
      </c>
      <c r="B16" s="182"/>
      <c r="C16" s="155">
        <v>1000</v>
      </c>
      <c r="D16" s="155"/>
      <c r="E16" s="59">
        <v>1000</v>
      </c>
      <c r="F16" s="60">
        <v>1000</v>
      </c>
      <c r="G16" s="159"/>
      <c r="H16" s="159"/>
      <c r="I16" s="159">
        <v>1000</v>
      </c>
      <c r="J16" s="60">
        <v>1000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500</v>
      </c>
      <c r="Y16" s="159">
        <v>-500</v>
      </c>
      <c r="Z16" s="141">
        <v>-100</v>
      </c>
      <c r="AA16" s="225">
        <v>1000</v>
      </c>
    </row>
    <row r="17" spans="1:27" ht="12.75">
      <c r="A17" s="249" t="s">
        <v>152</v>
      </c>
      <c r="B17" s="182"/>
      <c r="C17" s="155">
        <v>154970432</v>
      </c>
      <c r="D17" s="155"/>
      <c r="E17" s="59">
        <v>98532816</v>
      </c>
      <c r="F17" s="60">
        <v>98532816</v>
      </c>
      <c r="G17" s="60"/>
      <c r="H17" s="60"/>
      <c r="I17" s="60">
        <v>154970432</v>
      </c>
      <c r="J17" s="60">
        <v>154970432</v>
      </c>
      <c r="K17" s="60"/>
      <c r="L17" s="60"/>
      <c r="M17" s="60">
        <v>154970432</v>
      </c>
      <c r="N17" s="60">
        <v>154970432</v>
      </c>
      <c r="O17" s="60"/>
      <c r="P17" s="60"/>
      <c r="Q17" s="60"/>
      <c r="R17" s="60"/>
      <c r="S17" s="60"/>
      <c r="T17" s="60"/>
      <c r="U17" s="60"/>
      <c r="V17" s="60"/>
      <c r="W17" s="60">
        <v>154970432</v>
      </c>
      <c r="X17" s="60">
        <v>49266408</v>
      </c>
      <c r="Y17" s="60">
        <v>105704024</v>
      </c>
      <c r="Z17" s="140">
        <v>214.56</v>
      </c>
      <c r="AA17" s="62">
        <v>98532816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4529951490</v>
      </c>
      <c r="D19" s="155"/>
      <c r="E19" s="59">
        <v>5118869686</v>
      </c>
      <c r="F19" s="60">
        <v>5118869686</v>
      </c>
      <c r="G19" s="60"/>
      <c r="H19" s="60"/>
      <c r="I19" s="60">
        <v>4622641529</v>
      </c>
      <c r="J19" s="60">
        <v>4622641529</v>
      </c>
      <c r="K19" s="60"/>
      <c r="L19" s="60"/>
      <c r="M19" s="60">
        <v>3676647598</v>
      </c>
      <c r="N19" s="60">
        <v>3676647598</v>
      </c>
      <c r="O19" s="60"/>
      <c r="P19" s="60"/>
      <c r="Q19" s="60"/>
      <c r="R19" s="60"/>
      <c r="S19" s="60"/>
      <c r="T19" s="60"/>
      <c r="U19" s="60"/>
      <c r="V19" s="60"/>
      <c r="W19" s="60">
        <v>3676647598</v>
      </c>
      <c r="X19" s="60">
        <v>2559434843</v>
      </c>
      <c r="Y19" s="60">
        <v>1117212755</v>
      </c>
      <c r="Z19" s="140">
        <v>43.65</v>
      </c>
      <c r="AA19" s="62">
        <v>5118869686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20496758</v>
      </c>
      <c r="D22" s="155"/>
      <c r="E22" s="59">
        <v>27351033</v>
      </c>
      <c r="F22" s="60">
        <v>27351033</v>
      </c>
      <c r="G22" s="60"/>
      <c r="H22" s="60"/>
      <c r="I22" s="60">
        <v>20496758</v>
      </c>
      <c r="J22" s="60">
        <v>20496758</v>
      </c>
      <c r="K22" s="60"/>
      <c r="L22" s="60"/>
      <c r="M22" s="60">
        <v>20496758</v>
      </c>
      <c r="N22" s="60">
        <v>20496758</v>
      </c>
      <c r="O22" s="60"/>
      <c r="P22" s="60"/>
      <c r="Q22" s="60"/>
      <c r="R22" s="60"/>
      <c r="S22" s="60"/>
      <c r="T22" s="60"/>
      <c r="U22" s="60"/>
      <c r="V22" s="60"/>
      <c r="W22" s="60">
        <v>20496758</v>
      </c>
      <c r="X22" s="60">
        <v>13675517</v>
      </c>
      <c r="Y22" s="60">
        <v>6821241</v>
      </c>
      <c r="Z22" s="140">
        <v>49.88</v>
      </c>
      <c r="AA22" s="62">
        <v>27351033</v>
      </c>
    </row>
    <row r="23" spans="1:27" ht="12.75">
      <c r="A23" s="249" t="s">
        <v>158</v>
      </c>
      <c r="B23" s="182"/>
      <c r="C23" s="155">
        <v>400000</v>
      </c>
      <c r="D23" s="155"/>
      <c r="E23" s="59">
        <v>424000</v>
      </c>
      <c r="F23" s="60">
        <v>424000</v>
      </c>
      <c r="G23" s="159"/>
      <c r="H23" s="159"/>
      <c r="I23" s="159">
        <v>400000</v>
      </c>
      <c r="J23" s="60">
        <v>400000</v>
      </c>
      <c r="K23" s="159"/>
      <c r="L23" s="159"/>
      <c r="M23" s="60">
        <v>857291345</v>
      </c>
      <c r="N23" s="159">
        <v>857291345</v>
      </c>
      <c r="O23" s="159"/>
      <c r="P23" s="159"/>
      <c r="Q23" s="60"/>
      <c r="R23" s="159"/>
      <c r="S23" s="159"/>
      <c r="T23" s="60"/>
      <c r="U23" s="159"/>
      <c r="V23" s="159"/>
      <c r="W23" s="159">
        <v>857291345</v>
      </c>
      <c r="X23" s="60">
        <v>212000</v>
      </c>
      <c r="Y23" s="159">
        <v>857079345</v>
      </c>
      <c r="Z23" s="141">
        <v>404282.71</v>
      </c>
      <c r="AA23" s="225">
        <v>424000</v>
      </c>
    </row>
    <row r="24" spans="1:27" ht="12.75">
      <c r="A24" s="250" t="s">
        <v>57</v>
      </c>
      <c r="B24" s="253"/>
      <c r="C24" s="168">
        <f aca="true" t="shared" si="1" ref="C24:Y24">SUM(C15:C23)</f>
        <v>4707532275</v>
      </c>
      <c r="D24" s="168">
        <f>SUM(D15:D23)</f>
        <v>0</v>
      </c>
      <c r="E24" s="76">
        <f t="shared" si="1"/>
        <v>5381940676</v>
      </c>
      <c r="F24" s="77">
        <f t="shared" si="1"/>
        <v>5381940676</v>
      </c>
      <c r="G24" s="77">
        <f t="shared" si="1"/>
        <v>0</v>
      </c>
      <c r="H24" s="77">
        <f t="shared" si="1"/>
        <v>0</v>
      </c>
      <c r="I24" s="77">
        <f t="shared" si="1"/>
        <v>4800220625</v>
      </c>
      <c r="J24" s="77">
        <f t="shared" si="1"/>
        <v>4800220625</v>
      </c>
      <c r="K24" s="77">
        <f t="shared" si="1"/>
        <v>0</v>
      </c>
      <c r="L24" s="77">
        <f t="shared" si="1"/>
        <v>2180</v>
      </c>
      <c r="M24" s="77">
        <f t="shared" si="1"/>
        <v>4709408313</v>
      </c>
      <c r="N24" s="77">
        <f t="shared" si="1"/>
        <v>4709408313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4709408313</v>
      </c>
      <c r="X24" s="77">
        <f t="shared" si="1"/>
        <v>2690970339</v>
      </c>
      <c r="Y24" s="77">
        <f t="shared" si="1"/>
        <v>2018437974</v>
      </c>
      <c r="Z24" s="212">
        <f>+IF(X24&lt;&gt;0,+(Y24/X24)*100,0)</f>
        <v>75.00781204262839</v>
      </c>
      <c r="AA24" s="79">
        <f>SUM(AA15:AA23)</f>
        <v>5381940676</v>
      </c>
    </row>
    <row r="25" spans="1:27" ht="12.75">
      <c r="A25" s="250" t="s">
        <v>159</v>
      </c>
      <c r="B25" s="251"/>
      <c r="C25" s="168">
        <f aca="true" t="shared" si="2" ref="C25:Y25">+C12+C24</f>
        <v>5076107125</v>
      </c>
      <c r="D25" s="168">
        <f>+D12+D24</f>
        <v>0</v>
      </c>
      <c r="E25" s="72">
        <f t="shared" si="2"/>
        <v>5885561695</v>
      </c>
      <c r="F25" s="73">
        <f t="shared" si="2"/>
        <v>5885561695</v>
      </c>
      <c r="G25" s="73">
        <f t="shared" si="2"/>
        <v>0</v>
      </c>
      <c r="H25" s="73">
        <f t="shared" si="2"/>
        <v>0</v>
      </c>
      <c r="I25" s="73">
        <f t="shared" si="2"/>
        <v>5322182218</v>
      </c>
      <c r="J25" s="73">
        <f t="shared" si="2"/>
        <v>5322182218</v>
      </c>
      <c r="K25" s="73">
        <f t="shared" si="2"/>
        <v>1648445</v>
      </c>
      <c r="L25" s="73">
        <f t="shared" si="2"/>
        <v>3701080</v>
      </c>
      <c r="M25" s="73">
        <f t="shared" si="2"/>
        <v>4716066052</v>
      </c>
      <c r="N25" s="73">
        <f t="shared" si="2"/>
        <v>4716066052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4716066052</v>
      </c>
      <c r="X25" s="73">
        <f t="shared" si="2"/>
        <v>2942780850</v>
      </c>
      <c r="Y25" s="73">
        <f t="shared" si="2"/>
        <v>1773285202</v>
      </c>
      <c r="Z25" s="170">
        <f>+IF(X25&lt;&gt;0,+(Y25/X25)*100,0)</f>
        <v>60.258826341078034</v>
      </c>
      <c r="AA25" s="74">
        <f>+AA12+AA24</f>
        <v>5885561695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>
        <v>18767967</v>
      </c>
      <c r="L29" s="60">
        <v>82409599</v>
      </c>
      <c r="M29" s="60">
        <v>178197393</v>
      </c>
      <c r="N29" s="60">
        <v>178197393</v>
      </c>
      <c r="O29" s="60"/>
      <c r="P29" s="60"/>
      <c r="Q29" s="60"/>
      <c r="R29" s="60"/>
      <c r="S29" s="60"/>
      <c r="T29" s="60"/>
      <c r="U29" s="60"/>
      <c r="V29" s="60"/>
      <c r="W29" s="60">
        <v>178197393</v>
      </c>
      <c r="X29" s="60"/>
      <c r="Y29" s="60">
        <v>178197393</v>
      </c>
      <c r="Z29" s="140"/>
      <c r="AA29" s="62"/>
    </row>
    <row r="30" spans="1:27" ht="12.75">
      <c r="A30" s="249" t="s">
        <v>52</v>
      </c>
      <c r="B30" s="182"/>
      <c r="C30" s="155">
        <v>135422942</v>
      </c>
      <c r="D30" s="155"/>
      <c r="E30" s="59">
        <v>57423607</v>
      </c>
      <c r="F30" s="60">
        <v>57423607</v>
      </c>
      <c r="G30" s="60"/>
      <c r="H30" s="60"/>
      <c r="I30" s="60">
        <v>135422942</v>
      </c>
      <c r="J30" s="60">
        <v>135422942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28711804</v>
      </c>
      <c r="Y30" s="60">
        <v>-28711804</v>
      </c>
      <c r="Z30" s="140">
        <v>-100</v>
      </c>
      <c r="AA30" s="62">
        <v>57423607</v>
      </c>
    </row>
    <row r="31" spans="1:27" ht="12.75">
      <c r="A31" s="249" t="s">
        <v>163</v>
      </c>
      <c r="B31" s="182"/>
      <c r="C31" s="155">
        <v>2757829</v>
      </c>
      <c r="D31" s="155"/>
      <c r="E31" s="59">
        <v>2811240</v>
      </c>
      <c r="F31" s="60">
        <v>2811240</v>
      </c>
      <c r="G31" s="60"/>
      <c r="H31" s="60"/>
      <c r="I31" s="60">
        <v>2841018</v>
      </c>
      <c r="J31" s="60">
        <v>2841018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1405620</v>
      </c>
      <c r="Y31" s="60">
        <v>-1405620</v>
      </c>
      <c r="Z31" s="140">
        <v>-100</v>
      </c>
      <c r="AA31" s="62">
        <v>2811240</v>
      </c>
    </row>
    <row r="32" spans="1:27" ht="12.75">
      <c r="A32" s="249" t="s">
        <v>164</v>
      </c>
      <c r="B32" s="182"/>
      <c r="C32" s="155">
        <v>318384178</v>
      </c>
      <c r="D32" s="155"/>
      <c r="E32" s="59">
        <v>468975091</v>
      </c>
      <c r="F32" s="60">
        <v>468975091</v>
      </c>
      <c r="G32" s="60"/>
      <c r="H32" s="60"/>
      <c r="I32" s="60">
        <v>442253382</v>
      </c>
      <c r="J32" s="60">
        <v>442253382</v>
      </c>
      <c r="K32" s="60">
        <v>97092153</v>
      </c>
      <c r="L32" s="60">
        <v>80883905</v>
      </c>
      <c r="M32" s="60">
        <v>287107536</v>
      </c>
      <c r="N32" s="60">
        <v>287107536</v>
      </c>
      <c r="O32" s="60"/>
      <c r="P32" s="60"/>
      <c r="Q32" s="60"/>
      <c r="R32" s="60"/>
      <c r="S32" s="60"/>
      <c r="T32" s="60"/>
      <c r="U32" s="60"/>
      <c r="V32" s="60"/>
      <c r="W32" s="60">
        <v>287107536</v>
      </c>
      <c r="X32" s="60">
        <v>234487546</v>
      </c>
      <c r="Y32" s="60">
        <v>52619990</v>
      </c>
      <c r="Z32" s="140">
        <v>22.44</v>
      </c>
      <c r="AA32" s="62">
        <v>468975091</v>
      </c>
    </row>
    <row r="33" spans="1:27" ht="12.75">
      <c r="A33" s="249" t="s">
        <v>165</v>
      </c>
      <c r="B33" s="182"/>
      <c r="C33" s="155">
        <v>7535787</v>
      </c>
      <c r="D33" s="155"/>
      <c r="E33" s="59">
        <v>6524298</v>
      </c>
      <c r="F33" s="60">
        <v>6524298</v>
      </c>
      <c r="G33" s="60"/>
      <c r="H33" s="60"/>
      <c r="I33" s="60">
        <v>6886529</v>
      </c>
      <c r="J33" s="60">
        <v>6886529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3262149</v>
      </c>
      <c r="Y33" s="60">
        <v>-3262149</v>
      </c>
      <c r="Z33" s="140">
        <v>-100</v>
      </c>
      <c r="AA33" s="62">
        <v>6524298</v>
      </c>
    </row>
    <row r="34" spans="1:27" ht="12.75">
      <c r="A34" s="250" t="s">
        <v>58</v>
      </c>
      <c r="B34" s="251"/>
      <c r="C34" s="168">
        <f aca="true" t="shared" si="3" ref="C34:Y34">SUM(C29:C33)</f>
        <v>464100736</v>
      </c>
      <c r="D34" s="168">
        <f>SUM(D29:D33)</f>
        <v>0</v>
      </c>
      <c r="E34" s="72">
        <f t="shared" si="3"/>
        <v>535734236</v>
      </c>
      <c r="F34" s="73">
        <f t="shared" si="3"/>
        <v>535734236</v>
      </c>
      <c r="G34" s="73">
        <f t="shared" si="3"/>
        <v>0</v>
      </c>
      <c r="H34" s="73">
        <f t="shared" si="3"/>
        <v>0</v>
      </c>
      <c r="I34" s="73">
        <f t="shared" si="3"/>
        <v>587403871</v>
      </c>
      <c r="J34" s="73">
        <f t="shared" si="3"/>
        <v>587403871</v>
      </c>
      <c r="K34" s="73">
        <f t="shared" si="3"/>
        <v>115860120</v>
      </c>
      <c r="L34" s="73">
        <f t="shared" si="3"/>
        <v>163293504</v>
      </c>
      <c r="M34" s="73">
        <f t="shared" si="3"/>
        <v>465304929</v>
      </c>
      <c r="N34" s="73">
        <f t="shared" si="3"/>
        <v>465304929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465304929</v>
      </c>
      <c r="X34" s="73">
        <f t="shared" si="3"/>
        <v>267867119</v>
      </c>
      <c r="Y34" s="73">
        <f t="shared" si="3"/>
        <v>197437810</v>
      </c>
      <c r="Z34" s="170">
        <f>+IF(X34&lt;&gt;0,+(Y34/X34)*100,0)</f>
        <v>73.70737055636903</v>
      </c>
      <c r="AA34" s="74">
        <f>SUM(AA29:AA33)</f>
        <v>535734236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465035</v>
      </c>
      <c r="D37" s="155"/>
      <c r="E37" s="59">
        <v>107689</v>
      </c>
      <c r="F37" s="60">
        <v>107689</v>
      </c>
      <c r="G37" s="60"/>
      <c r="H37" s="60"/>
      <c r="I37" s="60">
        <v>465035</v>
      </c>
      <c r="J37" s="60">
        <v>465035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53845</v>
      </c>
      <c r="Y37" s="60">
        <v>-53845</v>
      </c>
      <c r="Z37" s="140">
        <v>-100</v>
      </c>
      <c r="AA37" s="62">
        <v>107689</v>
      </c>
    </row>
    <row r="38" spans="1:27" ht="12.75">
      <c r="A38" s="249" t="s">
        <v>165</v>
      </c>
      <c r="B38" s="182"/>
      <c r="C38" s="155">
        <v>242031887</v>
      </c>
      <c r="D38" s="155"/>
      <c r="E38" s="59">
        <v>384608365</v>
      </c>
      <c r="F38" s="60">
        <v>384608365</v>
      </c>
      <c r="G38" s="60"/>
      <c r="H38" s="60"/>
      <c r="I38" s="60">
        <v>242169625</v>
      </c>
      <c r="J38" s="60">
        <v>242169625</v>
      </c>
      <c r="K38" s="60">
        <v>71650525</v>
      </c>
      <c r="L38" s="60">
        <v>71599270</v>
      </c>
      <c r="M38" s="60">
        <v>71779463</v>
      </c>
      <c r="N38" s="60">
        <v>71779463</v>
      </c>
      <c r="O38" s="60"/>
      <c r="P38" s="60"/>
      <c r="Q38" s="60"/>
      <c r="R38" s="60"/>
      <c r="S38" s="60"/>
      <c r="T38" s="60"/>
      <c r="U38" s="60"/>
      <c r="V38" s="60"/>
      <c r="W38" s="60">
        <v>71779463</v>
      </c>
      <c r="X38" s="60">
        <v>192304183</v>
      </c>
      <c r="Y38" s="60">
        <v>-120524720</v>
      </c>
      <c r="Z38" s="140">
        <v>-62.67</v>
      </c>
      <c r="AA38" s="62">
        <v>384608365</v>
      </c>
    </row>
    <row r="39" spans="1:27" ht="12.75">
      <c r="A39" s="250" t="s">
        <v>59</v>
      </c>
      <c r="B39" s="253"/>
      <c r="C39" s="168">
        <f aca="true" t="shared" si="4" ref="C39:Y39">SUM(C37:C38)</f>
        <v>242496922</v>
      </c>
      <c r="D39" s="168">
        <f>SUM(D37:D38)</f>
        <v>0</v>
      </c>
      <c r="E39" s="76">
        <f t="shared" si="4"/>
        <v>384716054</v>
      </c>
      <c r="F39" s="77">
        <f t="shared" si="4"/>
        <v>384716054</v>
      </c>
      <c r="G39" s="77">
        <f t="shared" si="4"/>
        <v>0</v>
      </c>
      <c r="H39" s="77">
        <f t="shared" si="4"/>
        <v>0</v>
      </c>
      <c r="I39" s="77">
        <f t="shared" si="4"/>
        <v>242634660</v>
      </c>
      <c r="J39" s="77">
        <f t="shared" si="4"/>
        <v>242634660</v>
      </c>
      <c r="K39" s="77">
        <f t="shared" si="4"/>
        <v>71650525</v>
      </c>
      <c r="L39" s="77">
        <f t="shared" si="4"/>
        <v>71599270</v>
      </c>
      <c r="M39" s="77">
        <f t="shared" si="4"/>
        <v>71779463</v>
      </c>
      <c r="N39" s="77">
        <f t="shared" si="4"/>
        <v>71779463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71779463</v>
      </c>
      <c r="X39" s="77">
        <f t="shared" si="4"/>
        <v>192358028</v>
      </c>
      <c r="Y39" s="77">
        <f t="shared" si="4"/>
        <v>-120578565</v>
      </c>
      <c r="Z39" s="212">
        <f>+IF(X39&lt;&gt;0,+(Y39/X39)*100,0)</f>
        <v>-62.684446421960615</v>
      </c>
      <c r="AA39" s="79">
        <f>SUM(AA37:AA38)</f>
        <v>384716054</v>
      </c>
    </row>
    <row r="40" spans="1:27" ht="12.75">
      <c r="A40" s="250" t="s">
        <v>167</v>
      </c>
      <c r="B40" s="251"/>
      <c r="C40" s="168">
        <f aca="true" t="shared" si="5" ref="C40:Y40">+C34+C39</f>
        <v>706597658</v>
      </c>
      <c r="D40" s="168">
        <f>+D34+D39</f>
        <v>0</v>
      </c>
      <c r="E40" s="72">
        <f t="shared" si="5"/>
        <v>920450290</v>
      </c>
      <c r="F40" s="73">
        <f t="shared" si="5"/>
        <v>920450290</v>
      </c>
      <c r="G40" s="73">
        <f t="shared" si="5"/>
        <v>0</v>
      </c>
      <c r="H40" s="73">
        <f t="shared" si="5"/>
        <v>0</v>
      </c>
      <c r="I40" s="73">
        <f t="shared" si="5"/>
        <v>830038531</v>
      </c>
      <c r="J40" s="73">
        <f t="shared" si="5"/>
        <v>830038531</v>
      </c>
      <c r="K40" s="73">
        <f t="shared" si="5"/>
        <v>187510645</v>
      </c>
      <c r="L40" s="73">
        <f t="shared" si="5"/>
        <v>234892774</v>
      </c>
      <c r="M40" s="73">
        <f t="shared" si="5"/>
        <v>537084392</v>
      </c>
      <c r="N40" s="73">
        <f t="shared" si="5"/>
        <v>537084392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537084392</v>
      </c>
      <c r="X40" s="73">
        <f t="shared" si="5"/>
        <v>460225147</v>
      </c>
      <c r="Y40" s="73">
        <f t="shared" si="5"/>
        <v>76859245</v>
      </c>
      <c r="Z40" s="170">
        <f>+IF(X40&lt;&gt;0,+(Y40/X40)*100,0)</f>
        <v>16.70035753174522</v>
      </c>
      <c r="AA40" s="74">
        <f>+AA34+AA39</f>
        <v>920450290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4369509467</v>
      </c>
      <c r="D42" s="257">
        <f>+D25-D40</f>
        <v>0</v>
      </c>
      <c r="E42" s="258">
        <f t="shared" si="6"/>
        <v>4965111405</v>
      </c>
      <c r="F42" s="259">
        <f t="shared" si="6"/>
        <v>4965111405</v>
      </c>
      <c r="G42" s="259">
        <f t="shared" si="6"/>
        <v>0</v>
      </c>
      <c r="H42" s="259">
        <f t="shared" si="6"/>
        <v>0</v>
      </c>
      <c r="I42" s="259">
        <f t="shared" si="6"/>
        <v>4492143687</v>
      </c>
      <c r="J42" s="259">
        <f t="shared" si="6"/>
        <v>4492143687</v>
      </c>
      <c r="K42" s="259">
        <f t="shared" si="6"/>
        <v>-185862200</v>
      </c>
      <c r="L42" s="259">
        <f t="shared" si="6"/>
        <v>-231191694</v>
      </c>
      <c r="M42" s="259">
        <f t="shared" si="6"/>
        <v>4178981660</v>
      </c>
      <c r="N42" s="259">
        <f t="shared" si="6"/>
        <v>4178981660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4178981660</v>
      </c>
      <c r="X42" s="259">
        <f t="shared" si="6"/>
        <v>2482555703</v>
      </c>
      <c r="Y42" s="259">
        <f t="shared" si="6"/>
        <v>1696425957</v>
      </c>
      <c r="Z42" s="260">
        <f>+IF(X42&lt;&gt;0,+(Y42/X42)*100,0)</f>
        <v>68.33385268858154</v>
      </c>
      <c r="AA42" s="261">
        <f>+AA25-AA40</f>
        <v>4965111405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4369509467</v>
      </c>
      <c r="D45" s="155"/>
      <c r="E45" s="59">
        <v>4927294889</v>
      </c>
      <c r="F45" s="60">
        <v>4927294889</v>
      </c>
      <c r="G45" s="60"/>
      <c r="H45" s="60"/>
      <c r="I45" s="60">
        <v>4492143687</v>
      </c>
      <c r="J45" s="60">
        <v>4492143687</v>
      </c>
      <c r="K45" s="60">
        <v>-185862200</v>
      </c>
      <c r="L45" s="60">
        <v>-231191694</v>
      </c>
      <c r="M45" s="60">
        <v>4178981659</v>
      </c>
      <c r="N45" s="60">
        <v>4178981659</v>
      </c>
      <c r="O45" s="60"/>
      <c r="P45" s="60"/>
      <c r="Q45" s="60"/>
      <c r="R45" s="60"/>
      <c r="S45" s="60"/>
      <c r="T45" s="60"/>
      <c r="U45" s="60"/>
      <c r="V45" s="60"/>
      <c r="W45" s="60">
        <v>4178981659</v>
      </c>
      <c r="X45" s="60">
        <v>2463647445</v>
      </c>
      <c r="Y45" s="60">
        <v>1715334214</v>
      </c>
      <c r="Z45" s="139">
        <v>69.63</v>
      </c>
      <c r="AA45" s="62">
        <v>4927294889</v>
      </c>
    </row>
    <row r="46" spans="1:27" ht="12.75">
      <c r="A46" s="249" t="s">
        <v>171</v>
      </c>
      <c r="B46" s="182"/>
      <c r="C46" s="155"/>
      <c r="D46" s="155"/>
      <c r="E46" s="59">
        <v>37816517</v>
      </c>
      <c r="F46" s="60">
        <v>37816517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18908259</v>
      </c>
      <c r="Y46" s="60">
        <v>-18908259</v>
      </c>
      <c r="Z46" s="139">
        <v>-100</v>
      </c>
      <c r="AA46" s="62">
        <v>37816517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4369509467</v>
      </c>
      <c r="D48" s="217">
        <f>SUM(D45:D47)</f>
        <v>0</v>
      </c>
      <c r="E48" s="264">
        <f t="shared" si="7"/>
        <v>4965111406</v>
      </c>
      <c r="F48" s="219">
        <f t="shared" si="7"/>
        <v>4965111406</v>
      </c>
      <c r="G48" s="219">
        <f t="shared" si="7"/>
        <v>0</v>
      </c>
      <c r="H48" s="219">
        <f t="shared" si="7"/>
        <v>0</v>
      </c>
      <c r="I48" s="219">
        <f t="shared" si="7"/>
        <v>4492143687</v>
      </c>
      <c r="J48" s="219">
        <f t="shared" si="7"/>
        <v>4492143687</v>
      </c>
      <c r="K48" s="219">
        <f t="shared" si="7"/>
        <v>-185862200</v>
      </c>
      <c r="L48" s="219">
        <f t="shared" si="7"/>
        <v>-231191694</v>
      </c>
      <c r="M48" s="219">
        <f t="shared" si="7"/>
        <v>4178981659</v>
      </c>
      <c r="N48" s="219">
        <f t="shared" si="7"/>
        <v>4178981659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4178981659</v>
      </c>
      <c r="X48" s="219">
        <f t="shared" si="7"/>
        <v>2482555704</v>
      </c>
      <c r="Y48" s="219">
        <f t="shared" si="7"/>
        <v>1696425955</v>
      </c>
      <c r="Z48" s="265">
        <f>+IF(X48&lt;&gt;0,+(Y48/X48)*100,0)</f>
        <v>68.3338525804938</v>
      </c>
      <c r="AA48" s="232">
        <f>SUM(AA45:AA47)</f>
        <v>4965111406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89689992</v>
      </c>
      <c r="D7" s="155"/>
      <c r="E7" s="59">
        <v>178068352</v>
      </c>
      <c r="F7" s="60">
        <v>178068352</v>
      </c>
      <c r="G7" s="60">
        <v>10470384</v>
      </c>
      <c r="H7" s="60">
        <v>12536531</v>
      </c>
      <c r="I7" s="60">
        <v>13255109</v>
      </c>
      <c r="J7" s="60">
        <v>36262024</v>
      </c>
      <c r="K7" s="60">
        <v>10816747</v>
      </c>
      <c r="L7" s="60"/>
      <c r="M7" s="60">
        <v>4793865</v>
      </c>
      <c r="N7" s="60">
        <v>15610612</v>
      </c>
      <c r="O7" s="60"/>
      <c r="P7" s="60"/>
      <c r="Q7" s="60"/>
      <c r="R7" s="60"/>
      <c r="S7" s="60"/>
      <c r="T7" s="60"/>
      <c r="U7" s="60"/>
      <c r="V7" s="60"/>
      <c r="W7" s="60">
        <v>51872636</v>
      </c>
      <c r="X7" s="60">
        <v>128039166</v>
      </c>
      <c r="Y7" s="60">
        <v>-76166530</v>
      </c>
      <c r="Z7" s="140">
        <v>-59.49</v>
      </c>
      <c r="AA7" s="62">
        <v>178068352</v>
      </c>
    </row>
    <row r="8" spans="1:27" ht="12.75">
      <c r="A8" s="249" t="s">
        <v>178</v>
      </c>
      <c r="B8" s="182"/>
      <c r="C8" s="155">
        <v>71109717</v>
      </c>
      <c r="D8" s="155"/>
      <c r="E8" s="59">
        <v>111551945</v>
      </c>
      <c r="F8" s="60">
        <v>111551945</v>
      </c>
      <c r="G8" s="60">
        <v>213329123</v>
      </c>
      <c r="H8" s="60">
        <v>85023211</v>
      </c>
      <c r="I8" s="60">
        <v>85711591</v>
      </c>
      <c r="J8" s="60">
        <v>384063925</v>
      </c>
      <c r="K8" s="60">
        <v>173065908</v>
      </c>
      <c r="L8" s="60"/>
      <c r="M8" s="60">
        <v>109130019</v>
      </c>
      <c r="N8" s="60">
        <v>282195927</v>
      </c>
      <c r="O8" s="60"/>
      <c r="P8" s="60"/>
      <c r="Q8" s="60"/>
      <c r="R8" s="60"/>
      <c r="S8" s="60"/>
      <c r="T8" s="60"/>
      <c r="U8" s="60"/>
      <c r="V8" s="60"/>
      <c r="W8" s="60">
        <v>666259852</v>
      </c>
      <c r="X8" s="60">
        <v>302076</v>
      </c>
      <c r="Y8" s="60">
        <v>665957776</v>
      </c>
      <c r="Z8" s="140">
        <v>220460.34</v>
      </c>
      <c r="AA8" s="62">
        <v>111551945</v>
      </c>
    </row>
    <row r="9" spans="1:27" ht="12.75">
      <c r="A9" s="249" t="s">
        <v>179</v>
      </c>
      <c r="B9" s="182"/>
      <c r="C9" s="155">
        <v>730293776</v>
      </c>
      <c r="D9" s="155"/>
      <c r="E9" s="59">
        <v>743732897</v>
      </c>
      <c r="F9" s="60">
        <v>743732897</v>
      </c>
      <c r="G9" s="60">
        <v>175963351</v>
      </c>
      <c r="H9" s="60">
        <v>574000</v>
      </c>
      <c r="I9" s="60"/>
      <c r="J9" s="60">
        <v>176537351</v>
      </c>
      <c r="K9" s="60"/>
      <c r="L9" s="60"/>
      <c r="M9" s="60">
        <v>138416252</v>
      </c>
      <c r="N9" s="60">
        <v>138416252</v>
      </c>
      <c r="O9" s="60"/>
      <c r="P9" s="60"/>
      <c r="Q9" s="60"/>
      <c r="R9" s="60"/>
      <c r="S9" s="60"/>
      <c r="T9" s="60"/>
      <c r="U9" s="60"/>
      <c r="V9" s="60"/>
      <c r="W9" s="60">
        <v>314953603</v>
      </c>
      <c r="X9" s="60">
        <v>377080764</v>
      </c>
      <c r="Y9" s="60">
        <v>-62127161</v>
      </c>
      <c r="Z9" s="140">
        <v>-16.48</v>
      </c>
      <c r="AA9" s="62">
        <v>743732897</v>
      </c>
    </row>
    <row r="10" spans="1:27" ht="12.75">
      <c r="A10" s="249" t="s">
        <v>180</v>
      </c>
      <c r="B10" s="182"/>
      <c r="C10" s="155">
        <v>629799970</v>
      </c>
      <c r="D10" s="155"/>
      <c r="E10" s="59">
        <v>479632548</v>
      </c>
      <c r="F10" s="60">
        <v>479632548</v>
      </c>
      <c r="G10" s="60">
        <v>82548000</v>
      </c>
      <c r="H10" s="60"/>
      <c r="I10" s="60"/>
      <c r="J10" s="60">
        <v>82548000</v>
      </c>
      <c r="K10" s="60"/>
      <c r="L10" s="60"/>
      <c r="M10" s="60">
        <v>294916000</v>
      </c>
      <c r="N10" s="60">
        <v>294916000</v>
      </c>
      <c r="O10" s="60"/>
      <c r="P10" s="60"/>
      <c r="Q10" s="60"/>
      <c r="R10" s="60"/>
      <c r="S10" s="60"/>
      <c r="T10" s="60"/>
      <c r="U10" s="60"/>
      <c r="V10" s="60"/>
      <c r="W10" s="60">
        <v>377464000</v>
      </c>
      <c r="X10" s="60">
        <v>239816274</v>
      </c>
      <c r="Y10" s="60">
        <v>137647726</v>
      </c>
      <c r="Z10" s="140">
        <v>57.4</v>
      </c>
      <c r="AA10" s="62">
        <v>479632548</v>
      </c>
    </row>
    <row r="11" spans="1:27" ht="12.75">
      <c r="A11" s="249" t="s">
        <v>181</v>
      </c>
      <c r="B11" s="182"/>
      <c r="C11" s="155">
        <v>57801909</v>
      </c>
      <c r="D11" s="155"/>
      <c r="E11" s="59">
        <v>10248554</v>
      </c>
      <c r="F11" s="60">
        <v>10248554</v>
      </c>
      <c r="G11" s="60">
        <v>1023580</v>
      </c>
      <c r="H11" s="60">
        <v>226334</v>
      </c>
      <c r="I11" s="60">
        <v>65671</v>
      </c>
      <c r="J11" s="60">
        <v>1315585</v>
      </c>
      <c r="K11" s="60">
        <v>57050</v>
      </c>
      <c r="L11" s="60"/>
      <c r="M11" s="60"/>
      <c r="N11" s="60">
        <v>57050</v>
      </c>
      <c r="O11" s="60"/>
      <c r="P11" s="60"/>
      <c r="Q11" s="60"/>
      <c r="R11" s="60"/>
      <c r="S11" s="60"/>
      <c r="T11" s="60"/>
      <c r="U11" s="60"/>
      <c r="V11" s="60"/>
      <c r="W11" s="60">
        <v>1372635</v>
      </c>
      <c r="X11" s="60">
        <v>9181338</v>
      </c>
      <c r="Y11" s="60">
        <v>-7808703</v>
      </c>
      <c r="Z11" s="140">
        <v>-85.05</v>
      </c>
      <c r="AA11" s="62">
        <v>10248554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-1094239080</v>
      </c>
      <c r="D14" s="155"/>
      <c r="E14" s="59">
        <v>-980815870</v>
      </c>
      <c r="F14" s="60">
        <v>-980815870</v>
      </c>
      <c r="G14" s="60">
        <v>-479030480</v>
      </c>
      <c r="H14" s="60">
        <v>-112810827</v>
      </c>
      <c r="I14" s="60">
        <v>-44577104</v>
      </c>
      <c r="J14" s="60">
        <v>-636418411</v>
      </c>
      <c r="K14" s="60">
        <v>-168630703</v>
      </c>
      <c r="L14" s="60">
        <v>-82409599</v>
      </c>
      <c r="M14" s="60">
        <v>-330134242</v>
      </c>
      <c r="N14" s="60">
        <v>-581174544</v>
      </c>
      <c r="O14" s="60"/>
      <c r="P14" s="60"/>
      <c r="Q14" s="60"/>
      <c r="R14" s="60"/>
      <c r="S14" s="60"/>
      <c r="T14" s="60"/>
      <c r="U14" s="60"/>
      <c r="V14" s="60"/>
      <c r="W14" s="60">
        <v>-1217592955</v>
      </c>
      <c r="X14" s="60">
        <v>-619107804</v>
      </c>
      <c r="Y14" s="60">
        <v>-598485151</v>
      </c>
      <c r="Z14" s="140">
        <v>96.67</v>
      </c>
      <c r="AA14" s="62">
        <v>-980815870</v>
      </c>
    </row>
    <row r="15" spans="1:27" ht="12.75">
      <c r="A15" s="249" t="s">
        <v>40</v>
      </c>
      <c r="B15" s="182"/>
      <c r="C15" s="155">
        <v>-35100169</v>
      </c>
      <c r="D15" s="155"/>
      <c r="E15" s="59">
        <v>-32485889</v>
      </c>
      <c r="F15" s="60">
        <v>-32485889</v>
      </c>
      <c r="G15" s="60">
        <v>-2793341</v>
      </c>
      <c r="H15" s="60">
        <v>-768833</v>
      </c>
      <c r="I15" s="60"/>
      <c r="J15" s="60">
        <v>-3562174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-3562174</v>
      </c>
      <c r="X15" s="60">
        <v>-15056148</v>
      </c>
      <c r="Y15" s="60">
        <v>11493974</v>
      </c>
      <c r="Z15" s="140">
        <v>-76.34</v>
      </c>
      <c r="AA15" s="62">
        <v>-32485889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449356115</v>
      </c>
      <c r="D17" s="168">
        <f t="shared" si="0"/>
        <v>0</v>
      </c>
      <c r="E17" s="72">
        <f t="shared" si="0"/>
        <v>509932537</v>
      </c>
      <c r="F17" s="73">
        <f t="shared" si="0"/>
        <v>509932537</v>
      </c>
      <c r="G17" s="73">
        <f t="shared" si="0"/>
        <v>1510617</v>
      </c>
      <c r="H17" s="73">
        <f t="shared" si="0"/>
        <v>-15219584</v>
      </c>
      <c r="I17" s="73">
        <f t="shared" si="0"/>
        <v>54455267</v>
      </c>
      <c r="J17" s="73">
        <f t="shared" si="0"/>
        <v>40746300</v>
      </c>
      <c r="K17" s="73">
        <f t="shared" si="0"/>
        <v>15309002</v>
      </c>
      <c r="L17" s="73">
        <f t="shared" si="0"/>
        <v>-82409599</v>
      </c>
      <c r="M17" s="73">
        <f t="shared" si="0"/>
        <v>217121894</v>
      </c>
      <c r="N17" s="73">
        <f t="shared" si="0"/>
        <v>150021297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190767597</v>
      </c>
      <c r="X17" s="73">
        <f t="shared" si="0"/>
        <v>120255666</v>
      </c>
      <c r="Y17" s="73">
        <f t="shared" si="0"/>
        <v>70511931</v>
      </c>
      <c r="Z17" s="170">
        <f>+IF(X17&lt;&gt;0,+(Y17/X17)*100,0)</f>
        <v>58.635017663117836</v>
      </c>
      <c r="AA17" s="74">
        <f>SUM(AA6:AA16)</f>
        <v>509932537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1662359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160551233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20000000</v>
      </c>
      <c r="H24" s="60"/>
      <c r="I24" s="60"/>
      <c r="J24" s="60">
        <v>20000000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20000000</v>
      </c>
      <c r="X24" s="60"/>
      <c r="Y24" s="60">
        <v>20000000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-514384062</v>
      </c>
      <c r="D26" s="155"/>
      <c r="E26" s="59">
        <v>-509932550</v>
      </c>
      <c r="F26" s="60">
        <v>-509932550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-152737555</v>
      </c>
      <c r="Y26" s="60">
        <v>152737555</v>
      </c>
      <c r="Z26" s="140">
        <v>-100</v>
      </c>
      <c r="AA26" s="62">
        <v>-509932550</v>
      </c>
    </row>
    <row r="27" spans="1:27" ht="12.75">
      <c r="A27" s="250" t="s">
        <v>192</v>
      </c>
      <c r="B27" s="251"/>
      <c r="C27" s="168">
        <f aca="true" t="shared" si="1" ref="C27:Y27">SUM(C21:C26)</f>
        <v>-352170470</v>
      </c>
      <c r="D27" s="168">
        <f>SUM(D21:D26)</f>
        <v>0</v>
      </c>
      <c r="E27" s="72">
        <f t="shared" si="1"/>
        <v>-509932550</v>
      </c>
      <c r="F27" s="73">
        <f t="shared" si="1"/>
        <v>-509932550</v>
      </c>
      <c r="G27" s="73">
        <f t="shared" si="1"/>
        <v>20000000</v>
      </c>
      <c r="H27" s="73">
        <f t="shared" si="1"/>
        <v>0</v>
      </c>
      <c r="I27" s="73">
        <f t="shared" si="1"/>
        <v>0</v>
      </c>
      <c r="J27" s="73">
        <f t="shared" si="1"/>
        <v>20000000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20000000</v>
      </c>
      <c r="X27" s="73">
        <f t="shared" si="1"/>
        <v>-152737555</v>
      </c>
      <c r="Y27" s="73">
        <f t="shared" si="1"/>
        <v>172737555</v>
      </c>
      <c r="Z27" s="170">
        <f>+IF(X27&lt;&gt;0,+(Y27/X27)*100,0)</f>
        <v>-113.09435652547928</v>
      </c>
      <c r="AA27" s="74">
        <f>SUM(AA21:AA26)</f>
        <v>-509932550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-174073638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300207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2906676</v>
      </c>
      <c r="D35" s="155"/>
      <c r="E35" s="59"/>
      <c r="F35" s="60"/>
      <c r="G35" s="60">
        <v>-42440050</v>
      </c>
      <c r="H35" s="60"/>
      <c r="I35" s="60"/>
      <c r="J35" s="60">
        <v>-42440050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-42440050</v>
      </c>
      <c r="X35" s="60"/>
      <c r="Y35" s="60">
        <v>-42440050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-170866755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-42440050</v>
      </c>
      <c r="H36" s="73">
        <f t="shared" si="2"/>
        <v>0</v>
      </c>
      <c r="I36" s="73">
        <f t="shared" si="2"/>
        <v>0</v>
      </c>
      <c r="J36" s="73">
        <f t="shared" si="2"/>
        <v>-42440050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-42440050</v>
      </c>
      <c r="X36" s="73">
        <f t="shared" si="2"/>
        <v>0</v>
      </c>
      <c r="Y36" s="73">
        <f t="shared" si="2"/>
        <v>-42440050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-73681110</v>
      </c>
      <c r="D38" s="153">
        <f>+D17+D27+D36</f>
        <v>0</v>
      </c>
      <c r="E38" s="99">
        <f t="shared" si="3"/>
        <v>-13</v>
      </c>
      <c r="F38" s="100">
        <f t="shared" si="3"/>
        <v>-13</v>
      </c>
      <c r="G38" s="100">
        <f t="shared" si="3"/>
        <v>-20929433</v>
      </c>
      <c r="H38" s="100">
        <f t="shared" si="3"/>
        <v>-15219584</v>
      </c>
      <c r="I38" s="100">
        <f t="shared" si="3"/>
        <v>54455267</v>
      </c>
      <c r="J38" s="100">
        <f t="shared" si="3"/>
        <v>18306250</v>
      </c>
      <c r="K38" s="100">
        <f t="shared" si="3"/>
        <v>15309002</v>
      </c>
      <c r="L38" s="100">
        <f t="shared" si="3"/>
        <v>-82409599</v>
      </c>
      <c r="M38" s="100">
        <f t="shared" si="3"/>
        <v>217121894</v>
      </c>
      <c r="N38" s="100">
        <f t="shared" si="3"/>
        <v>150021297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168327547</v>
      </c>
      <c r="X38" s="100">
        <f t="shared" si="3"/>
        <v>-32481889</v>
      </c>
      <c r="Y38" s="100">
        <f t="shared" si="3"/>
        <v>200809436</v>
      </c>
      <c r="Z38" s="137">
        <f>+IF(X38&lt;&gt;0,+(Y38/X38)*100,0)</f>
        <v>-618.2196977521843</v>
      </c>
      <c r="AA38" s="102">
        <f>+AA17+AA27+AA36</f>
        <v>-13</v>
      </c>
    </row>
    <row r="39" spans="1:27" ht="12.75">
      <c r="A39" s="249" t="s">
        <v>200</v>
      </c>
      <c r="B39" s="182"/>
      <c r="C39" s="153">
        <v>205045741</v>
      </c>
      <c r="D39" s="153"/>
      <c r="E39" s="99">
        <v>205045741</v>
      </c>
      <c r="F39" s="100">
        <v>205045741</v>
      </c>
      <c r="G39" s="100">
        <v>462709613</v>
      </c>
      <c r="H39" s="100">
        <v>441780180</v>
      </c>
      <c r="I39" s="100">
        <v>426560596</v>
      </c>
      <c r="J39" s="100">
        <v>462709613</v>
      </c>
      <c r="K39" s="100">
        <v>481015863</v>
      </c>
      <c r="L39" s="100">
        <v>496324865</v>
      </c>
      <c r="M39" s="100">
        <v>413915266</v>
      </c>
      <c r="N39" s="100">
        <v>481015863</v>
      </c>
      <c r="O39" s="100"/>
      <c r="P39" s="100"/>
      <c r="Q39" s="100"/>
      <c r="R39" s="100"/>
      <c r="S39" s="100"/>
      <c r="T39" s="100"/>
      <c r="U39" s="100"/>
      <c r="V39" s="100"/>
      <c r="W39" s="100">
        <v>462709613</v>
      </c>
      <c r="X39" s="100">
        <v>205045741</v>
      </c>
      <c r="Y39" s="100">
        <v>257663872</v>
      </c>
      <c r="Z39" s="137">
        <v>125.66</v>
      </c>
      <c r="AA39" s="102">
        <v>205045741</v>
      </c>
    </row>
    <row r="40" spans="1:27" ht="12.75">
      <c r="A40" s="269" t="s">
        <v>201</v>
      </c>
      <c r="B40" s="256"/>
      <c r="C40" s="257">
        <v>131364631</v>
      </c>
      <c r="D40" s="257"/>
      <c r="E40" s="258">
        <v>205045729</v>
      </c>
      <c r="F40" s="259">
        <v>205045729</v>
      </c>
      <c r="G40" s="259">
        <v>441780180</v>
      </c>
      <c r="H40" s="259">
        <v>426560596</v>
      </c>
      <c r="I40" s="259">
        <v>481015863</v>
      </c>
      <c r="J40" s="259">
        <v>481015863</v>
      </c>
      <c r="K40" s="259">
        <v>496324865</v>
      </c>
      <c r="L40" s="259">
        <v>413915266</v>
      </c>
      <c r="M40" s="259">
        <v>631037160</v>
      </c>
      <c r="N40" s="259">
        <v>631037160</v>
      </c>
      <c r="O40" s="259"/>
      <c r="P40" s="259"/>
      <c r="Q40" s="259"/>
      <c r="R40" s="259"/>
      <c r="S40" s="259"/>
      <c r="T40" s="259"/>
      <c r="U40" s="259"/>
      <c r="V40" s="259"/>
      <c r="W40" s="259">
        <v>631037160</v>
      </c>
      <c r="X40" s="259">
        <v>172563853</v>
      </c>
      <c r="Y40" s="259">
        <v>458473307</v>
      </c>
      <c r="Z40" s="260">
        <v>265.68</v>
      </c>
      <c r="AA40" s="261">
        <v>205045729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26141748</v>
      </c>
      <c r="D5" s="200">
        <f t="shared" si="0"/>
        <v>0</v>
      </c>
      <c r="E5" s="106">
        <f t="shared" si="0"/>
        <v>502632547</v>
      </c>
      <c r="F5" s="106">
        <f t="shared" si="0"/>
        <v>502632547</v>
      </c>
      <c r="G5" s="106">
        <f t="shared" si="0"/>
        <v>43500771</v>
      </c>
      <c r="H5" s="106">
        <f t="shared" si="0"/>
        <v>16224783</v>
      </c>
      <c r="I5" s="106">
        <f t="shared" si="0"/>
        <v>25937605</v>
      </c>
      <c r="J5" s="106">
        <f t="shared" si="0"/>
        <v>85663159</v>
      </c>
      <c r="K5" s="106">
        <f t="shared" si="0"/>
        <v>3351896</v>
      </c>
      <c r="L5" s="106">
        <f t="shared" si="0"/>
        <v>3351896</v>
      </c>
      <c r="M5" s="106">
        <f t="shared" si="0"/>
        <v>0</v>
      </c>
      <c r="N5" s="106">
        <f t="shared" si="0"/>
        <v>6703792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92366951</v>
      </c>
      <c r="X5" s="106">
        <f t="shared" si="0"/>
        <v>251316274</v>
      </c>
      <c r="Y5" s="106">
        <f t="shared" si="0"/>
        <v>-158949323</v>
      </c>
      <c r="Z5" s="201">
        <f>+IF(X5&lt;&gt;0,+(Y5/X5)*100,0)</f>
        <v>-63.24672909960459</v>
      </c>
      <c r="AA5" s="199">
        <f>SUM(AA11:AA18)</f>
        <v>502632547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>
        <v>14846886</v>
      </c>
      <c r="I6" s="60"/>
      <c r="J6" s="60">
        <v>14846886</v>
      </c>
      <c r="K6" s="60">
        <v>2415909</v>
      </c>
      <c r="L6" s="60">
        <v>2415909</v>
      </c>
      <c r="M6" s="60"/>
      <c r="N6" s="60">
        <v>4831818</v>
      </c>
      <c r="O6" s="60"/>
      <c r="P6" s="60"/>
      <c r="Q6" s="60"/>
      <c r="R6" s="60"/>
      <c r="S6" s="60"/>
      <c r="T6" s="60"/>
      <c r="U6" s="60"/>
      <c r="V6" s="60"/>
      <c r="W6" s="60">
        <v>19678704</v>
      </c>
      <c r="X6" s="60"/>
      <c r="Y6" s="60">
        <v>19678704</v>
      </c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>
        <v>479632547</v>
      </c>
      <c r="F8" s="60">
        <v>479632547</v>
      </c>
      <c r="G8" s="60"/>
      <c r="H8" s="60"/>
      <c r="I8" s="60">
        <v>16402010</v>
      </c>
      <c r="J8" s="60">
        <v>16402010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16402010</v>
      </c>
      <c r="X8" s="60">
        <v>239816274</v>
      </c>
      <c r="Y8" s="60">
        <v>-223414264</v>
      </c>
      <c r="Z8" s="140">
        <v>-93.16</v>
      </c>
      <c r="AA8" s="155">
        <v>479632547</v>
      </c>
    </row>
    <row r="9" spans="1:27" ht="12.75">
      <c r="A9" s="291" t="s">
        <v>208</v>
      </c>
      <c r="B9" s="142"/>
      <c r="C9" s="62"/>
      <c r="D9" s="156"/>
      <c r="E9" s="60"/>
      <c r="F9" s="60"/>
      <c r="G9" s="60">
        <v>42440050</v>
      </c>
      <c r="H9" s="60">
        <v>278415</v>
      </c>
      <c r="I9" s="60">
        <v>420456</v>
      </c>
      <c r="J9" s="60">
        <v>43138921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43138921</v>
      </c>
      <c r="X9" s="60"/>
      <c r="Y9" s="60">
        <v>43138921</v>
      </c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>
        <v>1060721</v>
      </c>
      <c r="H10" s="60">
        <v>1099482</v>
      </c>
      <c r="I10" s="60">
        <v>1158339</v>
      </c>
      <c r="J10" s="60">
        <v>3318542</v>
      </c>
      <c r="K10" s="60">
        <v>935987</v>
      </c>
      <c r="L10" s="60">
        <v>935987</v>
      </c>
      <c r="M10" s="60"/>
      <c r="N10" s="60">
        <v>1871974</v>
      </c>
      <c r="O10" s="60"/>
      <c r="P10" s="60"/>
      <c r="Q10" s="60"/>
      <c r="R10" s="60"/>
      <c r="S10" s="60"/>
      <c r="T10" s="60"/>
      <c r="U10" s="60"/>
      <c r="V10" s="60"/>
      <c r="W10" s="60">
        <v>5190516</v>
      </c>
      <c r="X10" s="60"/>
      <c r="Y10" s="60">
        <v>5190516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479632547</v>
      </c>
      <c r="F11" s="295">
        <f t="shared" si="1"/>
        <v>479632547</v>
      </c>
      <c r="G11" s="295">
        <f t="shared" si="1"/>
        <v>43500771</v>
      </c>
      <c r="H11" s="295">
        <f t="shared" si="1"/>
        <v>16224783</v>
      </c>
      <c r="I11" s="295">
        <f t="shared" si="1"/>
        <v>17980805</v>
      </c>
      <c r="J11" s="295">
        <f t="shared" si="1"/>
        <v>77706359</v>
      </c>
      <c r="K11" s="295">
        <f t="shared" si="1"/>
        <v>3351896</v>
      </c>
      <c r="L11" s="295">
        <f t="shared" si="1"/>
        <v>3351896</v>
      </c>
      <c r="M11" s="295">
        <f t="shared" si="1"/>
        <v>0</v>
      </c>
      <c r="N11" s="295">
        <f t="shared" si="1"/>
        <v>6703792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84410151</v>
      </c>
      <c r="X11" s="295">
        <f t="shared" si="1"/>
        <v>239816274</v>
      </c>
      <c r="Y11" s="295">
        <f t="shared" si="1"/>
        <v>-155406123</v>
      </c>
      <c r="Z11" s="296">
        <f>+IF(X11&lt;&gt;0,+(Y11/X11)*100,0)</f>
        <v>-64.80215892270931</v>
      </c>
      <c r="AA11" s="297">
        <f>SUM(AA6:AA10)</f>
        <v>479632547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6100348</v>
      </c>
      <c r="D15" s="156"/>
      <c r="E15" s="60"/>
      <c r="F15" s="60"/>
      <c r="G15" s="60"/>
      <c r="H15" s="60"/>
      <c r="I15" s="60">
        <v>7956800</v>
      </c>
      <c r="J15" s="60">
        <v>7956800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7956800</v>
      </c>
      <c r="X15" s="60"/>
      <c r="Y15" s="60">
        <v>7956800</v>
      </c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20041400</v>
      </c>
      <c r="D18" s="276"/>
      <c r="E18" s="82">
        <v>23000000</v>
      </c>
      <c r="F18" s="82">
        <v>23000000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11500000</v>
      </c>
      <c r="Y18" s="82">
        <v>-11500000</v>
      </c>
      <c r="Z18" s="270">
        <v>-100</v>
      </c>
      <c r="AA18" s="278">
        <v>23000000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304540</v>
      </c>
      <c r="D20" s="154">
        <f t="shared" si="2"/>
        <v>0</v>
      </c>
      <c r="E20" s="100">
        <f t="shared" si="2"/>
        <v>7300000</v>
      </c>
      <c r="F20" s="100">
        <f t="shared" si="2"/>
        <v>7300000</v>
      </c>
      <c r="G20" s="100">
        <f t="shared" si="2"/>
        <v>0</v>
      </c>
      <c r="H20" s="100">
        <f t="shared" si="2"/>
        <v>0</v>
      </c>
      <c r="I20" s="100">
        <f t="shared" si="2"/>
        <v>1939576</v>
      </c>
      <c r="J20" s="100">
        <f t="shared" si="2"/>
        <v>1939576</v>
      </c>
      <c r="K20" s="100">
        <f t="shared" si="2"/>
        <v>12461</v>
      </c>
      <c r="L20" s="100">
        <f t="shared" si="2"/>
        <v>12461</v>
      </c>
      <c r="M20" s="100">
        <f t="shared" si="2"/>
        <v>0</v>
      </c>
      <c r="N20" s="100">
        <f t="shared" si="2"/>
        <v>24922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1964498</v>
      </c>
      <c r="X20" s="100">
        <f t="shared" si="2"/>
        <v>3650000</v>
      </c>
      <c r="Y20" s="100">
        <f t="shared" si="2"/>
        <v>-1685502</v>
      </c>
      <c r="Z20" s="137">
        <f>+IF(X20&lt;&gt;0,+(Y20/X20)*100,0)</f>
        <v>-46.17813698630137</v>
      </c>
      <c r="AA20" s="153">
        <f>SUM(AA26:AA33)</f>
        <v>7300000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304540</v>
      </c>
      <c r="D30" s="156"/>
      <c r="E30" s="60">
        <v>7300000</v>
      </c>
      <c r="F30" s="60">
        <v>7300000</v>
      </c>
      <c r="G30" s="60"/>
      <c r="H30" s="60"/>
      <c r="I30" s="60">
        <v>1939576</v>
      </c>
      <c r="J30" s="60">
        <v>1939576</v>
      </c>
      <c r="K30" s="60">
        <v>12461</v>
      </c>
      <c r="L30" s="60">
        <v>12461</v>
      </c>
      <c r="M30" s="60"/>
      <c r="N30" s="60">
        <v>24922</v>
      </c>
      <c r="O30" s="60"/>
      <c r="P30" s="60"/>
      <c r="Q30" s="60"/>
      <c r="R30" s="60"/>
      <c r="S30" s="60"/>
      <c r="T30" s="60"/>
      <c r="U30" s="60"/>
      <c r="V30" s="60"/>
      <c r="W30" s="60">
        <v>1964498</v>
      </c>
      <c r="X30" s="60">
        <v>3650000</v>
      </c>
      <c r="Y30" s="60">
        <v>-1685502</v>
      </c>
      <c r="Z30" s="140">
        <v>-46.18</v>
      </c>
      <c r="AA30" s="155">
        <v>7300000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14846886</v>
      </c>
      <c r="I36" s="60">
        <f t="shared" si="4"/>
        <v>0</v>
      </c>
      <c r="J36" s="60">
        <f t="shared" si="4"/>
        <v>14846886</v>
      </c>
      <c r="K36" s="60">
        <f t="shared" si="4"/>
        <v>2415909</v>
      </c>
      <c r="L36" s="60">
        <f t="shared" si="4"/>
        <v>2415909</v>
      </c>
      <c r="M36" s="60">
        <f t="shared" si="4"/>
        <v>0</v>
      </c>
      <c r="N36" s="60">
        <f t="shared" si="4"/>
        <v>4831818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19678704</v>
      </c>
      <c r="X36" s="60">
        <f t="shared" si="4"/>
        <v>0</v>
      </c>
      <c r="Y36" s="60">
        <f t="shared" si="4"/>
        <v>19678704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479632547</v>
      </c>
      <c r="F38" s="60">
        <f t="shared" si="4"/>
        <v>479632547</v>
      </c>
      <c r="G38" s="60">
        <f t="shared" si="4"/>
        <v>0</v>
      </c>
      <c r="H38" s="60">
        <f t="shared" si="4"/>
        <v>0</v>
      </c>
      <c r="I38" s="60">
        <f t="shared" si="4"/>
        <v>16402010</v>
      </c>
      <c r="J38" s="60">
        <f t="shared" si="4"/>
        <v>16402010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16402010</v>
      </c>
      <c r="X38" s="60">
        <f t="shared" si="4"/>
        <v>239816274</v>
      </c>
      <c r="Y38" s="60">
        <f t="shared" si="4"/>
        <v>-223414264</v>
      </c>
      <c r="Z38" s="140">
        <f t="shared" si="5"/>
        <v>-93.16059342995213</v>
      </c>
      <c r="AA38" s="155">
        <f>AA8+AA23</f>
        <v>479632547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42440050</v>
      </c>
      <c r="H39" s="60">
        <f t="shared" si="4"/>
        <v>278415</v>
      </c>
      <c r="I39" s="60">
        <f t="shared" si="4"/>
        <v>420456</v>
      </c>
      <c r="J39" s="60">
        <f t="shared" si="4"/>
        <v>43138921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43138921</v>
      </c>
      <c r="X39" s="60">
        <f t="shared" si="4"/>
        <v>0</v>
      </c>
      <c r="Y39" s="60">
        <f t="shared" si="4"/>
        <v>43138921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1060721</v>
      </c>
      <c r="H40" s="60">
        <f t="shared" si="4"/>
        <v>1099482</v>
      </c>
      <c r="I40" s="60">
        <f t="shared" si="4"/>
        <v>1158339</v>
      </c>
      <c r="J40" s="60">
        <f t="shared" si="4"/>
        <v>3318542</v>
      </c>
      <c r="K40" s="60">
        <f t="shared" si="4"/>
        <v>935987</v>
      </c>
      <c r="L40" s="60">
        <f t="shared" si="4"/>
        <v>935987</v>
      </c>
      <c r="M40" s="60">
        <f t="shared" si="4"/>
        <v>0</v>
      </c>
      <c r="N40" s="60">
        <f t="shared" si="4"/>
        <v>1871974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5190516</v>
      </c>
      <c r="X40" s="60">
        <f t="shared" si="4"/>
        <v>0</v>
      </c>
      <c r="Y40" s="60">
        <f t="shared" si="4"/>
        <v>5190516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479632547</v>
      </c>
      <c r="F41" s="295">
        <f t="shared" si="6"/>
        <v>479632547</v>
      </c>
      <c r="G41" s="295">
        <f t="shared" si="6"/>
        <v>43500771</v>
      </c>
      <c r="H41" s="295">
        <f t="shared" si="6"/>
        <v>16224783</v>
      </c>
      <c r="I41" s="295">
        <f t="shared" si="6"/>
        <v>17980805</v>
      </c>
      <c r="J41" s="295">
        <f t="shared" si="6"/>
        <v>77706359</v>
      </c>
      <c r="K41" s="295">
        <f t="shared" si="6"/>
        <v>3351896</v>
      </c>
      <c r="L41" s="295">
        <f t="shared" si="6"/>
        <v>3351896</v>
      </c>
      <c r="M41" s="295">
        <f t="shared" si="6"/>
        <v>0</v>
      </c>
      <c r="N41" s="295">
        <f t="shared" si="6"/>
        <v>6703792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84410151</v>
      </c>
      <c r="X41" s="295">
        <f t="shared" si="6"/>
        <v>239816274</v>
      </c>
      <c r="Y41" s="295">
        <f t="shared" si="6"/>
        <v>-155406123</v>
      </c>
      <c r="Z41" s="296">
        <f t="shared" si="5"/>
        <v>-64.80215892270931</v>
      </c>
      <c r="AA41" s="297">
        <f>SUM(AA36:AA40)</f>
        <v>479632547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6404888</v>
      </c>
      <c r="D45" s="129">
        <f t="shared" si="7"/>
        <v>0</v>
      </c>
      <c r="E45" s="54">
        <f t="shared" si="7"/>
        <v>7300000</v>
      </c>
      <c r="F45" s="54">
        <f t="shared" si="7"/>
        <v>7300000</v>
      </c>
      <c r="G45" s="54">
        <f t="shared" si="7"/>
        <v>0</v>
      </c>
      <c r="H45" s="54">
        <f t="shared" si="7"/>
        <v>0</v>
      </c>
      <c r="I45" s="54">
        <f t="shared" si="7"/>
        <v>9896376</v>
      </c>
      <c r="J45" s="54">
        <f t="shared" si="7"/>
        <v>9896376</v>
      </c>
      <c r="K45" s="54">
        <f t="shared" si="7"/>
        <v>12461</v>
      </c>
      <c r="L45" s="54">
        <f t="shared" si="7"/>
        <v>12461</v>
      </c>
      <c r="M45" s="54">
        <f t="shared" si="7"/>
        <v>0</v>
      </c>
      <c r="N45" s="54">
        <f t="shared" si="7"/>
        <v>24922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9921298</v>
      </c>
      <c r="X45" s="54">
        <f t="shared" si="7"/>
        <v>3650000</v>
      </c>
      <c r="Y45" s="54">
        <f t="shared" si="7"/>
        <v>6271298</v>
      </c>
      <c r="Z45" s="184">
        <f t="shared" si="5"/>
        <v>171.81638356164385</v>
      </c>
      <c r="AA45" s="130">
        <f t="shared" si="8"/>
        <v>7300000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20041400</v>
      </c>
      <c r="D48" s="129">
        <f t="shared" si="7"/>
        <v>0</v>
      </c>
      <c r="E48" s="54">
        <f t="shared" si="7"/>
        <v>23000000</v>
      </c>
      <c r="F48" s="54">
        <f t="shared" si="7"/>
        <v>23000000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11500000</v>
      </c>
      <c r="Y48" s="54">
        <f t="shared" si="7"/>
        <v>-11500000</v>
      </c>
      <c r="Z48" s="184">
        <f t="shared" si="5"/>
        <v>-100</v>
      </c>
      <c r="AA48" s="130">
        <f t="shared" si="8"/>
        <v>23000000</v>
      </c>
    </row>
    <row r="49" spans="1:27" ht="12.75">
      <c r="A49" s="308" t="s">
        <v>220</v>
      </c>
      <c r="B49" s="149"/>
      <c r="C49" s="239">
        <f aca="true" t="shared" si="9" ref="C49:Y49">SUM(C41:C48)</f>
        <v>26446288</v>
      </c>
      <c r="D49" s="218">
        <f t="shared" si="9"/>
        <v>0</v>
      </c>
      <c r="E49" s="220">
        <f t="shared" si="9"/>
        <v>509932547</v>
      </c>
      <c r="F49" s="220">
        <f t="shared" si="9"/>
        <v>509932547</v>
      </c>
      <c r="G49" s="220">
        <f t="shared" si="9"/>
        <v>43500771</v>
      </c>
      <c r="H49" s="220">
        <f t="shared" si="9"/>
        <v>16224783</v>
      </c>
      <c r="I49" s="220">
        <f t="shared" si="9"/>
        <v>27877181</v>
      </c>
      <c r="J49" s="220">
        <f t="shared" si="9"/>
        <v>87602735</v>
      </c>
      <c r="K49" s="220">
        <f t="shared" si="9"/>
        <v>3364357</v>
      </c>
      <c r="L49" s="220">
        <f t="shared" si="9"/>
        <v>3364357</v>
      </c>
      <c r="M49" s="220">
        <f t="shared" si="9"/>
        <v>0</v>
      </c>
      <c r="N49" s="220">
        <f t="shared" si="9"/>
        <v>6728714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94331449</v>
      </c>
      <c r="X49" s="220">
        <f t="shared" si="9"/>
        <v>254966274</v>
      </c>
      <c r="Y49" s="220">
        <f t="shared" si="9"/>
        <v>-160634825</v>
      </c>
      <c r="Z49" s="221">
        <f t="shared" si="5"/>
        <v>-63.002381640483165</v>
      </c>
      <c r="AA49" s="222">
        <f>SUM(AA41:AA48)</f>
        <v>509932547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24050461</v>
      </c>
      <c r="F51" s="54">
        <f t="shared" si="10"/>
        <v>24050461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12025231</v>
      </c>
      <c r="Y51" s="54">
        <f t="shared" si="10"/>
        <v>-12025231</v>
      </c>
      <c r="Z51" s="184">
        <f>+IF(X51&lt;&gt;0,+(Y51/X51)*100,0)</f>
        <v>-100</v>
      </c>
      <c r="AA51" s="130">
        <f>SUM(AA57:AA61)</f>
        <v>24050461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12406507</v>
      </c>
      <c r="F54" s="60">
        <v>12406507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6203254</v>
      </c>
      <c r="Y54" s="60">
        <v>-6203254</v>
      </c>
      <c r="Z54" s="140">
        <v>-100</v>
      </c>
      <c r="AA54" s="155">
        <v>12406507</v>
      </c>
    </row>
    <row r="55" spans="1:27" ht="12.75">
      <c r="A55" s="310" t="s">
        <v>208</v>
      </c>
      <c r="B55" s="142"/>
      <c r="C55" s="62"/>
      <c r="D55" s="156"/>
      <c r="E55" s="60">
        <v>4860312</v>
      </c>
      <c r="F55" s="60">
        <v>4860312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2430156</v>
      </c>
      <c r="Y55" s="60">
        <v>-2430156</v>
      </c>
      <c r="Z55" s="140">
        <v>-100</v>
      </c>
      <c r="AA55" s="155">
        <v>4860312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17266819</v>
      </c>
      <c r="F57" s="295">
        <f t="shared" si="11"/>
        <v>17266819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8633410</v>
      </c>
      <c r="Y57" s="295">
        <f t="shared" si="11"/>
        <v>-8633410</v>
      </c>
      <c r="Z57" s="296">
        <f>+IF(X57&lt;&gt;0,+(Y57/X57)*100,0)</f>
        <v>-100</v>
      </c>
      <c r="AA57" s="297">
        <f>SUM(AA52:AA56)</f>
        <v>17266819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6783642</v>
      </c>
      <c r="F61" s="60">
        <v>6783642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3391821</v>
      </c>
      <c r="Y61" s="60">
        <v>-3391821</v>
      </c>
      <c r="Z61" s="140">
        <v>-100</v>
      </c>
      <c r="AA61" s="155">
        <v>6783642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>
        <v>115982</v>
      </c>
      <c r="N66" s="275">
        <v>115982</v>
      </c>
      <c r="O66" s="275"/>
      <c r="P66" s="275"/>
      <c r="Q66" s="275"/>
      <c r="R66" s="275"/>
      <c r="S66" s="275"/>
      <c r="T66" s="275"/>
      <c r="U66" s="275"/>
      <c r="V66" s="275"/>
      <c r="W66" s="275">
        <v>115982</v>
      </c>
      <c r="X66" s="275"/>
      <c r="Y66" s="275">
        <v>115982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>
        <v>1655519</v>
      </c>
      <c r="M67" s="60">
        <v>1326974</v>
      </c>
      <c r="N67" s="60">
        <v>2982493</v>
      </c>
      <c r="O67" s="60"/>
      <c r="P67" s="60"/>
      <c r="Q67" s="60"/>
      <c r="R67" s="60"/>
      <c r="S67" s="60"/>
      <c r="T67" s="60"/>
      <c r="U67" s="60"/>
      <c r="V67" s="60"/>
      <c r="W67" s="60">
        <v>2982493</v>
      </c>
      <c r="X67" s="60"/>
      <c r="Y67" s="60">
        <v>2982493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644978</v>
      </c>
      <c r="H68" s="60">
        <v>1085504</v>
      </c>
      <c r="I68" s="60">
        <v>1372170</v>
      </c>
      <c r="J68" s="60">
        <v>3102652</v>
      </c>
      <c r="K68" s="60">
        <v>1821052</v>
      </c>
      <c r="L68" s="60"/>
      <c r="M68" s="60"/>
      <c r="N68" s="60">
        <v>1821052</v>
      </c>
      <c r="O68" s="60"/>
      <c r="P68" s="60"/>
      <c r="Q68" s="60"/>
      <c r="R68" s="60"/>
      <c r="S68" s="60"/>
      <c r="T68" s="60"/>
      <c r="U68" s="60"/>
      <c r="V68" s="60"/>
      <c r="W68" s="60">
        <v>4923704</v>
      </c>
      <c r="X68" s="60"/>
      <c r="Y68" s="60">
        <v>4923704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644978</v>
      </c>
      <c r="H69" s="220">
        <f t="shared" si="12"/>
        <v>1085504</v>
      </c>
      <c r="I69" s="220">
        <f t="shared" si="12"/>
        <v>1372170</v>
      </c>
      <c r="J69" s="220">
        <f t="shared" si="12"/>
        <v>3102652</v>
      </c>
      <c r="K69" s="220">
        <f t="shared" si="12"/>
        <v>1821052</v>
      </c>
      <c r="L69" s="220">
        <f t="shared" si="12"/>
        <v>1655519</v>
      </c>
      <c r="M69" s="220">
        <f t="shared" si="12"/>
        <v>1442956</v>
      </c>
      <c r="N69" s="220">
        <f t="shared" si="12"/>
        <v>4919527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8022179</v>
      </c>
      <c r="X69" s="220">
        <f t="shared" si="12"/>
        <v>0</v>
      </c>
      <c r="Y69" s="220">
        <f t="shared" si="12"/>
        <v>8022179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479632547</v>
      </c>
      <c r="F5" s="358">
        <f t="shared" si="0"/>
        <v>479632547</v>
      </c>
      <c r="G5" s="358">
        <f t="shared" si="0"/>
        <v>43500771</v>
      </c>
      <c r="H5" s="356">
        <f t="shared" si="0"/>
        <v>16224783</v>
      </c>
      <c r="I5" s="356">
        <f t="shared" si="0"/>
        <v>17980805</v>
      </c>
      <c r="J5" s="358">
        <f t="shared" si="0"/>
        <v>77706359</v>
      </c>
      <c r="K5" s="358">
        <f t="shared" si="0"/>
        <v>3351896</v>
      </c>
      <c r="L5" s="356">
        <f t="shared" si="0"/>
        <v>3351896</v>
      </c>
      <c r="M5" s="356">
        <f t="shared" si="0"/>
        <v>0</v>
      </c>
      <c r="N5" s="358">
        <f t="shared" si="0"/>
        <v>6703792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84410151</v>
      </c>
      <c r="X5" s="356">
        <f t="shared" si="0"/>
        <v>239816274</v>
      </c>
      <c r="Y5" s="358">
        <f t="shared" si="0"/>
        <v>-155406123</v>
      </c>
      <c r="Z5" s="359">
        <f>+IF(X5&lt;&gt;0,+(Y5/X5)*100,0)</f>
        <v>-64.80215892270931</v>
      </c>
      <c r="AA5" s="360">
        <f>+AA6+AA8+AA11+AA13+AA15</f>
        <v>479632547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14846886</v>
      </c>
      <c r="I6" s="60">
        <f t="shared" si="1"/>
        <v>0</v>
      </c>
      <c r="J6" s="59">
        <f t="shared" si="1"/>
        <v>14846886</v>
      </c>
      <c r="K6" s="59">
        <f t="shared" si="1"/>
        <v>2415909</v>
      </c>
      <c r="L6" s="60">
        <f t="shared" si="1"/>
        <v>2415909</v>
      </c>
      <c r="M6" s="60">
        <f t="shared" si="1"/>
        <v>0</v>
      </c>
      <c r="N6" s="59">
        <f t="shared" si="1"/>
        <v>4831818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19678704</v>
      </c>
      <c r="X6" s="60">
        <f t="shared" si="1"/>
        <v>0</v>
      </c>
      <c r="Y6" s="59">
        <f t="shared" si="1"/>
        <v>19678704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>
        <v>14846886</v>
      </c>
      <c r="I7" s="60"/>
      <c r="J7" s="59">
        <v>14846886</v>
      </c>
      <c r="K7" s="59">
        <v>2415909</v>
      </c>
      <c r="L7" s="60">
        <v>2415909</v>
      </c>
      <c r="M7" s="60"/>
      <c r="N7" s="59">
        <v>4831818</v>
      </c>
      <c r="O7" s="59"/>
      <c r="P7" s="60"/>
      <c r="Q7" s="60"/>
      <c r="R7" s="59"/>
      <c r="S7" s="59"/>
      <c r="T7" s="60"/>
      <c r="U7" s="60"/>
      <c r="V7" s="59"/>
      <c r="W7" s="59">
        <v>19678704</v>
      </c>
      <c r="X7" s="60"/>
      <c r="Y7" s="59">
        <v>19678704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479632547</v>
      </c>
      <c r="F11" s="364">
        <f t="shared" si="3"/>
        <v>479632547</v>
      </c>
      <c r="G11" s="364">
        <f t="shared" si="3"/>
        <v>0</v>
      </c>
      <c r="H11" s="362">
        <f t="shared" si="3"/>
        <v>0</v>
      </c>
      <c r="I11" s="362">
        <f t="shared" si="3"/>
        <v>16402010</v>
      </c>
      <c r="J11" s="364">
        <f t="shared" si="3"/>
        <v>16402010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16402010</v>
      </c>
      <c r="X11" s="362">
        <f t="shared" si="3"/>
        <v>239816274</v>
      </c>
      <c r="Y11" s="364">
        <f t="shared" si="3"/>
        <v>-223414264</v>
      </c>
      <c r="Z11" s="365">
        <f>+IF(X11&lt;&gt;0,+(Y11/X11)*100,0)</f>
        <v>-93.16059342995213</v>
      </c>
      <c r="AA11" s="366">
        <f t="shared" si="3"/>
        <v>479632547</v>
      </c>
    </row>
    <row r="12" spans="1:27" ht="12.75">
      <c r="A12" s="291" t="s">
        <v>232</v>
      </c>
      <c r="B12" s="136"/>
      <c r="C12" s="60"/>
      <c r="D12" s="340"/>
      <c r="E12" s="60">
        <v>479632547</v>
      </c>
      <c r="F12" s="59">
        <v>479632547</v>
      </c>
      <c r="G12" s="59"/>
      <c r="H12" s="60"/>
      <c r="I12" s="60">
        <v>16402010</v>
      </c>
      <c r="J12" s="59">
        <v>16402010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16402010</v>
      </c>
      <c r="X12" s="60">
        <v>239816274</v>
      </c>
      <c r="Y12" s="59">
        <v>-223414264</v>
      </c>
      <c r="Z12" s="61">
        <v>-93.16</v>
      </c>
      <c r="AA12" s="62">
        <v>479632547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42440050</v>
      </c>
      <c r="H13" s="275">
        <f t="shared" si="4"/>
        <v>278415</v>
      </c>
      <c r="I13" s="275">
        <f t="shared" si="4"/>
        <v>420456</v>
      </c>
      <c r="J13" s="342">
        <f t="shared" si="4"/>
        <v>43138921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43138921</v>
      </c>
      <c r="X13" s="275">
        <f t="shared" si="4"/>
        <v>0</v>
      </c>
      <c r="Y13" s="342">
        <f t="shared" si="4"/>
        <v>43138921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>
        <v>42440050</v>
      </c>
      <c r="H14" s="60">
        <v>278415</v>
      </c>
      <c r="I14" s="60">
        <v>420456</v>
      </c>
      <c r="J14" s="59">
        <v>43138921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43138921</v>
      </c>
      <c r="X14" s="60"/>
      <c r="Y14" s="59">
        <v>43138921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1060721</v>
      </c>
      <c r="H15" s="60">
        <f t="shared" si="5"/>
        <v>1099482</v>
      </c>
      <c r="I15" s="60">
        <f t="shared" si="5"/>
        <v>1158339</v>
      </c>
      <c r="J15" s="59">
        <f t="shared" si="5"/>
        <v>3318542</v>
      </c>
      <c r="K15" s="59">
        <f t="shared" si="5"/>
        <v>935987</v>
      </c>
      <c r="L15" s="60">
        <f t="shared" si="5"/>
        <v>935987</v>
      </c>
      <c r="M15" s="60">
        <f t="shared" si="5"/>
        <v>0</v>
      </c>
      <c r="N15" s="59">
        <f t="shared" si="5"/>
        <v>1871974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5190516</v>
      </c>
      <c r="X15" s="60">
        <f t="shared" si="5"/>
        <v>0</v>
      </c>
      <c r="Y15" s="59">
        <f t="shared" si="5"/>
        <v>5190516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1060721</v>
      </c>
      <c r="H20" s="60">
        <v>1099482</v>
      </c>
      <c r="I20" s="60">
        <v>1158339</v>
      </c>
      <c r="J20" s="59">
        <v>3318542</v>
      </c>
      <c r="K20" s="59">
        <v>935987</v>
      </c>
      <c r="L20" s="60">
        <v>935987</v>
      </c>
      <c r="M20" s="60"/>
      <c r="N20" s="59">
        <v>1871974</v>
      </c>
      <c r="O20" s="59"/>
      <c r="P20" s="60"/>
      <c r="Q20" s="60"/>
      <c r="R20" s="59"/>
      <c r="S20" s="59"/>
      <c r="T20" s="60"/>
      <c r="U20" s="60"/>
      <c r="V20" s="59"/>
      <c r="W20" s="59">
        <v>5190516</v>
      </c>
      <c r="X20" s="60"/>
      <c r="Y20" s="59">
        <v>5190516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6100348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7956800</v>
      </c>
      <c r="J40" s="345">
        <f t="shared" si="9"/>
        <v>7956800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7956800</v>
      </c>
      <c r="X40" s="343">
        <f t="shared" si="9"/>
        <v>0</v>
      </c>
      <c r="Y40" s="345">
        <f t="shared" si="9"/>
        <v>7956800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4374561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1725787</v>
      </c>
      <c r="D44" s="368"/>
      <c r="E44" s="54"/>
      <c r="F44" s="53"/>
      <c r="G44" s="53"/>
      <c r="H44" s="54"/>
      <c r="I44" s="54">
        <v>7956800</v>
      </c>
      <c r="J44" s="53">
        <v>7956800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7956800</v>
      </c>
      <c r="X44" s="54"/>
      <c r="Y44" s="53">
        <v>7956800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20041400</v>
      </c>
      <c r="D57" s="344">
        <f aca="true" t="shared" si="13" ref="D57:AA57">+D58</f>
        <v>0</v>
      </c>
      <c r="E57" s="343">
        <f t="shared" si="13"/>
        <v>23000000</v>
      </c>
      <c r="F57" s="345">
        <f t="shared" si="13"/>
        <v>23000000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11500000</v>
      </c>
      <c r="Y57" s="345">
        <f t="shared" si="13"/>
        <v>-11500000</v>
      </c>
      <c r="Z57" s="336">
        <f>+IF(X57&lt;&gt;0,+(Y57/X57)*100,0)</f>
        <v>-100</v>
      </c>
      <c r="AA57" s="350">
        <f t="shared" si="13"/>
        <v>23000000</v>
      </c>
    </row>
    <row r="58" spans="1:27" ht="12.75">
      <c r="A58" s="361" t="s">
        <v>217</v>
      </c>
      <c r="B58" s="136"/>
      <c r="C58" s="60">
        <v>20041400</v>
      </c>
      <c r="D58" s="340"/>
      <c r="E58" s="60">
        <v>23000000</v>
      </c>
      <c r="F58" s="59">
        <v>23000000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11500000</v>
      </c>
      <c r="Y58" s="59">
        <v>-11500000</v>
      </c>
      <c r="Z58" s="61">
        <v>-100</v>
      </c>
      <c r="AA58" s="62">
        <v>23000000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26141748</v>
      </c>
      <c r="D60" s="346">
        <f t="shared" si="14"/>
        <v>0</v>
      </c>
      <c r="E60" s="219">
        <f t="shared" si="14"/>
        <v>502632547</v>
      </c>
      <c r="F60" s="264">
        <f t="shared" si="14"/>
        <v>502632547</v>
      </c>
      <c r="G60" s="264">
        <f t="shared" si="14"/>
        <v>43500771</v>
      </c>
      <c r="H60" s="219">
        <f t="shared" si="14"/>
        <v>16224783</v>
      </c>
      <c r="I60" s="219">
        <f t="shared" si="14"/>
        <v>25937605</v>
      </c>
      <c r="J60" s="264">
        <f t="shared" si="14"/>
        <v>85663159</v>
      </c>
      <c r="K60" s="264">
        <f t="shared" si="14"/>
        <v>3351896</v>
      </c>
      <c r="L60" s="219">
        <f t="shared" si="14"/>
        <v>3351896</v>
      </c>
      <c r="M60" s="219">
        <f t="shared" si="14"/>
        <v>0</v>
      </c>
      <c r="N60" s="264">
        <f t="shared" si="14"/>
        <v>6703792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92366951</v>
      </c>
      <c r="X60" s="219">
        <f t="shared" si="14"/>
        <v>251316274</v>
      </c>
      <c r="Y60" s="264">
        <f t="shared" si="14"/>
        <v>-158949323</v>
      </c>
      <c r="Z60" s="337">
        <f>+IF(X60&lt;&gt;0,+(Y60/X60)*100,0)</f>
        <v>-63.24672909960459</v>
      </c>
      <c r="AA60" s="232">
        <f>+AA57+AA54+AA51+AA40+AA37+AA34+AA22+AA5</f>
        <v>502632547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304540</v>
      </c>
      <c r="D40" s="344">
        <f t="shared" si="9"/>
        <v>0</v>
      </c>
      <c r="E40" s="343">
        <f t="shared" si="9"/>
        <v>7300000</v>
      </c>
      <c r="F40" s="345">
        <f t="shared" si="9"/>
        <v>7300000</v>
      </c>
      <c r="G40" s="345">
        <f t="shared" si="9"/>
        <v>0</v>
      </c>
      <c r="H40" s="343">
        <f t="shared" si="9"/>
        <v>0</v>
      </c>
      <c r="I40" s="343">
        <f t="shared" si="9"/>
        <v>1939576</v>
      </c>
      <c r="J40" s="345">
        <f t="shared" si="9"/>
        <v>1939576</v>
      </c>
      <c r="K40" s="345">
        <f t="shared" si="9"/>
        <v>12461</v>
      </c>
      <c r="L40" s="343">
        <f t="shared" si="9"/>
        <v>12461</v>
      </c>
      <c r="M40" s="343">
        <f t="shared" si="9"/>
        <v>0</v>
      </c>
      <c r="N40" s="345">
        <f t="shared" si="9"/>
        <v>24922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1964498</v>
      </c>
      <c r="X40" s="343">
        <f t="shared" si="9"/>
        <v>3650000</v>
      </c>
      <c r="Y40" s="345">
        <f t="shared" si="9"/>
        <v>-1685502</v>
      </c>
      <c r="Z40" s="336">
        <f>+IF(X40&lt;&gt;0,+(Y40/X40)*100,0)</f>
        <v>-46.17813698630137</v>
      </c>
      <c r="AA40" s="350">
        <f>SUM(AA41:AA49)</f>
        <v>7300000</v>
      </c>
    </row>
    <row r="41" spans="1:27" ht="12.75">
      <c r="A41" s="361" t="s">
        <v>248</v>
      </c>
      <c r="B41" s="142"/>
      <c r="C41" s="362"/>
      <c r="D41" s="363"/>
      <c r="E41" s="362">
        <v>1800000</v>
      </c>
      <c r="F41" s="364">
        <v>1800000</v>
      </c>
      <c r="G41" s="364"/>
      <c r="H41" s="362"/>
      <c r="I41" s="362">
        <v>1786204</v>
      </c>
      <c r="J41" s="364">
        <v>1786204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1786204</v>
      </c>
      <c r="X41" s="362">
        <v>900000</v>
      </c>
      <c r="Y41" s="364">
        <v>886204</v>
      </c>
      <c r="Z41" s="365">
        <v>98.47</v>
      </c>
      <c r="AA41" s="366">
        <v>1800000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191126</v>
      </c>
      <c r="D43" s="369"/>
      <c r="E43" s="305">
        <v>4462526</v>
      </c>
      <c r="F43" s="370">
        <v>4462526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2231263</v>
      </c>
      <c r="Y43" s="370">
        <v>-2231263</v>
      </c>
      <c r="Z43" s="371">
        <v>-100</v>
      </c>
      <c r="AA43" s="303">
        <v>4462526</v>
      </c>
    </row>
    <row r="44" spans="1:27" ht="12.75">
      <c r="A44" s="361" t="s">
        <v>251</v>
      </c>
      <c r="B44" s="136"/>
      <c r="C44" s="60">
        <v>113414</v>
      </c>
      <c r="D44" s="368"/>
      <c r="E44" s="54">
        <v>1037474</v>
      </c>
      <c r="F44" s="53">
        <v>1037474</v>
      </c>
      <c r="G44" s="53"/>
      <c r="H44" s="54"/>
      <c r="I44" s="54">
        <v>153372</v>
      </c>
      <c r="J44" s="53">
        <v>153372</v>
      </c>
      <c r="K44" s="53">
        <v>12461</v>
      </c>
      <c r="L44" s="54">
        <v>12461</v>
      </c>
      <c r="M44" s="54"/>
      <c r="N44" s="53">
        <v>24922</v>
      </c>
      <c r="O44" s="53"/>
      <c r="P44" s="54"/>
      <c r="Q44" s="54"/>
      <c r="R44" s="53"/>
      <c r="S44" s="53"/>
      <c r="T44" s="54"/>
      <c r="U44" s="54"/>
      <c r="V44" s="53"/>
      <c r="W44" s="53">
        <v>178294</v>
      </c>
      <c r="X44" s="54">
        <v>518737</v>
      </c>
      <c r="Y44" s="53">
        <v>-340443</v>
      </c>
      <c r="Z44" s="94">
        <v>-65.63</v>
      </c>
      <c r="AA44" s="95">
        <v>1037474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304540</v>
      </c>
      <c r="D60" s="346">
        <f t="shared" si="14"/>
        <v>0</v>
      </c>
      <c r="E60" s="219">
        <f t="shared" si="14"/>
        <v>7300000</v>
      </c>
      <c r="F60" s="264">
        <f t="shared" si="14"/>
        <v>7300000</v>
      </c>
      <c r="G60" s="264">
        <f t="shared" si="14"/>
        <v>0</v>
      </c>
      <c r="H60" s="219">
        <f t="shared" si="14"/>
        <v>0</v>
      </c>
      <c r="I60" s="219">
        <f t="shared" si="14"/>
        <v>1939576</v>
      </c>
      <c r="J60" s="264">
        <f t="shared" si="14"/>
        <v>1939576</v>
      </c>
      <c r="K60" s="264">
        <f t="shared" si="14"/>
        <v>12461</v>
      </c>
      <c r="L60" s="219">
        <f t="shared" si="14"/>
        <v>12461</v>
      </c>
      <c r="M60" s="219">
        <f t="shared" si="14"/>
        <v>0</v>
      </c>
      <c r="N60" s="264">
        <f t="shared" si="14"/>
        <v>24922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1964498</v>
      </c>
      <c r="X60" s="219">
        <f t="shared" si="14"/>
        <v>3650000</v>
      </c>
      <c r="Y60" s="264">
        <f t="shared" si="14"/>
        <v>-1685502</v>
      </c>
      <c r="Z60" s="337">
        <f>+IF(X60&lt;&gt;0,+(Y60/X60)*100,0)</f>
        <v>-46.17813698630137</v>
      </c>
      <c r="AA60" s="232">
        <f>+AA57+AA54+AA51+AA40+AA37+AA34+AA22+AA5</f>
        <v>7300000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2017-02-01T07:23:21Z</dcterms:created>
  <dcterms:modified xsi:type="dcterms:W3CDTF">2017-02-01T07:23:24Z</dcterms:modified>
  <cp:category/>
  <cp:version/>
  <cp:contentType/>
  <cp:contentStatus/>
</cp:coreProperties>
</file>