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<sst xmlns="http://schemas.openxmlformats.org/spreadsheetml/2006/main" count="857" uniqueCount="303">
  <si>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O .R. Tambo(DC15)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</si>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</sst>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236406590</v>
      </c>
      <c r="E6" s="60">
        <v>236406590</v>
      </c>
      <c r="F6" s="60">
        <v>24015854</v>
      </c>
      <c r="G6" s="60">
        <v>24015854</v>
      </c>
      <c r="H6" s="60">
        <v>19700456</v>
      </c>
      <c r="I6" s="60">
        <v>67732164</v>
      </c>
      <c r="J6" s="60">
        <v>19629413</v>
      </c>
      <c r="K6" s="60">
        <v>22946683</v>
      </c>
      <c r="L6" s="60">
        <v>18200449</v>
      </c>
      <c r="M6" s="60">
        <v>60776545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128508709</v>
      </c>
      <c r="W6" s="60">
        <v>101278385</v>
      </c>
      <c r="X6" s="60">
        <v>27230324</v>
      </c>
      <c r="Y6" s="61">
        <v>26.89</v>
      </c>
      <c r="Z6" s="62">
        <v>236406590</v>
      </c>
    </row>
    <row r="7" spans="1:26" ht="12.75">
      <c r="A7" s="58" t="s">
        <v>33</v>
      </c>
      <c r="B7" s="19">
        <v>0</v>
      </c>
      <c r="C7" s="19">
        <v>0</v>
      </c>
      <c r="D7" s="59">
        <v>24100000</v>
      </c>
      <c r="E7" s="60">
        <v>24100000</v>
      </c>
      <c r="F7" s="60">
        <v>2892274</v>
      </c>
      <c r="G7" s="60">
        <v>3908260</v>
      </c>
      <c r="H7" s="60">
        <v>3333725</v>
      </c>
      <c r="I7" s="60">
        <v>10134259</v>
      </c>
      <c r="J7" s="60">
        <v>3369994</v>
      </c>
      <c r="K7" s="60">
        <v>2620424</v>
      </c>
      <c r="L7" s="60">
        <v>1874421</v>
      </c>
      <c r="M7" s="60">
        <v>7864839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17999098</v>
      </c>
      <c r="W7" s="60">
        <v>10816282</v>
      </c>
      <c r="X7" s="60">
        <v>7182816</v>
      </c>
      <c r="Y7" s="61">
        <v>66.41</v>
      </c>
      <c r="Z7" s="62">
        <v>24100000</v>
      </c>
    </row>
    <row r="8" spans="1:26" ht="12.75">
      <c r="A8" s="58" t="s">
        <v>34</v>
      </c>
      <c r="B8" s="19">
        <v>0</v>
      </c>
      <c r="C8" s="19">
        <v>0</v>
      </c>
      <c r="D8" s="59">
        <v>676566001</v>
      </c>
      <c r="E8" s="60">
        <v>676566001</v>
      </c>
      <c r="F8" s="60">
        <v>278876000</v>
      </c>
      <c r="G8" s="60">
        <v>2513000</v>
      </c>
      <c r="H8" s="60">
        <v>0</v>
      </c>
      <c r="I8" s="60">
        <v>281389000</v>
      </c>
      <c r="J8" s="60">
        <v>0</v>
      </c>
      <c r="K8" s="60">
        <v>0</v>
      </c>
      <c r="L8" s="60">
        <v>224547000</v>
      </c>
      <c r="M8" s="60">
        <v>224547000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505936000</v>
      </c>
      <c r="W8" s="60">
        <v>494736097</v>
      </c>
      <c r="X8" s="60">
        <v>11199903</v>
      </c>
      <c r="Y8" s="61">
        <v>2.26</v>
      </c>
      <c r="Z8" s="62">
        <v>676566001</v>
      </c>
    </row>
    <row r="9" spans="1:26" ht="12.75">
      <c r="A9" s="58" t="s">
        <v>35</v>
      </c>
      <c r="B9" s="19">
        <v>0</v>
      </c>
      <c r="C9" s="19">
        <v>0</v>
      </c>
      <c r="D9" s="59">
        <v>199974706</v>
      </c>
      <c r="E9" s="60">
        <v>199974706</v>
      </c>
      <c r="F9" s="60">
        <v>60119</v>
      </c>
      <c r="G9" s="60">
        <v>3622873</v>
      </c>
      <c r="H9" s="60">
        <v>3796507</v>
      </c>
      <c r="I9" s="60">
        <v>7479499</v>
      </c>
      <c r="J9" s="60">
        <v>3726612</v>
      </c>
      <c r="K9" s="60">
        <v>3802966</v>
      </c>
      <c r="L9" s="60">
        <v>24095146</v>
      </c>
      <c r="M9" s="60">
        <v>31624724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39104223</v>
      </c>
      <c r="W9" s="60">
        <v>153039424</v>
      </c>
      <c r="X9" s="60">
        <v>-113935201</v>
      </c>
      <c r="Y9" s="61">
        <v>-74.45</v>
      </c>
      <c r="Z9" s="62">
        <v>199974706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1137047297</v>
      </c>
      <c r="E10" s="66">
        <f t="shared" si="0"/>
        <v>1137047297</v>
      </c>
      <c r="F10" s="66">
        <f t="shared" si="0"/>
        <v>305844247</v>
      </c>
      <c r="G10" s="66">
        <f t="shared" si="0"/>
        <v>34059987</v>
      </c>
      <c r="H10" s="66">
        <f t="shared" si="0"/>
        <v>26830688</v>
      </c>
      <c r="I10" s="66">
        <f t="shared" si="0"/>
        <v>366734922</v>
      </c>
      <c r="J10" s="66">
        <f t="shared" si="0"/>
        <v>26726019</v>
      </c>
      <c r="K10" s="66">
        <f t="shared" si="0"/>
        <v>29370073</v>
      </c>
      <c r="L10" s="66">
        <f t="shared" si="0"/>
        <v>268717016</v>
      </c>
      <c r="M10" s="66">
        <f t="shared" si="0"/>
        <v>324813108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691548030</v>
      </c>
      <c r="W10" s="66">
        <f t="shared" si="0"/>
        <v>759870188</v>
      </c>
      <c r="X10" s="66">
        <f t="shared" si="0"/>
        <v>-68322158</v>
      </c>
      <c r="Y10" s="67">
        <f>+IF(W10&lt;&gt;0,(X10/W10)*100,0)</f>
        <v>-8.991293391812865</v>
      </c>
      <c r="Z10" s="68">
        <f t="shared" si="0"/>
        <v>1137047297</v>
      </c>
    </row>
    <row r="11" spans="1:26" ht="12.75">
      <c r="A11" s="58" t="s">
        <v>37</v>
      </c>
      <c r="B11" s="19">
        <v>0</v>
      </c>
      <c r="C11" s="19">
        <v>0</v>
      </c>
      <c r="D11" s="59">
        <v>434776158</v>
      </c>
      <c r="E11" s="60">
        <v>434776158</v>
      </c>
      <c r="F11" s="60">
        <v>30162242</v>
      </c>
      <c r="G11" s="60">
        <v>27147892</v>
      </c>
      <c r="H11" s="60">
        <v>27925033</v>
      </c>
      <c r="I11" s="60">
        <v>85235167</v>
      </c>
      <c r="J11" s="60">
        <v>30484354</v>
      </c>
      <c r="K11" s="60">
        <v>29598066</v>
      </c>
      <c r="L11" s="60">
        <v>31179233</v>
      </c>
      <c r="M11" s="60">
        <v>91261653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176496820</v>
      </c>
      <c r="W11" s="60">
        <v>197730858</v>
      </c>
      <c r="X11" s="60">
        <v>-21234038</v>
      </c>
      <c r="Y11" s="61">
        <v>-10.74</v>
      </c>
      <c r="Z11" s="62">
        <v>434776158</v>
      </c>
    </row>
    <row r="12" spans="1:26" ht="12.75">
      <c r="A12" s="58" t="s">
        <v>38</v>
      </c>
      <c r="B12" s="19">
        <v>0</v>
      </c>
      <c r="C12" s="19">
        <v>0</v>
      </c>
      <c r="D12" s="59">
        <v>19777572</v>
      </c>
      <c r="E12" s="60">
        <v>19777572</v>
      </c>
      <c r="F12" s="60">
        <v>1403763</v>
      </c>
      <c r="G12" s="60">
        <v>990592</v>
      </c>
      <c r="H12" s="60">
        <v>1418760</v>
      </c>
      <c r="I12" s="60">
        <v>3813115</v>
      </c>
      <c r="J12" s="60">
        <v>1397807</v>
      </c>
      <c r="K12" s="60">
        <v>1449584</v>
      </c>
      <c r="L12" s="60">
        <v>1400184</v>
      </c>
      <c r="M12" s="60">
        <v>4247575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8060690</v>
      </c>
      <c r="W12" s="60">
        <v>9665058</v>
      </c>
      <c r="X12" s="60">
        <v>-1604368</v>
      </c>
      <c r="Y12" s="61">
        <v>-16.6</v>
      </c>
      <c r="Z12" s="62">
        <v>19777572</v>
      </c>
    </row>
    <row r="13" spans="1:26" ht="12.75">
      <c r="A13" s="58" t="s">
        <v>279</v>
      </c>
      <c r="B13" s="19">
        <v>0</v>
      </c>
      <c r="C13" s="19">
        <v>0</v>
      </c>
      <c r="D13" s="59">
        <v>160041150</v>
      </c>
      <c r="E13" s="60">
        <v>160041150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80020578</v>
      </c>
      <c r="X13" s="60">
        <v>-80020578</v>
      </c>
      <c r="Y13" s="61">
        <v>-100</v>
      </c>
      <c r="Z13" s="62">
        <v>160041150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115528385</v>
      </c>
      <c r="E15" s="60">
        <v>115528385</v>
      </c>
      <c r="F15" s="60">
        <v>1409514</v>
      </c>
      <c r="G15" s="60">
        <v>1683057</v>
      </c>
      <c r="H15" s="60">
        <v>7818219</v>
      </c>
      <c r="I15" s="60">
        <v>10910790</v>
      </c>
      <c r="J15" s="60">
        <v>7578265</v>
      </c>
      <c r="K15" s="60">
        <v>5780922</v>
      </c>
      <c r="L15" s="60">
        <v>7233123</v>
      </c>
      <c r="M15" s="60">
        <v>20592310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31503100</v>
      </c>
      <c r="W15" s="60">
        <v>57768385</v>
      </c>
      <c r="X15" s="60">
        <v>-26265285</v>
      </c>
      <c r="Y15" s="61">
        <v>-45.47</v>
      </c>
      <c r="Z15" s="62">
        <v>115528385</v>
      </c>
    </row>
    <row r="16" spans="1:26" ht="12.75">
      <c r="A16" s="69" t="s">
        <v>42</v>
      </c>
      <c r="B16" s="19">
        <v>0</v>
      </c>
      <c r="C16" s="19">
        <v>0</v>
      </c>
      <c r="D16" s="59">
        <v>16481579</v>
      </c>
      <c r="E16" s="60">
        <v>16481579</v>
      </c>
      <c r="F16" s="60">
        <v>7000000</v>
      </c>
      <c r="G16" s="60">
        <v>7000000</v>
      </c>
      <c r="H16" s="60">
        <v>4500000</v>
      </c>
      <c r="I16" s="60">
        <v>18500000</v>
      </c>
      <c r="J16" s="60">
        <v>4500000</v>
      </c>
      <c r="K16" s="60">
        <v>3500000</v>
      </c>
      <c r="L16" s="60">
        <v>1191400</v>
      </c>
      <c r="M16" s="60">
        <v>9191400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27691400</v>
      </c>
      <c r="W16" s="60">
        <v>4722000</v>
      </c>
      <c r="X16" s="60">
        <v>22969400</v>
      </c>
      <c r="Y16" s="61">
        <v>486.43</v>
      </c>
      <c r="Z16" s="62">
        <v>16481579</v>
      </c>
    </row>
    <row r="17" spans="1:26" ht="12.75">
      <c r="A17" s="58" t="s">
        <v>43</v>
      </c>
      <c r="B17" s="19">
        <v>0</v>
      </c>
      <c r="C17" s="19">
        <v>0</v>
      </c>
      <c r="D17" s="59">
        <v>388156080</v>
      </c>
      <c r="E17" s="60">
        <v>388156080</v>
      </c>
      <c r="F17" s="60">
        <v>16308897</v>
      </c>
      <c r="G17" s="60">
        <v>22164918</v>
      </c>
      <c r="H17" s="60">
        <v>35067258</v>
      </c>
      <c r="I17" s="60">
        <v>73541073</v>
      </c>
      <c r="J17" s="60">
        <v>24383228</v>
      </c>
      <c r="K17" s="60">
        <v>39118697</v>
      </c>
      <c r="L17" s="60">
        <v>26930734</v>
      </c>
      <c r="M17" s="60">
        <v>90432659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163973732</v>
      </c>
      <c r="W17" s="60">
        <v>200652124</v>
      </c>
      <c r="X17" s="60">
        <v>-36678392</v>
      </c>
      <c r="Y17" s="61">
        <v>-18.28</v>
      </c>
      <c r="Z17" s="62">
        <v>388156080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1134760924</v>
      </c>
      <c r="E18" s="73">
        <f t="shared" si="1"/>
        <v>1134760924</v>
      </c>
      <c r="F18" s="73">
        <f t="shared" si="1"/>
        <v>56284416</v>
      </c>
      <c r="G18" s="73">
        <f t="shared" si="1"/>
        <v>58986459</v>
      </c>
      <c r="H18" s="73">
        <f t="shared" si="1"/>
        <v>76729270</v>
      </c>
      <c r="I18" s="73">
        <f t="shared" si="1"/>
        <v>192000145</v>
      </c>
      <c r="J18" s="73">
        <f t="shared" si="1"/>
        <v>68343654</v>
      </c>
      <c r="K18" s="73">
        <f t="shared" si="1"/>
        <v>79447269</v>
      </c>
      <c r="L18" s="73">
        <f t="shared" si="1"/>
        <v>67934674</v>
      </c>
      <c r="M18" s="73">
        <f t="shared" si="1"/>
        <v>215725597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407725742</v>
      </c>
      <c r="W18" s="73">
        <f t="shared" si="1"/>
        <v>550559003</v>
      </c>
      <c r="X18" s="73">
        <f t="shared" si="1"/>
        <v>-142833261</v>
      </c>
      <c r="Y18" s="67">
        <f>+IF(W18&lt;&gt;0,(X18/W18)*100,0)</f>
        <v>-25.943315833852598</v>
      </c>
      <c r="Z18" s="74">
        <f t="shared" si="1"/>
        <v>1134760924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2286373</v>
      </c>
      <c r="E19" s="77">
        <f t="shared" si="2"/>
        <v>2286373</v>
      </c>
      <c r="F19" s="77">
        <f t="shared" si="2"/>
        <v>249559831</v>
      </c>
      <c r="G19" s="77">
        <f t="shared" si="2"/>
        <v>-24926472</v>
      </c>
      <c r="H19" s="77">
        <f t="shared" si="2"/>
        <v>-49898582</v>
      </c>
      <c r="I19" s="77">
        <f t="shared" si="2"/>
        <v>174734777</v>
      </c>
      <c r="J19" s="77">
        <f t="shared" si="2"/>
        <v>-41617635</v>
      </c>
      <c r="K19" s="77">
        <f t="shared" si="2"/>
        <v>-50077196</v>
      </c>
      <c r="L19" s="77">
        <f t="shared" si="2"/>
        <v>200782342</v>
      </c>
      <c r="M19" s="77">
        <f t="shared" si="2"/>
        <v>109087511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283822288</v>
      </c>
      <c r="W19" s="77">
        <f>IF(E10=E18,0,W10-W18)</f>
        <v>209311185</v>
      </c>
      <c r="X19" s="77">
        <f t="shared" si="2"/>
        <v>74511103</v>
      </c>
      <c r="Y19" s="78">
        <f>+IF(W19&lt;&gt;0,(X19/W19)*100,0)</f>
        <v>35.59824239684086</v>
      </c>
      <c r="Z19" s="79">
        <f t="shared" si="2"/>
        <v>2286373</v>
      </c>
    </row>
    <row r="20" spans="1:26" ht="12.75">
      <c r="A20" s="58" t="s">
        <v>46</v>
      </c>
      <c r="B20" s="19">
        <v>0</v>
      </c>
      <c r="C20" s="19">
        <v>0</v>
      </c>
      <c r="D20" s="59">
        <v>1074794000</v>
      </c>
      <c r="E20" s="60">
        <v>1074794000</v>
      </c>
      <c r="F20" s="60">
        <v>189883000</v>
      </c>
      <c r="G20" s="60">
        <v>171592000</v>
      </c>
      <c r="H20" s="60">
        <v>27435000</v>
      </c>
      <c r="I20" s="60">
        <v>388910000</v>
      </c>
      <c r="J20" s="60">
        <v>54870000</v>
      </c>
      <c r="K20" s="60">
        <v>102955000</v>
      </c>
      <c r="L20" s="60">
        <v>185574000</v>
      </c>
      <c r="M20" s="60">
        <v>343399000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732309000</v>
      </c>
      <c r="W20" s="60">
        <v>541282622</v>
      </c>
      <c r="X20" s="60">
        <v>191026378</v>
      </c>
      <c r="Y20" s="61">
        <v>35.29</v>
      </c>
      <c r="Z20" s="62">
        <v>1074794000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66833666</v>
      </c>
      <c r="X21" s="82">
        <v>-66833666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1077080373</v>
      </c>
      <c r="E22" s="88">
        <f t="shared" si="3"/>
        <v>1077080373</v>
      </c>
      <c r="F22" s="88">
        <f t="shared" si="3"/>
        <v>439442831</v>
      </c>
      <c r="G22" s="88">
        <f t="shared" si="3"/>
        <v>146665528</v>
      </c>
      <c r="H22" s="88">
        <f t="shared" si="3"/>
        <v>-22463582</v>
      </c>
      <c r="I22" s="88">
        <f t="shared" si="3"/>
        <v>563644777</v>
      </c>
      <c r="J22" s="88">
        <f t="shared" si="3"/>
        <v>13252365</v>
      </c>
      <c r="K22" s="88">
        <f t="shared" si="3"/>
        <v>52877804</v>
      </c>
      <c r="L22" s="88">
        <f t="shared" si="3"/>
        <v>386356342</v>
      </c>
      <c r="M22" s="88">
        <f t="shared" si="3"/>
        <v>452486511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1016131288</v>
      </c>
      <c r="W22" s="88">
        <f t="shared" si="3"/>
        <v>817427473</v>
      </c>
      <c r="X22" s="88">
        <f t="shared" si="3"/>
        <v>198703815</v>
      </c>
      <c r="Y22" s="89">
        <f>+IF(W22&lt;&gt;0,(X22/W22)*100,0)</f>
        <v>24.308433660878435</v>
      </c>
      <c r="Z22" s="90">
        <f t="shared" si="3"/>
        <v>1077080373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1077080373</v>
      </c>
      <c r="E24" s="77">
        <f t="shared" si="4"/>
        <v>1077080373</v>
      </c>
      <c r="F24" s="77">
        <f t="shared" si="4"/>
        <v>439442831</v>
      </c>
      <c r="G24" s="77">
        <f t="shared" si="4"/>
        <v>146665528</v>
      </c>
      <c r="H24" s="77">
        <f t="shared" si="4"/>
        <v>-22463582</v>
      </c>
      <c r="I24" s="77">
        <f t="shared" si="4"/>
        <v>563644777</v>
      </c>
      <c r="J24" s="77">
        <f t="shared" si="4"/>
        <v>13252365</v>
      </c>
      <c r="K24" s="77">
        <f t="shared" si="4"/>
        <v>52877804</v>
      </c>
      <c r="L24" s="77">
        <f t="shared" si="4"/>
        <v>386356342</v>
      </c>
      <c r="M24" s="77">
        <f t="shared" si="4"/>
        <v>452486511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1016131288</v>
      </c>
      <c r="W24" s="77">
        <f t="shared" si="4"/>
        <v>817427473</v>
      </c>
      <c r="X24" s="77">
        <f t="shared" si="4"/>
        <v>198703815</v>
      </c>
      <c r="Y24" s="78">
        <f>+IF(W24&lt;&gt;0,(X24/W24)*100,0)</f>
        <v>24.308433660878435</v>
      </c>
      <c r="Z24" s="79">
        <f t="shared" si="4"/>
        <v>1077080373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1221592700</v>
      </c>
      <c r="E27" s="100">
        <v>1221592700</v>
      </c>
      <c r="F27" s="100">
        <v>34200029</v>
      </c>
      <c r="G27" s="100">
        <v>36419597</v>
      </c>
      <c r="H27" s="100">
        <v>125803767</v>
      </c>
      <c r="I27" s="100">
        <v>196423393</v>
      </c>
      <c r="J27" s="100">
        <v>86029426</v>
      </c>
      <c r="K27" s="100">
        <v>156840902</v>
      </c>
      <c r="L27" s="100">
        <v>108685267</v>
      </c>
      <c r="M27" s="100">
        <v>351555595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547978988</v>
      </c>
      <c r="W27" s="100">
        <v>610796350</v>
      </c>
      <c r="X27" s="100">
        <v>-62817362</v>
      </c>
      <c r="Y27" s="101">
        <v>-10.28</v>
      </c>
      <c r="Z27" s="102">
        <v>1221592700</v>
      </c>
    </row>
    <row r="28" spans="1:26" ht="12.75">
      <c r="A28" s="103" t="s">
        <v>46</v>
      </c>
      <c r="B28" s="19">
        <v>0</v>
      </c>
      <c r="C28" s="19">
        <v>0</v>
      </c>
      <c r="D28" s="59">
        <v>1074794000</v>
      </c>
      <c r="E28" s="60">
        <v>1074794000</v>
      </c>
      <c r="F28" s="60">
        <v>32841605</v>
      </c>
      <c r="G28" s="60">
        <v>29654660</v>
      </c>
      <c r="H28" s="60">
        <v>121982351</v>
      </c>
      <c r="I28" s="60">
        <v>184478616</v>
      </c>
      <c r="J28" s="60">
        <v>83998520</v>
      </c>
      <c r="K28" s="60">
        <v>145245406</v>
      </c>
      <c r="L28" s="60">
        <v>98573842</v>
      </c>
      <c r="M28" s="60">
        <v>327817768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512296384</v>
      </c>
      <c r="W28" s="60">
        <v>537397000</v>
      </c>
      <c r="X28" s="60">
        <v>-25100616</v>
      </c>
      <c r="Y28" s="61">
        <v>-4.67</v>
      </c>
      <c r="Z28" s="62">
        <v>1074794000</v>
      </c>
    </row>
    <row r="29" spans="1:26" ht="12.75">
      <c r="A29" s="58" t="s">
        <v>283</v>
      </c>
      <c r="B29" s="19">
        <v>0</v>
      </c>
      <c r="C29" s="19">
        <v>0</v>
      </c>
      <c r="D29" s="59">
        <v>146798700</v>
      </c>
      <c r="E29" s="60">
        <v>146798700</v>
      </c>
      <c r="F29" s="60">
        <v>1358424</v>
      </c>
      <c r="G29" s="60">
        <v>6764937</v>
      </c>
      <c r="H29" s="60">
        <v>3821416</v>
      </c>
      <c r="I29" s="60">
        <v>11944777</v>
      </c>
      <c r="J29" s="60">
        <v>2030906</v>
      </c>
      <c r="K29" s="60">
        <v>11595496</v>
      </c>
      <c r="L29" s="60">
        <v>10111425</v>
      </c>
      <c r="M29" s="60">
        <v>23737827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35682604</v>
      </c>
      <c r="W29" s="60">
        <v>73399350</v>
      </c>
      <c r="X29" s="60">
        <v>-37716746</v>
      </c>
      <c r="Y29" s="61">
        <v>-51.39</v>
      </c>
      <c r="Z29" s="62">
        <v>146798700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1221592700</v>
      </c>
      <c r="E32" s="100">
        <f t="shared" si="5"/>
        <v>1221592700</v>
      </c>
      <c r="F32" s="100">
        <f t="shared" si="5"/>
        <v>34200029</v>
      </c>
      <c r="G32" s="100">
        <f t="shared" si="5"/>
        <v>36419597</v>
      </c>
      <c r="H32" s="100">
        <f t="shared" si="5"/>
        <v>125803767</v>
      </c>
      <c r="I32" s="100">
        <f t="shared" si="5"/>
        <v>196423393</v>
      </c>
      <c r="J32" s="100">
        <f t="shared" si="5"/>
        <v>86029426</v>
      </c>
      <c r="K32" s="100">
        <f t="shared" si="5"/>
        <v>156840902</v>
      </c>
      <c r="L32" s="100">
        <f t="shared" si="5"/>
        <v>108685267</v>
      </c>
      <c r="M32" s="100">
        <f t="shared" si="5"/>
        <v>351555595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547978988</v>
      </c>
      <c r="W32" s="100">
        <f t="shared" si="5"/>
        <v>610796350</v>
      </c>
      <c r="X32" s="100">
        <f t="shared" si="5"/>
        <v>-62817362</v>
      </c>
      <c r="Y32" s="101">
        <f>+IF(W32&lt;&gt;0,(X32/W32)*100,0)</f>
        <v>-10.284501863837267</v>
      </c>
      <c r="Z32" s="102">
        <f t="shared" si="5"/>
        <v>1221592700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858498556</v>
      </c>
      <c r="E35" s="60">
        <v>858498556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429249278</v>
      </c>
      <c r="X35" s="60">
        <v>-429249278</v>
      </c>
      <c r="Y35" s="61">
        <v>-100</v>
      </c>
      <c r="Z35" s="62">
        <v>858498556</v>
      </c>
    </row>
    <row r="36" spans="1:26" ht="12.75">
      <c r="A36" s="58" t="s">
        <v>57</v>
      </c>
      <c r="B36" s="19">
        <v>0</v>
      </c>
      <c r="C36" s="19">
        <v>0</v>
      </c>
      <c r="D36" s="59">
        <v>8242551311</v>
      </c>
      <c r="E36" s="60">
        <v>8242551311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4121275656</v>
      </c>
      <c r="X36" s="60">
        <v>-4121275656</v>
      </c>
      <c r="Y36" s="61">
        <v>-100</v>
      </c>
      <c r="Z36" s="62">
        <v>8242551311</v>
      </c>
    </row>
    <row r="37" spans="1:26" ht="12.75">
      <c r="A37" s="58" t="s">
        <v>58</v>
      </c>
      <c r="B37" s="19">
        <v>0</v>
      </c>
      <c r="C37" s="19">
        <v>0</v>
      </c>
      <c r="D37" s="59">
        <v>338140352</v>
      </c>
      <c r="E37" s="60">
        <v>338140352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169070176</v>
      </c>
      <c r="X37" s="60">
        <v>-169070176</v>
      </c>
      <c r="Y37" s="61">
        <v>-100</v>
      </c>
      <c r="Z37" s="62">
        <v>338140352</v>
      </c>
    </row>
    <row r="38" spans="1:26" ht="12.75">
      <c r="A38" s="58" t="s">
        <v>59</v>
      </c>
      <c r="B38" s="19">
        <v>0</v>
      </c>
      <c r="C38" s="19">
        <v>0</v>
      </c>
      <c r="D38" s="59">
        <v>2990000</v>
      </c>
      <c r="E38" s="60">
        <v>2990000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1495000</v>
      </c>
      <c r="X38" s="60">
        <v>-1495000</v>
      </c>
      <c r="Y38" s="61">
        <v>-100</v>
      </c>
      <c r="Z38" s="62">
        <v>2990000</v>
      </c>
    </row>
    <row r="39" spans="1:26" ht="12.75">
      <c r="A39" s="58" t="s">
        <v>60</v>
      </c>
      <c r="B39" s="19">
        <v>0</v>
      </c>
      <c r="C39" s="19">
        <v>0</v>
      </c>
      <c r="D39" s="59">
        <v>8759919515</v>
      </c>
      <c r="E39" s="60">
        <v>8759919515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4379959758</v>
      </c>
      <c r="X39" s="60">
        <v>-4379959758</v>
      </c>
      <c r="Y39" s="61">
        <v>-100</v>
      </c>
      <c r="Z39" s="62">
        <v>8759919515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1237121529</v>
      </c>
      <c r="E42" s="60">
        <v>1237121529</v>
      </c>
      <c r="F42" s="60">
        <v>439891613</v>
      </c>
      <c r="G42" s="60">
        <v>132250477</v>
      </c>
      <c r="H42" s="60">
        <v>-31713776</v>
      </c>
      <c r="I42" s="60">
        <v>540428314</v>
      </c>
      <c r="J42" s="60">
        <v>3760341</v>
      </c>
      <c r="K42" s="60">
        <v>41787335</v>
      </c>
      <c r="L42" s="60">
        <v>384018508</v>
      </c>
      <c r="M42" s="60">
        <v>429566184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969994498</v>
      </c>
      <c r="W42" s="60">
        <v>842562405</v>
      </c>
      <c r="X42" s="60">
        <v>127432093</v>
      </c>
      <c r="Y42" s="61">
        <v>15.12</v>
      </c>
      <c r="Z42" s="62">
        <v>1237121529</v>
      </c>
    </row>
    <row r="43" spans="1:26" ht="12.75">
      <c r="A43" s="58" t="s">
        <v>63</v>
      </c>
      <c r="B43" s="19">
        <v>0</v>
      </c>
      <c r="C43" s="19">
        <v>0</v>
      </c>
      <c r="D43" s="59">
        <v>-1074793999</v>
      </c>
      <c r="E43" s="60">
        <v>-1074793999</v>
      </c>
      <c r="F43" s="60">
        <v>-34200029</v>
      </c>
      <c r="G43" s="60">
        <v>-36419597</v>
      </c>
      <c r="H43" s="60">
        <v>-125803767</v>
      </c>
      <c r="I43" s="60">
        <v>-196423393</v>
      </c>
      <c r="J43" s="60">
        <v>-86029426</v>
      </c>
      <c r="K43" s="60">
        <v>-156840902</v>
      </c>
      <c r="L43" s="60">
        <v>-108685267</v>
      </c>
      <c r="M43" s="60">
        <v>-351555595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-547978988</v>
      </c>
      <c r="W43" s="60">
        <v>-524210167</v>
      </c>
      <c r="X43" s="60">
        <v>-23768821</v>
      </c>
      <c r="Y43" s="61">
        <v>4.53</v>
      </c>
      <c r="Z43" s="62">
        <v>-1074793999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653277648</v>
      </c>
      <c r="E45" s="100">
        <v>653277648</v>
      </c>
      <c r="F45" s="100">
        <v>742559332</v>
      </c>
      <c r="G45" s="100">
        <v>838390212</v>
      </c>
      <c r="H45" s="100">
        <v>680872669</v>
      </c>
      <c r="I45" s="100">
        <v>680872669</v>
      </c>
      <c r="J45" s="100">
        <v>598603584</v>
      </c>
      <c r="K45" s="100">
        <v>483550017</v>
      </c>
      <c r="L45" s="100">
        <v>758883258</v>
      </c>
      <c r="M45" s="100">
        <v>758883258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758883258</v>
      </c>
      <c r="W45" s="100">
        <v>809302356</v>
      </c>
      <c r="X45" s="100">
        <v>-50419098</v>
      </c>
      <c r="Y45" s="101">
        <v>-6.23</v>
      </c>
      <c r="Z45" s="102">
        <v>653277648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40743469</v>
      </c>
      <c r="C49" s="52">
        <v>0</v>
      </c>
      <c r="D49" s="129">
        <v>15024444</v>
      </c>
      <c r="E49" s="54">
        <v>13757635</v>
      </c>
      <c r="F49" s="54">
        <v>0</v>
      </c>
      <c r="G49" s="54">
        <v>0</v>
      </c>
      <c r="H49" s="54">
        <v>0</v>
      </c>
      <c r="I49" s="54">
        <v>17286699</v>
      </c>
      <c r="J49" s="54">
        <v>0</v>
      </c>
      <c r="K49" s="54">
        <v>0</v>
      </c>
      <c r="L49" s="54">
        <v>0</v>
      </c>
      <c r="M49" s="54">
        <v>11645810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12518219</v>
      </c>
      <c r="W49" s="54">
        <v>172883159</v>
      </c>
      <c r="X49" s="54">
        <v>301459376</v>
      </c>
      <c r="Y49" s="54">
        <v>585318811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598152</v>
      </c>
      <c r="C51" s="52">
        <v>0</v>
      </c>
      <c r="D51" s="129">
        <v>69246</v>
      </c>
      <c r="E51" s="54">
        <v>3879426</v>
      </c>
      <c r="F51" s="54">
        <v>0</v>
      </c>
      <c r="G51" s="54">
        <v>0</v>
      </c>
      <c r="H51" s="54">
        <v>0</v>
      </c>
      <c r="I51" s="54">
        <v>1061829</v>
      </c>
      <c r="J51" s="54">
        <v>0</v>
      </c>
      <c r="K51" s="54">
        <v>0</v>
      </c>
      <c r="L51" s="54">
        <v>0</v>
      </c>
      <c r="M51" s="54">
        <v>705614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70446606</v>
      </c>
      <c r="Y51" s="54">
        <v>76760873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82.72895067186164</v>
      </c>
      <c r="E58" s="7">
        <f t="shared" si="6"/>
        <v>82.72895067186164</v>
      </c>
      <c r="F58" s="7">
        <f t="shared" si="6"/>
        <v>101.86402435324213</v>
      </c>
      <c r="G58" s="7">
        <f t="shared" si="6"/>
        <v>47.835946713603896</v>
      </c>
      <c r="H58" s="7">
        <f t="shared" si="6"/>
        <v>60.37825847722578</v>
      </c>
      <c r="I58" s="7">
        <f t="shared" si="6"/>
        <v>69.06793608174215</v>
      </c>
      <c r="J58" s="7">
        <f t="shared" si="6"/>
        <v>59.31736493941487</v>
      </c>
      <c r="K58" s="7">
        <f t="shared" si="6"/>
        <v>58.53975878337694</v>
      </c>
      <c r="L58" s="7">
        <f t="shared" si="6"/>
        <v>89.3997612555165</v>
      </c>
      <c r="M58" s="7">
        <f t="shared" si="6"/>
        <v>68.2262608951907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68.65544771572809</v>
      </c>
      <c r="W58" s="7">
        <f t="shared" si="6"/>
        <v>88.61683599340776</v>
      </c>
      <c r="X58" s="7">
        <f t="shared" si="6"/>
        <v>0</v>
      </c>
      <c r="Y58" s="7">
        <f t="shared" si="6"/>
        <v>0</v>
      </c>
      <c r="Z58" s="8">
        <f t="shared" si="6"/>
        <v>82.72895067186164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81.5994972898175</v>
      </c>
      <c r="E60" s="13">
        <f t="shared" si="7"/>
        <v>81.5994972898175</v>
      </c>
      <c r="F60" s="13">
        <f t="shared" si="7"/>
        <v>101.86869057415156</v>
      </c>
      <c r="G60" s="13">
        <f t="shared" si="7"/>
        <v>39.97693773454819</v>
      </c>
      <c r="H60" s="13">
        <f t="shared" si="7"/>
        <v>53.045787366546236</v>
      </c>
      <c r="I60" s="13">
        <f t="shared" si="7"/>
        <v>65.72313413757162</v>
      </c>
      <c r="J60" s="13">
        <f t="shared" si="7"/>
        <v>51.64387238681055</v>
      </c>
      <c r="K60" s="13">
        <f t="shared" si="7"/>
        <v>51.6685309157755</v>
      </c>
      <c r="L60" s="13">
        <f t="shared" si="7"/>
        <v>87.15507513028938</v>
      </c>
      <c r="M60" s="13">
        <f t="shared" si="7"/>
        <v>62.28754530222144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64.09831648063634</v>
      </c>
      <c r="W60" s="13">
        <f t="shared" si="7"/>
        <v>87.76640050095585</v>
      </c>
      <c r="X60" s="13">
        <f t="shared" si="7"/>
        <v>0</v>
      </c>
      <c r="Y60" s="13">
        <f t="shared" si="7"/>
        <v>0</v>
      </c>
      <c r="Z60" s="14">
        <f t="shared" si="7"/>
        <v>81.5994972898175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51.56463404848402</v>
      </c>
      <c r="E62" s="13">
        <f t="shared" si="7"/>
        <v>51.56463404848402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81.79235497377267</v>
      </c>
      <c r="X62" s="13">
        <f t="shared" si="7"/>
        <v>0</v>
      </c>
      <c r="Y62" s="13">
        <f t="shared" si="7"/>
        <v>0</v>
      </c>
      <c r="Z62" s="14">
        <f t="shared" si="7"/>
        <v>51.56463404848402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99.9999870633894</v>
      </c>
      <c r="E66" s="16">
        <f t="shared" si="7"/>
        <v>99.9999870633894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99.9999870633894</v>
      </c>
    </row>
    <row r="67" spans="1:26" ht="12.75" hidden="1">
      <c r="A67" s="41" t="s">
        <v>286</v>
      </c>
      <c r="B67" s="24"/>
      <c r="C67" s="24"/>
      <c r="D67" s="25">
        <v>251866590</v>
      </c>
      <c r="E67" s="26">
        <v>251866590</v>
      </c>
      <c r="F67" s="26">
        <v>24075973</v>
      </c>
      <c r="G67" s="26">
        <v>27634070</v>
      </c>
      <c r="H67" s="26">
        <v>23346258</v>
      </c>
      <c r="I67" s="26">
        <v>75056301</v>
      </c>
      <c r="J67" s="26">
        <v>23331881</v>
      </c>
      <c r="K67" s="26">
        <v>26749649</v>
      </c>
      <c r="L67" s="26">
        <v>22054541</v>
      </c>
      <c r="M67" s="26">
        <v>72136071</v>
      </c>
      <c r="N67" s="26"/>
      <c r="O67" s="26"/>
      <c r="P67" s="26"/>
      <c r="Q67" s="26"/>
      <c r="R67" s="26"/>
      <c r="S67" s="26"/>
      <c r="T67" s="26"/>
      <c r="U67" s="26"/>
      <c r="V67" s="26">
        <v>147192372</v>
      </c>
      <c r="W67" s="26">
        <v>108844887</v>
      </c>
      <c r="X67" s="26"/>
      <c r="Y67" s="25"/>
      <c r="Z67" s="27">
        <v>251866590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>
        <v>236406590</v>
      </c>
      <c r="E69" s="21">
        <v>236406590</v>
      </c>
      <c r="F69" s="21">
        <v>24015854</v>
      </c>
      <c r="G69" s="21">
        <v>24015854</v>
      </c>
      <c r="H69" s="21">
        <v>19700456</v>
      </c>
      <c r="I69" s="21">
        <v>67732164</v>
      </c>
      <c r="J69" s="21">
        <v>19629413</v>
      </c>
      <c r="K69" s="21">
        <v>22946683</v>
      </c>
      <c r="L69" s="21">
        <v>18200449</v>
      </c>
      <c r="M69" s="21">
        <v>60776545</v>
      </c>
      <c r="N69" s="21"/>
      <c r="O69" s="21"/>
      <c r="P69" s="21"/>
      <c r="Q69" s="21"/>
      <c r="R69" s="21"/>
      <c r="S69" s="21"/>
      <c r="T69" s="21"/>
      <c r="U69" s="21"/>
      <c r="V69" s="21">
        <v>128508709</v>
      </c>
      <c r="W69" s="21">
        <v>101278385</v>
      </c>
      <c r="X69" s="21"/>
      <c r="Y69" s="20"/>
      <c r="Z69" s="23">
        <v>236406590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>
        <v>236406590</v>
      </c>
      <c r="E71" s="21">
        <v>236406590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68048295</v>
      </c>
      <c r="X71" s="21"/>
      <c r="Y71" s="20"/>
      <c r="Z71" s="23">
        <v>236406590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33230090</v>
      </c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>
        <v>24015854</v>
      </c>
      <c r="G74" s="21">
        <v>24015854</v>
      </c>
      <c r="H74" s="21">
        <v>19700456</v>
      </c>
      <c r="I74" s="21">
        <v>67732164</v>
      </c>
      <c r="J74" s="21">
        <v>19629413</v>
      </c>
      <c r="K74" s="21">
        <v>22946683</v>
      </c>
      <c r="L74" s="21">
        <v>18200449</v>
      </c>
      <c r="M74" s="21">
        <v>60776545</v>
      </c>
      <c r="N74" s="21"/>
      <c r="O74" s="21"/>
      <c r="P74" s="21"/>
      <c r="Q74" s="21"/>
      <c r="R74" s="21"/>
      <c r="S74" s="21"/>
      <c r="T74" s="21"/>
      <c r="U74" s="21"/>
      <c r="V74" s="21">
        <v>128508709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15460000</v>
      </c>
      <c r="E75" s="30">
        <v>15460000</v>
      </c>
      <c r="F75" s="30">
        <v>60119</v>
      </c>
      <c r="G75" s="30">
        <v>3618216</v>
      </c>
      <c r="H75" s="30">
        <v>3645802</v>
      </c>
      <c r="I75" s="30">
        <v>7324137</v>
      </c>
      <c r="J75" s="30">
        <v>3702468</v>
      </c>
      <c r="K75" s="30">
        <v>3802966</v>
      </c>
      <c r="L75" s="30">
        <v>3854092</v>
      </c>
      <c r="M75" s="30">
        <v>11359526</v>
      </c>
      <c r="N75" s="30"/>
      <c r="O75" s="30"/>
      <c r="P75" s="30"/>
      <c r="Q75" s="30"/>
      <c r="R75" s="30"/>
      <c r="S75" s="30"/>
      <c r="T75" s="30"/>
      <c r="U75" s="30"/>
      <c r="V75" s="30">
        <v>18683663</v>
      </c>
      <c r="W75" s="30">
        <v>7566502</v>
      </c>
      <c r="X75" s="30"/>
      <c r="Y75" s="29"/>
      <c r="Z75" s="31">
        <v>15460000</v>
      </c>
    </row>
    <row r="76" spans="1:26" ht="12.75" hidden="1">
      <c r="A76" s="42" t="s">
        <v>287</v>
      </c>
      <c r="B76" s="32"/>
      <c r="C76" s="32"/>
      <c r="D76" s="33">
        <v>208366587</v>
      </c>
      <c r="E76" s="34">
        <v>208366587</v>
      </c>
      <c r="F76" s="34">
        <v>24524755</v>
      </c>
      <c r="G76" s="34">
        <v>13219019</v>
      </c>
      <c r="H76" s="34">
        <v>14096064</v>
      </c>
      <c r="I76" s="34">
        <v>51839838</v>
      </c>
      <c r="J76" s="34">
        <v>13839857</v>
      </c>
      <c r="K76" s="34">
        <v>15659180</v>
      </c>
      <c r="L76" s="34">
        <v>19716707</v>
      </c>
      <c r="M76" s="34">
        <v>49215744</v>
      </c>
      <c r="N76" s="34"/>
      <c r="O76" s="34"/>
      <c r="P76" s="34"/>
      <c r="Q76" s="34"/>
      <c r="R76" s="34"/>
      <c r="S76" s="34"/>
      <c r="T76" s="34"/>
      <c r="U76" s="34"/>
      <c r="V76" s="34">
        <v>101055582</v>
      </c>
      <c r="W76" s="34">
        <v>96454895</v>
      </c>
      <c r="X76" s="34"/>
      <c r="Y76" s="33"/>
      <c r="Z76" s="35">
        <v>208366587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>
        <v>192906589</v>
      </c>
      <c r="E78" s="21">
        <v>192906589</v>
      </c>
      <c r="F78" s="21">
        <v>24464636</v>
      </c>
      <c r="G78" s="21">
        <v>9600803</v>
      </c>
      <c r="H78" s="21">
        <v>10450262</v>
      </c>
      <c r="I78" s="21">
        <v>44515701</v>
      </c>
      <c r="J78" s="21">
        <v>10137389</v>
      </c>
      <c r="K78" s="21">
        <v>11856214</v>
      </c>
      <c r="L78" s="21">
        <v>15862615</v>
      </c>
      <c r="M78" s="21">
        <v>37856218</v>
      </c>
      <c r="N78" s="21"/>
      <c r="O78" s="21"/>
      <c r="P78" s="21"/>
      <c r="Q78" s="21"/>
      <c r="R78" s="21"/>
      <c r="S78" s="21"/>
      <c r="T78" s="21"/>
      <c r="U78" s="21"/>
      <c r="V78" s="21">
        <v>82371919</v>
      </c>
      <c r="W78" s="21">
        <v>88888393</v>
      </c>
      <c r="X78" s="21"/>
      <c r="Y78" s="20"/>
      <c r="Z78" s="23">
        <v>192906589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121902193</v>
      </c>
      <c r="E80" s="21">
        <v>121902193</v>
      </c>
      <c r="F80" s="21">
        <v>24464636</v>
      </c>
      <c r="G80" s="21">
        <v>9600803</v>
      </c>
      <c r="H80" s="21">
        <v>10450262</v>
      </c>
      <c r="I80" s="21">
        <v>44515701</v>
      </c>
      <c r="J80" s="21">
        <v>10137389</v>
      </c>
      <c r="K80" s="21">
        <v>11856214</v>
      </c>
      <c r="L80" s="21">
        <v>15862615</v>
      </c>
      <c r="M80" s="21">
        <v>37856218</v>
      </c>
      <c r="N80" s="21"/>
      <c r="O80" s="21"/>
      <c r="P80" s="21"/>
      <c r="Q80" s="21"/>
      <c r="R80" s="21"/>
      <c r="S80" s="21"/>
      <c r="T80" s="21"/>
      <c r="U80" s="21"/>
      <c r="V80" s="21">
        <v>82371919</v>
      </c>
      <c r="W80" s="21">
        <v>55658303</v>
      </c>
      <c r="X80" s="21"/>
      <c r="Y80" s="20"/>
      <c r="Z80" s="23">
        <v>121902193</v>
      </c>
    </row>
    <row r="81" spans="1:26" ht="12.75" hidden="1">
      <c r="A81" s="39" t="s">
        <v>105</v>
      </c>
      <c r="B81" s="19"/>
      <c r="C81" s="19"/>
      <c r="D81" s="20">
        <v>71004396</v>
      </c>
      <c r="E81" s="21">
        <v>71004396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33230090</v>
      </c>
      <c r="X81" s="21"/>
      <c r="Y81" s="20"/>
      <c r="Z81" s="23">
        <v>71004396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15459998</v>
      </c>
      <c r="E84" s="30">
        <v>15459998</v>
      </c>
      <c r="F84" s="30">
        <v>60119</v>
      </c>
      <c r="G84" s="30">
        <v>3618216</v>
      </c>
      <c r="H84" s="30">
        <v>3645802</v>
      </c>
      <c r="I84" s="30">
        <v>7324137</v>
      </c>
      <c r="J84" s="30">
        <v>3702468</v>
      </c>
      <c r="K84" s="30">
        <v>3802966</v>
      </c>
      <c r="L84" s="30">
        <v>3854092</v>
      </c>
      <c r="M84" s="30">
        <v>11359526</v>
      </c>
      <c r="N84" s="30"/>
      <c r="O84" s="30"/>
      <c r="P84" s="30"/>
      <c r="Q84" s="30"/>
      <c r="R84" s="30"/>
      <c r="S84" s="30"/>
      <c r="T84" s="30"/>
      <c r="U84" s="30"/>
      <c r="V84" s="30">
        <v>18683663</v>
      </c>
      <c r="W84" s="30">
        <v>7566502</v>
      </c>
      <c r="X84" s="30"/>
      <c r="Y84" s="29"/>
      <c r="Z84" s="31">
        <v>15459998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51600000</v>
      </c>
      <c r="F5" s="358">
        <f t="shared" si="0"/>
        <v>51600000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25800000</v>
      </c>
      <c r="Y5" s="358">
        <f t="shared" si="0"/>
        <v>-25800000</v>
      </c>
      <c r="Z5" s="359">
        <f>+IF(X5&lt;&gt;0,+(Y5/X5)*100,0)</f>
        <v>-100</v>
      </c>
      <c r="AA5" s="360">
        <f>+AA6+AA8+AA11+AA13+AA15</f>
        <v>51600000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20000000</v>
      </c>
      <c r="F6" s="59">
        <f t="shared" si="1"/>
        <v>20000000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10000000</v>
      </c>
      <c r="Y6" s="59">
        <f t="shared" si="1"/>
        <v>-10000000</v>
      </c>
      <c r="Z6" s="61">
        <f>+IF(X6&lt;&gt;0,+(Y6/X6)*100,0)</f>
        <v>-100</v>
      </c>
      <c r="AA6" s="62">
        <f t="shared" si="1"/>
        <v>20000000</v>
      </c>
    </row>
    <row r="7" spans="1:27" ht="12.75">
      <c r="A7" s="291" t="s">
        <v>229</v>
      </c>
      <c r="B7" s="142"/>
      <c r="C7" s="60"/>
      <c r="D7" s="340"/>
      <c r="E7" s="60">
        <v>20000000</v>
      </c>
      <c r="F7" s="59">
        <v>20000000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10000000</v>
      </c>
      <c r="Y7" s="59">
        <v>-10000000</v>
      </c>
      <c r="Z7" s="61">
        <v>-100</v>
      </c>
      <c r="AA7" s="62">
        <v>20000000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23200000</v>
      </c>
      <c r="F11" s="364">
        <f t="shared" si="3"/>
        <v>23200000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11600000</v>
      </c>
      <c r="Y11" s="364">
        <f t="shared" si="3"/>
        <v>-11600000</v>
      </c>
      <c r="Z11" s="365">
        <f>+IF(X11&lt;&gt;0,+(Y11/X11)*100,0)</f>
        <v>-100</v>
      </c>
      <c r="AA11" s="366">
        <f t="shared" si="3"/>
        <v>23200000</v>
      </c>
    </row>
    <row r="12" spans="1:27" ht="12.75">
      <c r="A12" s="291" t="s">
        <v>232</v>
      </c>
      <c r="B12" s="136"/>
      <c r="C12" s="60"/>
      <c r="D12" s="340"/>
      <c r="E12" s="60">
        <v>23200000</v>
      </c>
      <c r="F12" s="59">
        <v>23200000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11600000</v>
      </c>
      <c r="Y12" s="59">
        <v>-11600000</v>
      </c>
      <c r="Z12" s="61">
        <v>-100</v>
      </c>
      <c r="AA12" s="62">
        <v>23200000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8400000</v>
      </c>
      <c r="F13" s="342">
        <f t="shared" si="4"/>
        <v>8400000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4200000</v>
      </c>
      <c r="Y13" s="342">
        <f t="shared" si="4"/>
        <v>-4200000</v>
      </c>
      <c r="Z13" s="335">
        <f>+IF(X13&lt;&gt;0,+(Y13/X13)*100,0)</f>
        <v>-100</v>
      </c>
      <c r="AA13" s="273">
        <f t="shared" si="4"/>
        <v>8400000</v>
      </c>
    </row>
    <row r="14" spans="1:27" ht="12.75">
      <c r="A14" s="291" t="s">
        <v>233</v>
      </c>
      <c r="B14" s="136"/>
      <c r="C14" s="60"/>
      <c r="D14" s="340"/>
      <c r="E14" s="60">
        <v>8400000</v>
      </c>
      <c r="F14" s="59">
        <v>8400000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4200000</v>
      </c>
      <c r="Y14" s="59">
        <v>-4200000</v>
      </c>
      <c r="Z14" s="61">
        <v>-100</v>
      </c>
      <c r="AA14" s="62">
        <v>8400000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218385</v>
      </c>
      <c r="F22" s="345">
        <f t="shared" si="6"/>
        <v>218385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109193</v>
      </c>
      <c r="Y22" s="345">
        <f t="shared" si="6"/>
        <v>-109193</v>
      </c>
      <c r="Z22" s="336">
        <f>+IF(X22&lt;&gt;0,+(Y22/X22)*100,0)</f>
        <v>-100</v>
      </c>
      <c r="AA22" s="350">
        <f>SUM(AA23:AA32)</f>
        <v>218385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218385</v>
      </c>
      <c r="F32" s="59">
        <v>218385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109193</v>
      </c>
      <c r="Y32" s="59">
        <v>-109193</v>
      </c>
      <c r="Z32" s="61">
        <v>-100</v>
      </c>
      <c r="AA32" s="62">
        <v>218385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12500000</v>
      </c>
      <c r="F40" s="345">
        <f t="shared" si="9"/>
        <v>12500000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6250000</v>
      </c>
      <c r="Y40" s="345">
        <f t="shared" si="9"/>
        <v>-6250000</v>
      </c>
      <c r="Z40" s="336">
        <f>+IF(X40&lt;&gt;0,+(Y40/X40)*100,0)</f>
        <v>-100</v>
      </c>
      <c r="AA40" s="350">
        <f>SUM(AA41:AA49)</f>
        <v>12500000</v>
      </c>
    </row>
    <row r="41" spans="1:27" ht="12.75">
      <c r="A41" s="361" t="s">
        <v>248</v>
      </c>
      <c r="B41" s="142"/>
      <c r="C41" s="362"/>
      <c r="D41" s="363"/>
      <c r="E41" s="362">
        <v>6500000</v>
      </c>
      <c r="F41" s="364">
        <v>6500000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3250000</v>
      </c>
      <c r="Y41" s="364">
        <v>-3250000</v>
      </c>
      <c r="Z41" s="365">
        <v>-100</v>
      </c>
      <c r="AA41" s="366">
        <v>6500000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1700000</v>
      </c>
      <c r="F43" s="370">
        <v>1700000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850000</v>
      </c>
      <c r="Y43" s="370">
        <v>-850000</v>
      </c>
      <c r="Z43" s="371">
        <v>-100</v>
      </c>
      <c r="AA43" s="303">
        <v>1700000</v>
      </c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1000000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1000000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3300000</v>
      </c>
      <c r="F48" s="53">
        <v>3300000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1650000</v>
      </c>
      <c r="Y48" s="53">
        <v>-1650000</v>
      </c>
      <c r="Z48" s="94">
        <v>-100</v>
      </c>
      <c r="AA48" s="95">
        <v>3300000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64318385</v>
      </c>
      <c r="F60" s="264">
        <f t="shared" si="14"/>
        <v>64318385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32159193</v>
      </c>
      <c r="Y60" s="264">
        <f t="shared" si="14"/>
        <v>-32159193</v>
      </c>
      <c r="Z60" s="337">
        <f>+IF(X60&lt;&gt;0,+(Y60/X60)*100,0)</f>
        <v>-100</v>
      </c>
      <c r="AA60" s="232">
        <f>+AA57+AA54+AA51+AA40+AA37+AA34+AA22+AA5</f>
        <v>64318385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383235138</v>
      </c>
      <c r="F5" s="100">
        <f t="shared" si="0"/>
        <v>383235138</v>
      </c>
      <c r="G5" s="100">
        <f t="shared" si="0"/>
        <v>305844247</v>
      </c>
      <c r="H5" s="100">
        <f t="shared" si="0"/>
        <v>33256987</v>
      </c>
      <c r="I5" s="100">
        <f t="shared" si="0"/>
        <v>26830688</v>
      </c>
      <c r="J5" s="100">
        <f t="shared" si="0"/>
        <v>365931922</v>
      </c>
      <c r="K5" s="100">
        <f t="shared" si="0"/>
        <v>26726019</v>
      </c>
      <c r="L5" s="100">
        <f t="shared" si="0"/>
        <v>29370073</v>
      </c>
      <c r="M5" s="100">
        <f t="shared" si="0"/>
        <v>267271016</v>
      </c>
      <c r="N5" s="100">
        <f t="shared" si="0"/>
        <v>323367108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689299030</v>
      </c>
      <c r="X5" s="100">
        <f t="shared" si="0"/>
        <v>257750772</v>
      </c>
      <c r="Y5" s="100">
        <f t="shared" si="0"/>
        <v>431548258</v>
      </c>
      <c r="Z5" s="137">
        <f>+IF(X5&lt;&gt;0,+(Y5/X5)*100,0)</f>
        <v>167.42850260017843</v>
      </c>
      <c r="AA5" s="153">
        <f>SUM(AA6:AA8)</f>
        <v>383235138</v>
      </c>
    </row>
    <row r="6" spans="1:27" ht="12.75">
      <c r="A6" s="138" t="s">
        <v>75</v>
      </c>
      <c r="B6" s="136"/>
      <c r="C6" s="155"/>
      <c r="D6" s="155"/>
      <c r="E6" s="156">
        <v>166939915</v>
      </c>
      <c r="F6" s="60">
        <v>166939915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114301916</v>
      </c>
      <c r="Y6" s="60">
        <v>-114301916</v>
      </c>
      <c r="Z6" s="140">
        <v>-100</v>
      </c>
      <c r="AA6" s="155">
        <v>166939915</v>
      </c>
    </row>
    <row r="7" spans="1:27" ht="12.75">
      <c r="A7" s="138" t="s">
        <v>76</v>
      </c>
      <c r="B7" s="136"/>
      <c r="C7" s="157"/>
      <c r="D7" s="157"/>
      <c r="E7" s="158">
        <v>128770084</v>
      </c>
      <c r="F7" s="159">
        <v>128770084</v>
      </c>
      <c r="G7" s="159">
        <v>305844247</v>
      </c>
      <c r="H7" s="159">
        <v>33256987</v>
      </c>
      <c r="I7" s="159">
        <v>26830688</v>
      </c>
      <c r="J7" s="159">
        <v>365931922</v>
      </c>
      <c r="K7" s="159">
        <v>26726019</v>
      </c>
      <c r="L7" s="159">
        <v>29370073</v>
      </c>
      <c r="M7" s="159">
        <v>267271016</v>
      </c>
      <c r="N7" s="159">
        <v>323367108</v>
      </c>
      <c r="O7" s="159"/>
      <c r="P7" s="159"/>
      <c r="Q7" s="159"/>
      <c r="R7" s="159"/>
      <c r="S7" s="159"/>
      <c r="T7" s="159"/>
      <c r="U7" s="159"/>
      <c r="V7" s="159"/>
      <c r="W7" s="159">
        <v>689299030</v>
      </c>
      <c r="X7" s="159">
        <v>83345263</v>
      </c>
      <c r="Y7" s="159">
        <v>605953767</v>
      </c>
      <c r="Z7" s="141">
        <v>727.04</v>
      </c>
      <c r="AA7" s="157">
        <v>128770084</v>
      </c>
    </row>
    <row r="8" spans="1:27" ht="12.75">
      <c r="A8" s="138" t="s">
        <v>77</v>
      </c>
      <c r="B8" s="136"/>
      <c r="C8" s="155"/>
      <c r="D8" s="155"/>
      <c r="E8" s="156">
        <v>87525139</v>
      </c>
      <c r="F8" s="60">
        <v>87525139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60103593</v>
      </c>
      <c r="Y8" s="60">
        <v>-60103593</v>
      </c>
      <c r="Z8" s="140">
        <v>-100</v>
      </c>
      <c r="AA8" s="155">
        <v>87525139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61717761</v>
      </c>
      <c r="F9" s="100">
        <f t="shared" si="1"/>
        <v>61717761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40532725</v>
      </c>
      <c r="Y9" s="100">
        <f t="shared" si="1"/>
        <v>-40532725</v>
      </c>
      <c r="Z9" s="137">
        <f>+IF(X9&lt;&gt;0,+(Y9/X9)*100,0)</f>
        <v>-100</v>
      </c>
      <c r="AA9" s="153">
        <f>SUM(AA10:AA14)</f>
        <v>61717761</v>
      </c>
    </row>
    <row r="10" spans="1:27" ht="12.75">
      <c r="A10" s="138" t="s">
        <v>79</v>
      </c>
      <c r="B10" s="136"/>
      <c r="C10" s="155"/>
      <c r="D10" s="155"/>
      <c r="E10" s="156">
        <v>12425264</v>
      </c>
      <c r="F10" s="60">
        <v>12425264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8257902</v>
      </c>
      <c r="Y10" s="60">
        <v>-8257902</v>
      </c>
      <c r="Z10" s="140">
        <v>-100</v>
      </c>
      <c r="AA10" s="155">
        <v>12425264</v>
      </c>
    </row>
    <row r="11" spans="1:27" ht="12.75">
      <c r="A11" s="138" t="s">
        <v>80</v>
      </c>
      <c r="B11" s="136"/>
      <c r="C11" s="155"/>
      <c r="D11" s="155"/>
      <c r="E11" s="156">
        <v>4285174</v>
      </c>
      <c r="F11" s="60">
        <v>4285174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2947489</v>
      </c>
      <c r="Y11" s="60">
        <v>-2947489</v>
      </c>
      <c r="Z11" s="140">
        <v>-100</v>
      </c>
      <c r="AA11" s="155">
        <v>4285174</v>
      </c>
    </row>
    <row r="12" spans="1:27" ht="12.75">
      <c r="A12" s="138" t="s">
        <v>81</v>
      </c>
      <c r="B12" s="136"/>
      <c r="C12" s="155"/>
      <c r="D12" s="155"/>
      <c r="E12" s="156">
        <v>24965437</v>
      </c>
      <c r="F12" s="60">
        <v>24965437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17277255</v>
      </c>
      <c r="Y12" s="60">
        <v>-17277255</v>
      </c>
      <c r="Z12" s="140">
        <v>-100</v>
      </c>
      <c r="AA12" s="155">
        <v>24965437</v>
      </c>
    </row>
    <row r="13" spans="1:27" ht="12.75">
      <c r="A13" s="138" t="s">
        <v>82</v>
      </c>
      <c r="B13" s="136"/>
      <c r="C13" s="155"/>
      <c r="D13" s="155"/>
      <c r="E13" s="156">
        <v>12917402</v>
      </c>
      <c r="F13" s="60">
        <v>12917402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7805368</v>
      </c>
      <c r="Y13" s="60">
        <v>-7805368</v>
      </c>
      <c r="Z13" s="140">
        <v>-100</v>
      </c>
      <c r="AA13" s="155">
        <v>12917402</v>
      </c>
    </row>
    <row r="14" spans="1:27" ht="12.75">
      <c r="A14" s="138" t="s">
        <v>83</v>
      </c>
      <c r="B14" s="136"/>
      <c r="C14" s="157"/>
      <c r="D14" s="157"/>
      <c r="E14" s="158">
        <v>7124484</v>
      </c>
      <c r="F14" s="159">
        <v>7124484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4244711</v>
      </c>
      <c r="Y14" s="159">
        <v>-4244711</v>
      </c>
      <c r="Z14" s="141">
        <v>-100</v>
      </c>
      <c r="AA14" s="157">
        <v>7124484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134216686</v>
      </c>
      <c r="F15" s="100">
        <f t="shared" si="2"/>
        <v>134216686</v>
      </c>
      <c r="G15" s="100">
        <f t="shared" si="2"/>
        <v>0</v>
      </c>
      <c r="H15" s="100">
        <f t="shared" si="2"/>
        <v>803000</v>
      </c>
      <c r="I15" s="100">
        <f t="shared" si="2"/>
        <v>0</v>
      </c>
      <c r="J15" s="100">
        <f t="shared" si="2"/>
        <v>803000</v>
      </c>
      <c r="K15" s="100">
        <f t="shared" si="2"/>
        <v>0</v>
      </c>
      <c r="L15" s="100">
        <f t="shared" si="2"/>
        <v>0</v>
      </c>
      <c r="M15" s="100">
        <f t="shared" si="2"/>
        <v>1446000</v>
      </c>
      <c r="N15" s="100">
        <f t="shared" si="2"/>
        <v>1446000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2249000</v>
      </c>
      <c r="X15" s="100">
        <f t="shared" si="2"/>
        <v>83738851</v>
      </c>
      <c r="Y15" s="100">
        <f t="shared" si="2"/>
        <v>-81489851</v>
      </c>
      <c r="Z15" s="137">
        <f>+IF(X15&lt;&gt;0,+(Y15/X15)*100,0)</f>
        <v>-97.3142693347918</v>
      </c>
      <c r="AA15" s="153">
        <f>SUM(AA16:AA18)</f>
        <v>134216686</v>
      </c>
    </row>
    <row r="16" spans="1:27" ht="12.75">
      <c r="A16" s="138" t="s">
        <v>85</v>
      </c>
      <c r="B16" s="136"/>
      <c r="C16" s="155"/>
      <c r="D16" s="155"/>
      <c r="E16" s="156">
        <v>77439479</v>
      </c>
      <c r="F16" s="60">
        <v>77439479</v>
      </c>
      <c r="G16" s="60"/>
      <c r="H16" s="60">
        <v>803000</v>
      </c>
      <c r="I16" s="60"/>
      <c r="J16" s="60">
        <v>803000</v>
      </c>
      <c r="K16" s="60"/>
      <c r="L16" s="60"/>
      <c r="M16" s="60">
        <v>1446000</v>
      </c>
      <c r="N16" s="60">
        <v>1446000</v>
      </c>
      <c r="O16" s="60"/>
      <c r="P16" s="60"/>
      <c r="Q16" s="60"/>
      <c r="R16" s="60"/>
      <c r="S16" s="60"/>
      <c r="T16" s="60"/>
      <c r="U16" s="60"/>
      <c r="V16" s="60"/>
      <c r="W16" s="60">
        <v>2249000</v>
      </c>
      <c r="X16" s="60">
        <v>45968027</v>
      </c>
      <c r="Y16" s="60">
        <v>-43719027</v>
      </c>
      <c r="Z16" s="140">
        <v>-95.11</v>
      </c>
      <c r="AA16" s="155">
        <v>77439479</v>
      </c>
    </row>
    <row r="17" spans="1:27" ht="12.75">
      <c r="A17" s="138" t="s">
        <v>86</v>
      </c>
      <c r="B17" s="136"/>
      <c r="C17" s="155"/>
      <c r="D17" s="155"/>
      <c r="E17" s="156">
        <v>32497633</v>
      </c>
      <c r="F17" s="60">
        <v>32497633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20323553</v>
      </c>
      <c r="Y17" s="60">
        <v>-20323553</v>
      </c>
      <c r="Z17" s="140">
        <v>-100</v>
      </c>
      <c r="AA17" s="155">
        <v>32497633</v>
      </c>
    </row>
    <row r="18" spans="1:27" ht="12.75">
      <c r="A18" s="138" t="s">
        <v>87</v>
      </c>
      <c r="B18" s="136"/>
      <c r="C18" s="155"/>
      <c r="D18" s="155"/>
      <c r="E18" s="156">
        <v>24279574</v>
      </c>
      <c r="F18" s="60">
        <v>24279574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17447271</v>
      </c>
      <c r="Y18" s="60">
        <v>-17447271</v>
      </c>
      <c r="Z18" s="140">
        <v>-100</v>
      </c>
      <c r="AA18" s="155">
        <v>24279574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1629732458</v>
      </c>
      <c r="F19" s="100">
        <f t="shared" si="3"/>
        <v>1629732458</v>
      </c>
      <c r="G19" s="100">
        <f t="shared" si="3"/>
        <v>189883000</v>
      </c>
      <c r="H19" s="100">
        <f t="shared" si="3"/>
        <v>171592000</v>
      </c>
      <c r="I19" s="100">
        <f t="shared" si="3"/>
        <v>27435000</v>
      </c>
      <c r="J19" s="100">
        <f t="shared" si="3"/>
        <v>388910000</v>
      </c>
      <c r="K19" s="100">
        <f t="shared" si="3"/>
        <v>54870000</v>
      </c>
      <c r="L19" s="100">
        <f t="shared" si="3"/>
        <v>102955000</v>
      </c>
      <c r="M19" s="100">
        <f t="shared" si="3"/>
        <v>185574000</v>
      </c>
      <c r="N19" s="100">
        <f t="shared" si="3"/>
        <v>343399000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732309000</v>
      </c>
      <c r="X19" s="100">
        <f t="shared" si="3"/>
        <v>375713126</v>
      </c>
      <c r="Y19" s="100">
        <f t="shared" si="3"/>
        <v>356595874</v>
      </c>
      <c r="Z19" s="137">
        <f>+IF(X19&lt;&gt;0,+(Y19/X19)*100,0)</f>
        <v>94.91174231692932</v>
      </c>
      <c r="AA19" s="153">
        <f>SUM(AA20:AA23)</f>
        <v>1629732458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>
        <v>1629732458</v>
      </c>
      <c r="F21" s="60">
        <v>1629732458</v>
      </c>
      <c r="G21" s="60">
        <v>189883000</v>
      </c>
      <c r="H21" s="60">
        <v>171592000</v>
      </c>
      <c r="I21" s="60">
        <v>27435000</v>
      </c>
      <c r="J21" s="60">
        <v>388910000</v>
      </c>
      <c r="K21" s="60">
        <v>54870000</v>
      </c>
      <c r="L21" s="60">
        <v>102955000</v>
      </c>
      <c r="M21" s="60">
        <v>185574000</v>
      </c>
      <c r="N21" s="60">
        <v>343399000</v>
      </c>
      <c r="O21" s="60"/>
      <c r="P21" s="60"/>
      <c r="Q21" s="60"/>
      <c r="R21" s="60"/>
      <c r="S21" s="60"/>
      <c r="T21" s="60"/>
      <c r="U21" s="60"/>
      <c r="V21" s="60"/>
      <c r="W21" s="60">
        <v>732309000</v>
      </c>
      <c r="X21" s="60">
        <v>375713126</v>
      </c>
      <c r="Y21" s="60">
        <v>356595874</v>
      </c>
      <c r="Z21" s="140">
        <v>94.91</v>
      </c>
      <c r="AA21" s="155">
        <v>1629732458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>
        <v>2939254</v>
      </c>
      <c r="F24" s="100">
        <v>2939254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2134712</v>
      </c>
      <c r="Y24" s="100">
        <v>-2134712</v>
      </c>
      <c r="Z24" s="137">
        <v>-100</v>
      </c>
      <c r="AA24" s="153">
        <v>2939254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2211841297</v>
      </c>
      <c r="F25" s="73">
        <f t="shared" si="4"/>
        <v>2211841297</v>
      </c>
      <c r="G25" s="73">
        <f t="shared" si="4"/>
        <v>495727247</v>
      </c>
      <c r="H25" s="73">
        <f t="shared" si="4"/>
        <v>205651987</v>
      </c>
      <c r="I25" s="73">
        <f t="shared" si="4"/>
        <v>54265688</v>
      </c>
      <c r="J25" s="73">
        <f t="shared" si="4"/>
        <v>755644922</v>
      </c>
      <c r="K25" s="73">
        <f t="shared" si="4"/>
        <v>81596019</v>
      </c>
      <c r="L25" s="73">
        <f t="shared" si="4"/>
        <v>132325073</v>
      </c>
      <c r="M25" s="73">
        <f t="shared" si="4"/>
        <v>454291016</v>
      </c>
      <c r="N25" s="73">
        <f t="shared" si="4"/>
        <v>668212108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1423857030</v>
      </c>
      <c r="X25" s="73">
        <f t="shared" si="4"/>
        <v>759870186</v>
      </c>
      <c r="Y25" s="73">
        <f t="shared" si="4"/>
        <v>663986844</v>
      </c>
      <c r="Z25" s="170">
        <f>+IF(X25&lt;&gt;0,+(Y25/X25)*100,0)</f>
        <v>87.3816154697771</v>
      </c>
      <c r="AA25" s="168">
        <f>+AA5+AA9+AA15+AA19+AA24</f>
        <v>2211841297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383235138</v>
      </c>
      <c r="F28" s="100">
        <f t="shared" si="5"/>
        <v>383235138</v>
      </c>
      <c r="G28" s="100">
        <f t="shared" si="5"/>
        <v>23408219</v>
      </c>
      <c r="H28" s="100">
        <f t="shared" si="5"/>
        <v>21995471</v>
      </c>
      <c r="I28" s="100">
        <f t="shared" si="5"/>
        <v>31477698</v>
      </c>
      <c r="J28" s="100">
        <f t="shared" si="5"/>
        <v>76881388</v>
      </c>
      <c r="K28" s="100">
        <f t="shared" si="5"/>
        <v>26246430</v>
      </c>
      <c r="L28" s="100">
        <f t="shared" si="5"/>
        <v>29491043</v>
      </c>
      <c r="M28" s="100">
        <f t="shared" si="5"/>
        <v>24919967</v>
      </c>
      <c r="N28" s="100">
        <f t="shared" si="5"/>
        <v>80657440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157538828</v>
      </c>
      <c r="X28" s="100">
        <f t="shared" si="5"/>
        <v>188294679</v>
      </c>
      <c r="Y28" s="100">
        <f t="shared" si="5"/>
        <v>-30755851</v>
      </c>
      <c r="Z28" s="137">
        <f>+IF(X28&lt;&gt;0,+(Y28/X28)*100,0)</f>
        <v>-16.33389279152174</v>
      </c>
      <c r="AA28" s="153">
        <f>SUM(AA29:AA31)</f>
        <v>383235138</v>
      </c>
    </row>
    <row r="29" spans="1:27" ht="12.75">
      <c r="A29" s="138" t="s">
        <v>75</v>
      </c>
      <c r="B29" s="136"/>
      <c r="C29" s="155"/>
      <c r="D29" s="155"/>
      <c r="E29" s="156">
        <v>166939915</v>
      </c>
      <c r="F29" s="60">
        <v>166939915</v>
      </c>
      <c r="G29" s="60">
        <v>7459372</v>
      </c>
      <c r="H29" s="60">
        <v>11034799</v>
      </c>
      <c r="I29" s="60">
        <v>12988774</v>
      </c>
      <c r="J29" s="60">
        <v>31482945</v>
      </c>
      <c r="K29" s="60">
        <v>11876961</v>
      </c>
      <c r="L29" s="60">
        <v>11600858</v>
      </c>
      <c r="M29" s="60">
        <v>11971859</v>
      </c>
      <c r="N29" s="60">
        <v>35449678</v>
      </c>
      <c r="O29" s="60"/>
      <c r="P29" s="60"/>
      <c r="Q29" s="60"/>
      <c r="R29" s="60"/>
      <c r="S29" s="60"/>
      <c r="T29" s="60"/>
      <c r="U29" s="60"/>
      <c r="V29" s="60"/>
      <c r="W29" s="60">
        <v>66932623</v>
      </c>
      <c r="X29" s="60">
        <v>78818182</v>
      </c>
      <c r="Y29" s="60">
        <v>-11885559</v>
      </c>
      <c r="Z29" s="140">
        <v>-15.08</v>
      </c>
      <c r="AA29" s="155">
        <v>166939915</v>
      </c>
    </row>
    <row r="30" spans="1:27" ht="12.75">
      <c r="A30" s="138" t="s">
        <v>76</v>
      </c>
      <c r="B30" s="136"/>
      <c r="C30" s="157"/>
      <c r="D30" s="157"/>
      <c r="E30" s="158">
        <v>128770084</v>
      </c>
      <c r="F30" s="159">
        <v>128770084</v>
      </c>
      <c r="G30" s="159">
        <v>11405744</v>
      </c>
      <c r="H30" s="159">
        <v>4683162</v>
      </c>
      <c r="I30" s="159">
        <v>7981783</v>
      </c>
      <c r="J30" s="159">
        <v>24070689</v>
      </c>
      <c r="K30" s="159">
        <v>5809908</v>
      </c>
      <c r="L30" s="159">
        <v>11488589</v>
      </c>
      <c r="M30" s="159">
        <v>5609573</v>
      </c>
      <c r="N30" s="159">
        <v>22908070</v>
      </c>
      <c r="O30" s="159"/>
      <c r="P30" s="159"/>
      <c r="Q30" s="159"/>
      <c r="R30" s="159"/>
      <c r="S30" s="159"/>
      <c r="T30" s="159"/>
      <c r="U30" s="159"/>
      <c r="V30" s="159"/>
      <c r="W30" s="159">
        <v>46978759</v>
      </c>
      <c r="X30" s="159">
        <v>67158108</v>
      </c>
      <c r="Y30" s="159">
        <v>-20179349</v>
      </c>
      <c r="Z30" s="141">
        <v>-30.05</v>
      </c>
      <c r="AA30" s="157">
        <v>128770084</v>
      </c>
    </row>
    <row r="31" spans="1:27" ht="12.75">
      <c r="A31" s="138" t="s">
        <v>77</v>
      </c>
      <c r="B31" s="136"/>
      <c r="C31" s="155"/>
      <c r="D31" s="155"/>
      <c r="E31" s="156">
        <v>87525139</v>
      </c>
      <c r="F31" s="60">
        <v>87525139</v>
      </c>
      <c r="G31" s="60">
        <v>4543103</v>
      </c>
      <c r="H31" s="60">
        <v>6277510</v>
      </c>
      <c r="I31" s="60">
        <v>10507141</v>
      </c>
      <c r="J31" s="60">
        <v>21327754</v>
      </c>
      <c r="K31" s="60">
        <v>8559561</v>
      </c>
      <c r="L31" s="60">
        <v>6401596</v>
      </c>
      <c r="M31" s="60">
        <v>7338535</v>
      </c>
      <c r="N31" s="60">
        <v>22299692</v>
      </c>
      <c r="O31" s="60"/>
      <c r="P31" s="60"/>
      <c r="Q31" s="60"/>
      <c r="R31" s="60"/>
      <c r="S31" s="60"/>
      <c r="T31" s="60"/>
      <c r="U31" s="60"/>
      <c r="V31" s="60"/>
      <c r="W31" s="60">
        <v>43627446</v>
      </c>
      <c r="X31" s="60">
        <v>42318389</v>
      </c>
      <c r="Y31" s="60">
        <v>1309057</v>
      </c>
      <c r="Z31" s="140">
        <v>3.09</v>
      </c>
      <c r="AA31" s="155">
        <v>87525139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61717761</v>
      </c>
      <c r="F32" s="100">
        <f t="shared" si="6"/>
        <v>61717761</v>
      </c>
      <c r="G32" s="100">
        <f t="shared" si="6"/>
        <v>3758912</v>
      </c>
      <c r="H32" s="100">
        <f t="shared" si="6"/>
        <v>4818631</v>
      </c>
      <c r="I32" s="100">
        <f t="shared" si="6"/>
        <v>5028272</v>
      </c>
      <c r="J32" s="100">
        <f t="shared" si="6"/>
        <v>13605815</v>
      </c>
      <c r="K32" s="100">
        <f t="shared" si="6"/>
        <v>5346540</v>
      </c>
      <c r="L32" s="100">
        <f t="shared" si="6"/>
        <v>4388384</v>
      </c>
      <c r="M32" s="100">
        <f t="shared" si="6"/>
        <v>5356732</v>
      </c>
      <c r="N32" s="100">
        <f t="shared" si="6"/>
        <v>15091656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28697471</v>
      </c>
      <c r="X32" s="100">
        <f t="shared" si="6"/>
        <v>28690044</v>
      </c>
      <c r="Y32" s="100">
        <f t="shared" si="6"/>
        <v>7427</v>
      </c>
      <c r="Z32" s="137">
        <f>+IF(X32&lt;&gt;0,+(Y32/X32)*100,0)</f>
        <v>0.025887028963775725</v>
      </c>
      <c r="AA32" s="153">
        <f>SUM(AA33:AA37)</f>
        <v>61717761</v>
      </c>
    </row>
    <row r="33" spans="1:27" ht="12.75">
      <c r="A33" s="138" t="s">
        <v>79</v>
      </c>
      <c r="B33" s="136"/>
      <c r="C33" s="155"/>
      <c r="D33" s="155"/>
      <c r="E33" s="156">
        <v>12425264</v>
      </c>
      <c r="F33" s="60">
        <v>12425264</v>
      </c>
      <c r="G33" s="60">
        <v>807522</v>
      </c>
      <c r="H33" s="60">
        <v>826863</v>
      </c>
      <c r="I33" s="60">
        <v>993621</v>
      </c>
      <c r="J33" s="60">
        <v>2628006</v>
      </c>
      <c r="K33" s="60">
        <v>969967</v>
      </c>
      <c r="L33" s="60">
        <v>832024</v>
      </c>
      <c r="M33" s="60">
        <v>960426</v>
      </c>
      <c r="N33" s="60">
        <v>2762417</v>
      </c>
      <c r="O33" s="60"/>
      <c r="P33" s="60"/>
      <c r="Q33" s="60"/>
      <c r="R33" s="60"/>
      <c r="S33" s="60"/>
      <c r="T33" s="60"/>
      <c r="U33" s="60"/>
      <c r="V33" s="60"/>
      <c r="W33" s="60">
        <v>5390423</v>
      </c>
      <c r="X33" s="60">
        <v>5369746</v>
      </c>
      <c r="Y33" s="60">
        <v>20677</v>
      </c>
      <c r="Z33" s="140">
        <v>0.39</v>
      </c>
      <c r="AA33" s="155">
        <v>12425264</v>
      </c>
    </row>
    <row r="34" spans="1:27" ht="12.75">
      <c r="A34" s="138" t="s">
        <v>80</v>
      </c>
      <c r="B34" s="136"/>
      <c r="C34" s="155"/>
      <c r="D34" s="155"/>
      <c r="E34" s="156">
        <v>4285174</v>
      </c>
      <c r="F34" s="60">
        <v>4285174</v>
      </c>
      <c r="G34" s="60">
        <v>195668</v>
      </c>
      <c r="H34" s="60">
        <v>213576</v>
      </c>
      <c r="I34" s="60">
        <v>421382</v>
      </c>
      <c r="J34" s="60">
        <v>830626</v>
      </c>
      <c r="K34" s="60">
        <v>301332</v>
      </c>
      <c r="L34" s="60">
        <v>310551</v>
      </c>
      <c r="M34" s="60">
        <v>740278</v>
      </c>
      <c r="N34" s="60">
        <v>1352161</v>
      </c>
      <c r="O34" s="60"/>
      <c r="P34" s="60"/>
      <c r="Q34" s="60"/>
      <c r="R34" s="60"/>
      <c r="S34" s="60"/>
      <c r="T34" s="60"/>
      <c r="U34" s="60"/>
      <c r="V34" s="60"/>
      <c r="W34" s="60">
        <v>2182787</v>
      </c>
      <c r="X34" s="60">
        <v>2410128</v>
      </c>
      <c r="Y34" s="60">
        <v>-227341</v>
      </c>
      <c r="Z34" s="140">
        <v>-9.43</v>
      </c>
      <c r="AA34" s="155">
        <v>4285174</v>
      </c>
    </row>
    <row r="35" spans="1:27" ht="12.75">
      <c r="A35" s="138" t="s">
        <v>81</v>
      </c>
      <c r="B35" s="136"/>
      <c r="C35" s="155"/>
      <c r="D35" s="155"/>
      <c r="E35" s="156">
        <v>24965437</v>
      </c>
      <c r="F35" s="60">
        <v>24965437</v>
      </c>
      <c r="G35" s="60">
        <v>1868184</v>
      </c>
      <c r="H35" s="60">
        <v>3022329</v>
      </c>
      <c r="I35" s="60">
        <v>2350270</v>
      </c>
      <c r="J35" s="60">
        <v>7240783</v>
      </c>
      <c r="K35" s="60">
        <v>2447491</v>
      </c>
      <c r="L35" s="60">
        <v>2094992</v>
      </c>
      <c r="M35" s="60">
        <v>2371595</v>
      </c>
      <c r="N35" s="60">
        <v>6914078</v>
      </c>
      <c r="O35" s="60"/>
      <c r="P35" s="60"/>
      <c r="Q35" s="60"/>
      <c r="R35" s="60"/>
      <c r="S35" s="60"/>
      <c r="T35" s="60"/>
      <c r="U35" s="60"/>
      <c r="V35" s="60"/>
      <c r="W35" s="60">
        <v>14154861</v>
      </c>
      <c r="X35" s="60">
        <v>12361366</v>
      </c>
      <c r="Y35" s="60">
        <v>1793495</v>
      </c>
      <c r="Z35" s="140">
        <v>14.51</v>
      </c>
      <c r="AA35" s="155">
        <v>24965437</v>
      </c>
    </row>
    <row r="36" spans="1:27" ht="12.75">
      <c r="A36" s="138" t="s">
        <v>82</v>
      </c>
      <c r="B36" s="136"/>
      <c r="C36" s="155"/>
      <c r="D36" s="155"/>
      <c r="E36" s="156">
        <v>12917402</v>
      </c>
      <c r="F36" s="60">
        <v>12917402</v>
      </c>
      <c r="G36" s="60">
        <v>703165</v>
      </c>
      <c r="H36" s="60">
        <v>514433</v>
      </c>
      <c r="I36" s="60">
        <v>696167</v>
      </c>
      <c r="J36" s="60">
        <v>1913765</v>
      </c>
      <c r="K36" s="60">
        <v>864960</v>
      </c>
      <c r="L36" s="60">
        <v>711504</v>
      </c>
      <c r="M36" s="60">
        <v>937832</v>
      </c>
      <c r="N36" s="60">
        <v>2514296</v>
      </c>
      <c r="O36" s="60"/>
      <c r="P36" s="60"/>
      <c r="Q36" s="60"/>
      <c r="R36" s="60"/>
      <c r="S36" s="60"/>
      <c r="T36" s="60"/>
      <c r="U36" s="60"/>
      <c r="V36" s="60"/>
      <c r="W36" s="60">
        <v>4428061</v>
      </c>
      <c r="X36" s="60">
        <v>5644592</v>
      </c>
      <c r="Y36" s="60">
        <v>-1216531</v>
      </c>
      <c r="Z36" s="140">
        <v>-21.55</v>
      </c>
      <c r="AA36" s="155">
        <v>12917402</v>
      </c>
    </row>
    <row r="37" spans="1:27" ht="12.75">
      <c r="A37" s="138" t="s">
        <v>83</v>
      </c>
      <c r="B37" s="136"/>
      <c r="C37" s="157"/>
      <c r="D37" s="157"/>
      <c r="E37" s="158">
        <v>7124484</v>
      </c>
      <c r="F37" s="159">
        <v>7124484</v>
      </c>
      <c r="G37" s="159">
        <v>184373</v>
      </c>
      <c r="H37" s="159">
        <v>241430</v>
      </c>
      <c r="I37" s="159">
        <v>566832</v>
      </c>
      <c r="J37" s="159">
        <v>992635</v>
      </c>
      <c r="K37" s="159">
        <v>762790</v>
      </c>
      <c r="L37" s="159">
        <v>439313</v>
      </c>
      <c r="M37" s="159">
        <v>346601</v>
      </c>
      <c r="N37" s="159">
        <v>1548704</v>
      </c>
      <c r="O37" s="159"/>
      <c r="P37" s="159"/>
      <c r="Q37" s="159"/>
      <c r="R37" s="159"/>
      <c r="S37" s="159"/>
      <c r="T37" s="159"/>
      <c r="U37" s="159"/>
      <c r="V37" s="159"/>
      <c r="W37" s="159">
        <v>2541339</v>
      </c>
      <c r="X37" s="159">
        <v>2904212</v>
      </c>
      <c r="Y37" s="159">
        <v>-362873</v>
      </c>
      <c r="Z37" s="141">
        <v>-12.49</v>
      </c>
      <c r="AA37" s="157">
        <v>7124484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131157313</v>
      </c>
      <c r="F38" s="100">
        <f t="shared" si="7"/>
        <v>131157313</v>
      </c>
      <c r="G38" s="100">
        <f t="shared" si="7"/>
        <v>11816285</v>
      </c>
      <c r="H38" s="100">
        <f t="shared" si="7"/>
        <v>10228761</v>
      </c>
      <c r="I38" s="100">
        <f t="shared" si="7"/>
        <v>9827616</v>
      </c>
      <c r="J38" s="100">
        <f t="shared" si="7"/>
        <v>31872662</v>
      </c>
      <c r="K38" s="100">
        <f t="shared" si="7"/>
        <v>11409310</v>
      </c>
      <c r="L38" s="100">
        <f t="shared" si="7"/>
        <v>11422773</v>
      </c>
      <c r="M38" s="100">
        <f t="shared" si="7"/>
        <v>8027025</v>
      </c>
      <c r="N38" s="100">
        <f t="shared" si="7"/>
        <v>30859108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62731770</v>
      </c>
      <c r="X38" s="100">
        <f t="shared" si="7"/>
        <v>58421502</v>
      </c>
      <c r="Y38" s="100">
        <f t="shared" si="7"/>
        <v>4310268</v>
      </c>
      <c r="Z38" s="137">
        <f>+IF(X38&lt;&gt;0,+(Y38/X38)*100,0)</f>
        <v>7.37787946636497</v>
      </c>
      <c r="AA38" s="153">
        <f>SUM(AA39:AA41)</f>
        <v>131157313</v>
      </c>
    </row>
    <row r="39" spans="1:27" ht="12.75">
      <c r="A39" s="138" t="s">
        <v>85</v>
      </c>
      <c r="B39" s="136"/>
      <c r="C39" s="155"/>
      <c r="D39" s="155"/>
      <c r="E39" s="156">
        <v>77153105</v>
      </c>
      <c r="F39" s="60">
        <v>77153105</v>
      </c>
      <c r="G39" s="60">
        <v>8957674</v>
      </c>
      <c r="H39" s="60">
        <v>8315391</v>
      </c>
      <c r="I39" s="60">
        <v>6275344</v>
      </c>
      <c r="J39" s="60">
        <v>23548409</v>
      </c>
      <c r="K39" s="60">
        <v>6887196</v>
      </c>
      <c r="L39" s="60">
        <v>5218049</v>
      </c>
      <c r="M39" s="60">
        <v>3338376</v>
      </c>
      <c r="N39" s="60">
        <v>15443621</v>
      </c>
      <c r="O39" s="60"/>
      <c r="P39" s="60"/>
      <c r="Q39" s="60"/>
      <c r="R39" s="60"/>
      <c r="S39" s="60"/>
      <c r="T39" s="60"/>
      <c r="U39" s="60"/>
      <c r="V39" s="60"/>
      <c r="W39" s="60">
        <v>38992030</v>
      </c>
      <c r="X39" s="60">
        <v>33209390</v>
      </c>
      <c r="Y39" s="60">
        <v>5782640</v>
      </c>
      <c r="Z39" s="140">
        <v>17.41</v>
      </c>
      <c r="AA39" s="155">
        <v>77153105</v>
      </c>
    </row>
    <row r="40" spans="1:27" ht="12.75">
      <c r="A40" s="138" t="s">
        <v>86</v>
      </c>
      <c r="B40" s="136"/>
      <c r="C40" s="155"/>
      <c r="D40" s="155"/>
      <c r="E40" s="156">
        <v>29724634</v>
      </c>
      <c r="F40" s="60">
        <v>29724634</v>
      </c>
      <c r="G40" s="60">
        <v>770874</v>
      </c>
      <c r="H40" s="60">
        <v>157499</v>
      </c>
      <c r="I40" s="60">
        <v>1767555</v>
      </c>
      <c r="J40" s="60">
        <v>2695928</v>
      </c>
      <c r="K40" s="60">
        <v>2900619</v>
      </c>
      <c r="L40" s="60">
        <v>4149020</v>
      </c>
      <c r="M40" s="60">
        <v>2938639</v>
      </c>
      <c r="N40" s="60">
        <v>9988278</v>
      </c>
      <c r="O40" s="60"/>
      <c r="P40" s="60"/>
      <c r="Q40" s="60"/>
      <c r="R40" s="60"/>
      <c r="S40" s="60"/>
      <c r="T40" s="60"/>
      <c r="U40" s="60"/>
      <c r="V40" s="60"/>
      <c r="W40" s="60">
        <v>12684206</v>
      </c>
      <c r="X40" s="60">
        <v>13304218</v>
      </c>
      <c r="Y40" s="60">
        <v>-620012</v>
      </c>
      <c r="Z40" s="140">
        <v>-4.66</v>
      </c>
      <c r="AA40" s="155">
        <v>29724634</v>
      </c>
    </row>
    <row r="41" spans="1:27" ht="12.75">
      <c r="A41" s="138" t="s">
        <v>87</v>
      </c>
      <c r="B41" s="136"/>
      <c r="C41" s="155"/>
      <c r="D41" s="155"/>
      <c r="E41" s="156">
        <v>24279574</v>
      </c>
      <c r="F41" s="60">
        <v>24279574</v>
      </c>
      <c r="G41" s="60">
        <v>2087737</v>
      </c>
      <c r="H41" s="60">
        <v>1755871</v>
      </c>
      <c r="I41" s="60">
        <v>1784717</v>
      </c>
      <c r="J41" s="60">
        <v>5628325</v>
      </c>
      <c r="K41" s="60">
        <v>1621495</v>
      </c>
      <c r="L41" s="60">
        <v>2055704</v>
      </c>
      <c r="M41" s="60">
        <v>1750010</v>
      </c>
      <c r="N41" s="60">
        <v>5427209</v>
      </c>
      <c r="O41" s="60"/>
      <c r="P41" s="60"/>
      <c r="Q41" s="60"/>
      <c r="R41" s="60"/>
      <c r="S41" s="60"/>
      <c r="T41" s="60"/>
      <c r="U41" s="60"/>
      <c r="V41" s="60"/>
      <c r="W41" s="60">
        <v>11055534</v>
      </c>
      <c r="X41" s="60">
        <v>11907894</v>
      </c>
      <c r="Y41" s="60">
        <v>-852360</v>
      </c>
      <c r="Z41" s="140">
        <v>-7.16</v>
      </c>
      <c r="AA41" s="155">
        <v>24279574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555711458</v>
      </c>
      <c r="F42" s="100">
        <f t="shared" si="8"/>
        <v>555711458</v>
      </c>
      <c r="G42" s="100">
        <f t="shared" si="8"/>
        <v>17200517</v>
      </c>
      <c r="H42" s="100">
        <f t="shared" si="8"/>
        <v>21882546</v>
      </c>
      <c r="I42" s="100">
        <f t="shared" si="8"/>
        <v>29911157</v>
      </c>
      <c r="J42" s="100">
        <f t="shared" si="8"/>
        <v>68994220</v>
      </c>
      <c r="K42" s="100">
        <f t="shared" si="8"/>
        <v>25073420</v>
      </c>
      <c r="L42" s="100">
        <f t="shared" si="8"/>
        <v>33974186</v>
      </c>
      <c r="M42" s="100">
        <f t="shared" si="8"/>
        <v>29427374</v>
      </c>
      <c r="N42" s="100">
        <f t="shared" si="8"/>
        <v>88474980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157469200</v>
      </c>
      <c r="X42" s="100">
        <f t="shared" si="8"/>
        <v>273319702</v>
      </c>
      <c r="Y42" s="100">
        <f t="shared" si="8"/>
        <v>-115850502</v>
      </c>
      <c r="Z42" s="137">
        <f>+IF(X42&lt;&gt;0,+(Y42/X42)*100,0)</f>
        <v>-42.386443842968916</v>
      </c>
      <c r="AA42" s="153">
        <f>SUM(AA43:AA46)</f>
        <v>555711458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555711458</v>
      </c>
      <c r="F44" s="60">
        <v>555711458</v>
      </c>
      <c r="G44" s="60">
        <v>17200517</v>
      </c>
      <c r="H44" s="60">
        <v>21882546</v>
      </c>
      <c r="I44" s="60">
        <v>29911157</v>
      </c>
      <c r="J44" s="60">
        <v>68994220</v>
      </c>
      <c r="K44" s="60">
        <v>25073420</v>
      </c>
      <c r="L44" s="60">
        <v>33974186</v>
      </c>
      <c r="M44" s="60">
        <v>29427374</v>
      </c>
      <c r="N44" s="60">
        <v>88474980</v>
      </c>
      <c r="O44" s="60"/>
      <c r="P44" s="60"/>
      <c r="Q44" s="60"/>
      <c r="R44" s="60"/>
      <c r="S44" s="60"/>
      <c r="T44" s="60"/>
      <c r="U44" s="60"/>
      <c r="V44" s="60"/>
      <c r="W44" s="60">
        <v>157469200</v>
      </c>
      <c r="X44" s="60">
        <v>268819702</v>
      </c>
      <c r="Y44" s="60">
        <v>-111350502</v>
      </c>
      <c r="Z44" s="140">
        <v>-41.42</v>
      </c>
      <c r="AA44" s="155">
        <v>555711458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4500000</v>
      </c>
      <c r="Y45" s="159">
        <v>-4500000</v>
      </c>
      <c r="Z45" s="141">
        <v>-100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2939254</v>
      </c>
      <c r="F47" s="100">
        <v>2939254</v>
      </c>
      <c r="G47" s="100">
        <v>100483</v>
      </c>
      <c r="H47" s="100">
        <v>61050</v>
      </c>
      <c r="I47" s="100">
        <v>484527</v>
      </c>
      <c r="J47" s="100">
        <v>646060</v>
      </c>
      <c r="K47" s="100">
        <v>267954</v>
      </c>
      <c r="L47" s="100">
        <v>170883</v>
      </c>
      <c r="M47" s="100">
        <v>203576</v>
      </c>
      <c r="N47" s="100">
        <v>642413</v>
      </c>
      <c r="O47" s="100"/>
      <c r="P47" s="100"/>
      <c r="Q47" s="100"/>
      <c r="R47" s="100"/>
      <c r="S47" s="100"/>
      <c r="T47" s="100"/>
      <c r="U47" s="100"/>
      <c r="V47" s="100"/>
      <c r="W47" s="100">
        <v>1288473</v>
      </c>
      <c r="X47" s="100">
        <v>1833076</v>
      </c>
      <c r="Y47" s="100">
        <v>-544603</v>
      </c>
      <c r="Z47" s="137">
        <v>-29.71</v>
      </c>
      <c r="AA47" s="153">
        <v>2939254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1134760924</v>
      </c>
      <c r="F48" s="73">
        <f t="shared" si="9"/>
        <v>1134760924</v>
      </c>
      <c r="G48" s="73">
        <f t="shared" si="9"/>
        <v>56284416</v>
      </c>
      <c r="H48" s="73">
        <f t="shared" si="9"/>
        <v>58986459</v>
      </c>
      <c r="I48" s="73">
        <f t="shared" si="9"/>
        <v>76729270</v>
      </c>
      <c r="J48" s="73">
        <f t="shared" si="9"/>
        <v>192000145</v>
      </c>
      <c r="K48" s="73">
        <f t="shared" si="9"/>
        <v>68343654</v>
      </c>
      <c r="L48" s="73">
        <f t="shared" si="9"/>
        <v>79447269</v>
      </c>
      <c r="M48" s="73">
        <f t="shared" si="9"/>
        <v>67934674</v>
      </c>
      <c r="N48" s="73">
        <f t="shared" si="9"/>
        <v>215725597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407725742</v>
      </c>
      <c r="X48" s="73">
        <f t="shared" si="9"/>
        <v>550559003</v>
      </c>
      <c r="Y48" s="73">
        <f t="shared" si="9"/>
        <v>-142833261</v>
      </c>
      <c r="Z48" s="170">
        <f>+IF(X48&lt;&gt;0,+(Y48/X48)*100,0)</f>
        <v>-25.943315833852598</v>
      </c>
      <c r="AA48" s="168">
        <f>+AA28+AA32+AA38+AA42+AA47</f>
        <v>1134760924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1077080373</v>
      </c>
      <c r="F49" s="173">
        <f t="shared" si="10"/>
        <v>1077080373</v>
      </c>
      <c r="G49" s="173">
        <f t="shared" si="10"/>
        <v>439442831</v>
      </c>
      <c r="H49" s="173">
        <f t="shared" si="10"/>
        <v>146665528</v>
      </c>
      <c r="I49" s="173">
        <f t="shared" si="10"/>
        <v>-22463582</v>
      </c>
      <c r="J49" s="173">
        <f t="shared" si="10"/>
        <v>563644777</v>
      </c>
      <c r="K49" s="173">
        <f t="shared" si="10"/>
        <v>13252365</v>
      </c>
      <c r="L49" s="173">
        <f t="shared" si="10"/>
        <v>52877804</v>
      </c>
      <c r="M49" s="173">
        <f t="shared" si="10"/>
        <v>386356342</v>
      </c>
      <c r="N49" s="173">
        <f t="shared" si="10"/>
        <v>452486511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1016131288</v>
      </c>
      <c r="X49" s="173">
        <f>IF(F25=F48,0,X25-X48)</f>
        <v>209311183</v>
      </c>
      <c r="Y49" s="173">
        <f t="shared" si="10"/>
        <v>806820105</v>
      </c>
      <c r="Z49" s="174">
        <f>+IF(X49&lt;&gt;0,+(Y49/X49)*100,0)</f>
        <v>385.4644044508601</v>
      </c>
      <c r="AA49" s="171">
        <f>+AA25-AA48</f>
        <v>1077080373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236406590</v>
      </c>
      <c r="F8" s="60">
        <v>236406590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68048295</v>
      </c>
      <c r="Y8" s="60">
        <v>-68048295</v>
      </c>
      <c r="Z8" s="140">
        <v>-100</v>
      </c>
      <c r="AA8" s="155">
        <v>236406590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33230090</v>
      </c>
      <c r="Y9" s="60">
        <v>-33230090</v>
      </c>
      <c r="Z9" s="140">
        <v>-100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24015854</v>
      </c>
      <c r="H11" s="60">
        <v>24015854</v>
      </c>
      <c r="I11" s="60">
        <v>19700456</v>
      </c>
      <c r="J11" s="60">
        <v>67732164</v>
      </c>
      <c r="K11" s="60">
        <v>19629413</v>
      </c>
      <c r="L11" s="60">
        <v>22946683</v>
      </c>
      <c r="M11" s="60">
        <v>18200449</v>
      </c>
      <c r="N11" s="60">
        <v>60776545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128508709</v>
      </c>
      <c r="X11" s="60"/>
      <c r="Y11" s="60">
        <v>128508709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50000</v>
      </c>
      <c r="F12" s="60">
        <v>50000</v>
      </c>
      <c r="G12" s="60">
        <v>0</v>
      </c>
      <c r="H12" s="60">
        <v>4657</v>
      </c>
      <c r="I12" s="60">
        <v>3951</v>
      </c>
      <c r="J12" s="60">
        <v>8608</v>
      </c>
      <c r="K12" s="60">
        <v>0</v>
      </c>
      <c r="L12" s="60">
        <v>0</v>
      </c>
      <c r="M12" s="60">
        <v>5352</v>
      </c>
      <c r="N12" s="60">
        <v>5352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13960</v>
      </c>
      <c r="X12" s="60">
        <v>25002</v>
      </c>
      <c r="Y12" s="60">
        <v>-11042</v>
      </c>
      <c r="Z12" s="140">
        <v>-44.16</v>
      </c>
      <c r="AA12" s="155">
        <v>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24100000</v>
      </c>
      <c r="F13" s="60">
        <v>24100000</v>
      </c>
      <c r="G13" s="60">
        <v>2892274</v>
      </c>
      <c r="H13" s="60">
        <v>3908260</v>
      </c>
      <c r="I13" s="60">
        <v>3333725</v>
      </c>
      <c r="J13" s="60">
        <v>10134259</v>
      </c>
      <c r="K13" s="60">
        <v>3369994</v>
      </c>
      <c r="L13" s="60">
        <v>2620424</v>
      </c>
      <c r="M13" s="60">
        <v>1874421</v>
      </c>
      <c r="N13" s="60">
        <v>7864839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17999098</v>
      </c>
      <c r="X13" s="60">
        <v>10816282</v>
      </c>
      <c r="Y13" s="60">
        <v>7182816</v>
      </c>
      <c r="Z13" s="140">
        <v>66.41</v>
      </c>
      <c r="AA13" s="155">
        <v>24100000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15460000</v>
      </c>
      <c r="F14" s="60">
        <v>15460000</v>
      </c>
      <c r="G14" s="60">
        <v>60119</v>
      </c>
      <c r="H14" s="60">
        <v>3618216</v>
      </c>
      <c r="I14" s="60">
        <v>3645802</v>
      </c>
      <c r="J14" s="60">
        <v>7324137</v>
      </c>
      <c r="K14" s="60">
        <v>3702468</v>
      </c>
      <c r="L14" s="60">
        <v>3802966</v>
      </c>
      <c r="M14" s="60">
        <v>3854092</v>
      </c>
      <c r="N14" s="60">
        <v>11359526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18683663</v>
      </c>
      <c r="X14" s="60">
        <v>7566502</v>
      </c>
      <c r="Y14" s="60">
        <v>11117161</v>
      </c>
      <c r="Z14" s="140">
        <v>146.93</v>
      </c>
      <c r="AA14" s="155">
        <v>15460000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676566001</v>
      </c>
      <c r="F19" s="60">
        <v>676566001</v>
      </c>
      <c r="G19" s="60">
        <v>278876000</v>
      </c>
      <c r="H19" s="60">
        <v>2513000</v>
      </c>
      <c r="I19" s="60">
        <v>0</v>
      </c>
      <c r="J19" s="60">
        <v>281389000</v>
      </c>
      <c r="K19" s="60">
        <v>0</v>
      </c>
      <c r="L19" s="60">
        <v>0</v>
      </c>
      <c r="M19" s="60">
        <v>224547000</v>
      </c>
      <c r="N19" s="60">
        <v>224547000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505936000</v>
      </c>
      <c r="X19" s="60">
        <v>494736097</v>
      </c>
      <c r="Y19" s="60">
        <v>11199903</v>
      </c>
      <c r="Z19" s="140">
        <v>2.26</v>
      </c>
      <c r="AA19" s="155">
        <v>676566001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184464706</v>
      </c>
      <c r="F20" s="54">
        <v>184464706</v>
      </c>
      <c r="G20" s="54">
        <v>0</v>
      </c>
      <c r="H20" s="54">
        <v>0</v>
      </c>
      <c r="I20" s="54">
        <v>146754</v>
      </c>
      <c r="J20" s="54">
        <v>146754</v>
      </c>
      <c r="K20" s="54">
        <v>24144</v>
      </c>
      <c r="L20" s="54">
        <v>0</v>
      </c>
      <c r="M20" s="54">
        <v>20235702</v>
      </c>
      <c r="N20" s="54">
        <v>20259846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20406600</v>
      </c>
      <c r="X20" s="54">
        <v>145447920</v>
      </c>
      <c r="Y20" s="54">
        <v>-125041320</v>
      </c>
      <c r="Z20" s="184">
        <v>-85.97</v>
      </c>
      <c r="AA20" s="130">
        <v>184464706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1137047297</v>
      </c>
      <c r="F22" s="190">
        <f t="shared" si="0"/>
        <v>1137047297</v>
      </c>
      <c r="G22" s="190">
        <f t="shared" si="0"/>
        <v>305844247</v>
      </c>
      <c r="H22" s="190">
        <f t="shared" si="0"/>
        <v>34059987</v>
      </c>
      <c r="I22" s="190">
        <f t="shared" si="0"/>
        <v>26830688</v>
      </c>
      <c r="J22" s="190">
        <f t="shared" si="0"/>
        <v>366734922</v>
      </c>
      <c r="K22" s="190">
        <f t="shared" si="0"/>
        <v>26726019</v>
      </c>
      <c r="L22" s="190">
        <f t="shared" si="0"/>
        <v>29370073</v>
      </c>
      <c r="M22" s="190">
        <f t="shared" si="0"/>
        <v>268717016</v>
      </c>
      <c r="N22" s="190">
        <f t="shared" si="0"/>
        <v>324813108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691548030</v>
      </c>
      <c r="X22" s="190">
        <f t="shared" si="0"/>
        <v>759870188</v>
      </c>
      <c r="Y22" s="190">
        <f t="shared" si="0"/>
        <v>-68322158</v>
      </c>
      <c r="Z22" s="191">
        <f>+IF(X22&lt;&gt;0,+(Y22/X22)*100,0)</f>
        <v>-8.991293391812865</v>
      </c>
      <c r="AA22" s="188">
        <f>SUM(AA5:AA21)</f>
        <v>1137047297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434776158</v>
      </c>
      <c r="F25" s="60">
        <v>434776158</v>
      </c>
      <c r="G25" s="60">
        <v>30162242</v>
      </c>
      <c r="H25" s="60">
        <v>27147892</v>
      </c>
      <c r="I25" s="60">
        <v>27925033</v>
      </c>
      <c r="J25" s="60">
        <v>85235167</v>
      </c>
      <c r="K25" s="60">
        <v>30484354</v>
      </c>
      <c r="L25" s="60">
        <v>29598066</v>
      </c>
      <c r="M25" s="60">
        <v>31179233</v>
      </c>
      <c r="N25" s="60">
        <v>91261653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176496820</v>
      </c>
      <c r="X25" s="60">
        <v>197730858</v>
      </c>
      <c r="Y25" s="60">
        <v>-21234038</v>
      </c>
      <c r="Z25" s="140">
        <v>-10.74</v>
      </c>
      <c r="AA25" s="155">
        <v>434776158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19777572</v>
      </c>
      <c r="F26" s="60">
        <v>19777572</v>
      </c>
      <c r="G26" s="60">
        <v>1403763</v>
      </c>
      <c r="H26" s="60">
        <v>990592</v>
      </c>
      <c r="I26" s="60">
        <v>1418760</v>
      </c>
      <c r="J26" s="60">
        <v>3813115</v>
      </c>
      <c r="K26" s="60">
        <v>1397807</v>
      </c>
      <c r="L26" s="60">
        <v>1449584</v>
      </c>
      <c r="M26" s="60">
        <v>1400184</v>
      </c>
      <c r="N26" s="60">
        <v>4247575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8060690</v>
      </c>
      <c r="X26" s="60">
        <v>9665058</v>
      </c>
      <c r="Y26" s="60">
        <v>-1604368</v>
      </c>
      <c r="Z26" s="140">
        <v>-16.6</v>
      </c>
      <c r="AA26" s="155">
        <v>19777572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43500000</v>
      </c>
      <c r="F27" s="60">
        <v>43500000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21750000</v>
      </c>
      <c r="Y27" s="60">
        <v>-21750000</v>
      </c>
      <c r="Z27" s="140">
        <v>-100</v>
      </c>
      <c r="AA27" s="155">
        <v>43500000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160041150</v>
      </c>
      <c r="F28" s="60">
        <v>160041150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80020578</v>
      </c>
      <c r="Y28" s="60">
        <v>-80020578</v>
      </c>
      <c r="Z28" s="140">
        <v>-100</v>
      </c>
      <c r="AA28" s="155">
        <v>160041150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51000000</v>
      </c>
      <c r="F30" s="60">
        <v>51000000</v>
      </c>
      <c r="G30" s="60">
        <v>0</v>
      </c>
      <c r="H30" s="60">
        <v>0</v>
      </c>
      <c r="I30" s="60">
        <v>2869671</v>
      </c>
      <c r="J30" s="60">
        <v>2869671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2869671</v>
      </c>
      <c r="X30" s="60">
        <v>25500000</v>
      </c>
      <c r="Y30" s="60">
        <v>-22630329</v>
      </c>
      <c r="Z30" s="140">
        <v>-88.75</v>
      </c>
      <c r="AA30" s="155">
        <v>51000000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64528385</v>
      </c>
      <c r="F31" s="60">
        <v>64528385</v>
      </c>
      <c r="G31" s="60">
        <v>1409514</v>
      </c>
      <c r="H31" s="60">
        <v>1683057</v>
      </c>
      <c r="I31" s="60">
        <v>4948548</v>
      </c>
      <c r="J31" s="60">
        <v>8041119</v>
      </c>
      <c r="K31" s="60">
        <v>7578265</v>
      </c>
      <c r="L31" s="60">
        <v>5780922</v>
      </c>
      <c r="M31" s="60">
        <v>7233123</v>
      </c>
      <c r="N31" s="60">
        <v>20592310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28633429</v>
      </c>
      <c r="X31" s="60">
        <v>32268385</v>
      </c>
      <c r="Y31" s="60">
        <v>-3634956</v>
      </c>
      <c r="Z31" s="140">
        <v>-11.26</v>
      </c>
      <c r="AA31" s="155">
        <v>64528385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1073152</v>
      </c>
      <c r="H32" s="60">
        <v>1117273</v>
      </c>
      <c r="I32" s="60">
        <v>1267098</v>
      </c>
      <c r="J32" s="60">
        <v>3457523</v>
      </c>
      <c r="K32" s="60">
        <v>1889442</v>
      </c>
      <c r="L32" s="60">
        <v>1220544</v>
      </c>
      <c r="M32" s="60">
        <v>1220544</v>
      </c>
      <c r="N32" s="60">
        <v>4330530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7788053</v>
      </c>
      <c r="X32" s="60">
        <v>7500000</v>
      </c>
      <c r="Y32" s="60">
        <v>288053</v>
      </c>
      <c r="Z32" s="140">
        <v>3.84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16481579</v>
      </c>
      <c r="F33" s="60">
        <v>16481579</v>
      </c>
      <c r="G33" s="60">
        <v>7000000</v>
      </c>
      <c r="H33" s="60">
        <v>7000000</v>
      </c>
      <c r="I33" s="60">
        <v>4500000</v>
      </c>
      <c r="J33" s="60">
        <v>18500000</v>
      </c>
      <c r="K33" s="60">
        <v>4500000</v>
      </c>
      <c r="L33" s="60">
        <v>3500000</v>
      </c>
      <c r="M33" s="60">
        <v>1191400</v>
      </c>
      <c r="N33" s="60">
        <v>9191400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27691400</v>
      </c>
      <c r="X33" s="60">
        <v>4722000</v>
      </c>
      <c r="Y33" s="60">
        <v>22969400</v>
      </c>
      <c r="Z33" s="140">
        <v>486.43</v>
      </c>
      <c r="AA33" s="155">
        <v>16481579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344656080</v>
      </c>
      <c r="F34" s="60">
        <v>344656080</v>
      </c>
      <c r="G34" s="60">
        <v>15235745</v>
      </c>
      <c r="H34" s="60">
        <v>21047645</v>
      </c>
      <c r="I34" s="60">
        <v>33800160</v>
      </c>
      <c r="J34" s="60">
        <v>70083550</v>
      </c>
      <c r="K34" s="60">
        <v>22493786</v>
      </c>
      <c r="L34" s="60">
        <v>37898153</v>
      </c>
      <c r="M34" s="60">
        <v>25710190</v>
      </c>
      <c r="N34" s="60">
        <v>86102129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156185679</v>
      </c>
      <c r="X34" s="60">
        <v>171402124</v>
      </c>
      <c r="Y34" s="60">
        <v>-15216445</v>
      </c>
      <c r="Z34" s="140">
        <v>-8.88</v>
      </c>
      <c r="AA34" s="155">
        <v>344656080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1134760924</v>
      </c>
      <c r="F36" s="190">
        <f t="shared" si="1"/>
        <v>1134760924</v>
      </c>
      <c r="G36" s="190">
        <f t="shared" si="1"/>
        <v>56284416</v>
      </c>
      <c r="H36" s="190">
        <f t="shared" si="1"/>
        <v>58986459</v>
      </c>
      <c r="I36" s="190">
        <f t="shared" si="1"/>
        <v>76729270</v>
      </c>
      <c r="J36" s="190">
        <f t="shared" si="1"/>
        <v>192000145</v>
      </c>
      <c r="K36" s="190">
        <f t="shared" si="1"/>
        <v>68343654</v>
      </c>
      <c r="L36" s="190">
        <f t="shared" si="1"/>
        <v>79447269</v>
      </c>
      <c r="M36" s="190">
        <f t="shared" si="1"/>
        <v>67934674</v>
      </c>
      <c r="N36" s="190">
        <f t="shared" si="1"/>
        <v>215725597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407725742</v>
      </c>
      <c r="X36" s="190">
        <f t="shared" si="1"/>
        <v>550559003</v>
      </c>
      <c r="Y36" s="190">
        <f t="shared" si="1"/>
        <v>-142833261</v>
      </c>
      <c r="Z36" s="191">
        <f>+IF(X36&lt;&gt;0,+(Y36/X36)*100,0)</f>
        <v>-25.943315833852598</v>
      </c>
      <c r="AA36" s="188">
        <f>SUM(AA25:AA35)</f>
        <v>1134760924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2286373</v>
      </c>
      <c r="F38" s="106">
        <f t="shared" si="2"/>
        <v>2286373</v>
      </c>
      <c r="G38" s="106">
        <f t="shared" si="2"/>
        <v>249559831</v>
      </c>
      <c r="H38" s="106">
        <f t="shared" si="2"/>
        <v>-24926472</v>
      </c>
      <c r="I38" s="106">
        <f t="shared" si="2"/>
        <v>-49898582</v>
      </c>
      <c r="J38" s="106">
        <f t="shared" si="2"/>
        <v>174734777</v>
      </c>
      <c r="K38" s="106">
        <f t="shared" si="2"/>
        <v>-41617635</v>
      </c>
      <c r="L38" s="106">
        <f t="shared" si="2"/>
        <v>-50077196</v>
      </c>
      <c r="M38" s="106">
        <f t="shared" si="2"/>
        <v>200782342</v>
      </c>
      <c r="N38" s="106">
        <f t="shared" si="2"/>
        <v>109087511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283822288</v>
      </c>
      <c r="X38" s="106">
        <f>IF(F22=F36,0,X22-X36)</f>
        <v>209311185</v>
      </c>
      <c r="Y38" s="106">
        <f t="shared" si="2"/>
        <v>74511103</v>
      </c>
      <c r="Z38" s="201">
        <f>+IF(X38&lt;&gt;0,+(Y38/X38)*100,0)</f>
        <v>35.59824239684086</v>
      </c>
      <c r="AA38" s="199">
        <f>+AA22-AA36</f>
        <v>2286373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1074794000</v>
      </c>
      <c r="F39" s="60">
        <v>1074794000</v>
      </c>
      <c r="G39" s="60">
        <v>189883000</v>
      </c>
      <c r="H39" s="60">
        <v>171592000</v>
      </c>
      <c r="I39" s="60">
        <v>27435000</v>
      </c>
      <c r="J39" s="60">
        <v>388910000</v>
      </c>
      <c r="K39" s="60">
        <v>54870000</v>
      </c>
      <c r="L39" s="60">
        <v>102955000</v>
      </c>
      <c r="M39" s="60">
        <v>185574000</v>
      </c>
      <c r="N39" s="60">
        <v>343399000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732309000</v>
      </c>
      <c r="X39" s="60">
        <v>541282622</v>
      </c>
      <c r="Y39" s="60">
        <v>191026378</v>
      </c>
      <c r="Z39" s="140">
        <v>35.29</v>
      </c>
      <c r="AA39" s="155">
        <v>1074794000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66833666</v>
      </c>
      <c r="Y40" s="54">
        <v>-66833666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1077080373</v>
      </c>
      <c r="F42" s="88">
        <f t="shared" si="3"/>
        <v>1077080373</v>
      </c>
      <c r="G42" s="88">
        <f t="shared" si="3"/>
        <v>439442831</v>
      </c>
      <c r="H42" s="88">
        <f t="shared" si="3"/>
        <v>146665528</v>
      </c>
      <c r="I42" s="88">
        <f t="shared" si="3"/>
        <v>-22463582</v>
      </c>
      <c r="J42" s="88">
        <f t="shared" si="3"/>
        <v>563644777</v>
      </c>
      <c r="K42" s="88">
        <f t="shared" si="3"/>
        <v>13252365</v>
      </c>
      <c r="L42" s="88">
        <f t="shared" si="3"/>
        <v>52877804</v>
      </c>
      <c r="M42" s="88">
        <f t="shared" si="3"/>
        <v>386356342</v>
      </c>
      <c r="N42" s="88">
        <f t="shared" si="3"/>
        <v>452486511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1016131288</v>
      </c>
      <c r="X42" s="88">
        <f t="shared" si="3"/>
        <v>817427473</v>
      </c>
      <c r="Y42" s="88">
        <f t="shared" si="3"/>
        <v>198703815</v>
      </c>
      <c r="Z42" s="208">
        <f>+IF(X42&lt;&gt;0,+(Y42/X42)*100,0)</f>
        <v>24.308433660878435</v>
      </c>
      <c r="AA42" s="206">
        <f>SUM(AA38:AA41)</f>
        <v>1077080373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1077080373</v>
      </c>
      <c r="F44" s="77">
        <f t="shared" si="4"/>
        <v>1077080373</v>
      </c>
      <c r="G44" s="77">
        <f t="shared" si="4"/>
        <v>439442831</v>
      </c>
      <c r="H44" s="77">
        <f t="shared" si="4"/>
        <v>146665528</v>
      </c>
      <c r="I44" s="77">
        <f t="shared" si="4"/>
        <v>-22463582</v>
      </c>
      <c r="J44" s="77">
        <f t="shared" si="4"/>
        <v>563644777</v>
      </c>
      <c r="K44" s="77">
        <f t="shared" si="4"/>
        <v>13252365</v>
      </c>
      <c r="L44" s="77">
        <f t="shared" si="4"/>
        <v>52877804</v>
      </c>
      <c r="M44" s="77">
        <f t="shared" si="4"/>
        <v>386356342</v>
      </c>
      <c r="N44" s="77">
        <f t="shared" si="4"/>
        <v>452486511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1016131288</v>
      </c>
      <c r="X44" s="77">
        <f t="shared" si="4"/>
        <v>817427473</v>
      </c>
      <c r="Y44" s="77">
        <f t="shared" si="4"/>
        <v>198703815</v>
      </c>
      <c r="Z44" s="212">
        <f>+IF(X44&lt;&gt;0,+(Y44/X44)*100,0)</f>
        <v>24.308433660878435</v>
      </c>
      <c r="AA44" s="210">
        <f>+AA42-AA43</f>
        <v>1077080373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1077080373</v>
      </c>
      <c r="F46" s="88">
        <f t="shared" si="5"/>
        <v>1077080373</v>
      </c>
      <c r="G46" s="88">
        <f t="shared" si="5"/>
        <v>439442831</v>
      </c>
      <c r="H46" s="88">
        <f t="shared" si="5"/>
        <v>146665528</v>
      </c>
      <c r="I46" s="88">
        <f t="shared" si="5"/>
        <v>-22463582</v>
      </c>
      <c r="J46" s="88">
        <f t="shared" si="5"/>
        <v>563644777</v>
      </c>
      <c r="K46" s="88">
        <f t="shared" si="5"/>
        <v>13252365</v>
      </c>
      <c r="L46" s="88">
        <f t="shared" si="5"/>
        <v>52877804</v>
      </c>
      <c r="M46" s="88">
        <f t="shared" si="5"/>
        <v>386356342</v>
      </c>
      <c r="N46" s="88">
        <f t="shared" si="5"/>
        <v>452486511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1016131288</v>
      </c>
      <c r="X46" s="88">
        <f t="shared" si="5"/>
        <v>817427473</v>
      </c>
      <c r="Y46" s="88">
        <f t="shared" si="5"/>
        <v>198703815</v>
      </c>
      <c r="Z46" s="208">
        <f>+IF(X46&lt;&gt;0,+(Y46/X46)*100,0)</f>
        <v>24.308433660878435</v>
      </c>
      <c r="AA46" s="206">
        <f>SUM(AA44:AA45)</f>
        <v>1077080373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1077080373</v>
      </c>
      <c r="F48" s="219">
        <f t="shared" si="6"/>
        <v>1077080373</v>
      </c>
      <c r="G48" s="219">
        <f t="shared" si="6"/>
        <v>439442831</v>
      </c>
      <c r="H48" s="220">
        <f t="shared" si="6"/>
        <v>146665528</v>
      </c>
      <c r="I48" s="220">
        <f t="shared" si="6"/>
        <v>-22463582</v>
      </c>
      <c r="J48" s="220">
        <f t="shared" si="6"/>
        <v>563644777</v>
      </c>
      <c r="K48" s="220">
        <f t="shared" si="6"/>
        <v>13252365</v>
      </c>
      <c r="L48" s="220">
        <f t="shared" si="6"/>
        <v>52877804</v>
      </c>
      <c r="M48" s="219">
        <f t="shared" si="6"/>
        <v>386356342</v>
      </c>
      <c r="N48" s="219">
        <f t="shared" si="6"/>
        <v>452486511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1016131288</v>
      </c>
      <c r="X48" s="220">
        <f t="shared" si="6"/>
        <v>817427473</v>
      </c>
      <c r="Y48" s="220">
        <f t="shared" si="6"/>
        <v>198703815</v>
      </c>
      <c r="Z48" s="221">
        <f>+IF(X48&lt;&gt;0,+(Y48/X48)*100,0)</f>
        <v>24.308433660878435</v>
      </c>
      <c r="AA48" s="222">
        <f>SUM(AA46:AA47)</f>
        <v>1077080373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56490500</v>
      </c>
      <c r="F5" s="100">
        <f t="shared" si="0"/>
        <v>56490500</v>
      </c>
      <c r="G5" s="100">
        <f t="shared" si="0"/>
        <v>196750</v>
      </c>
      <c r="H5" s="100">
        <f t="shared" si="0"/>
        <v>21000</v>
      </c>
      <c r="I5" s="100">
        <f t="shared" si="0"/>
        <v>761972</v>
      </c>
      <c r="J5" s="100">
        <f t="shared" si="0"/>
        <v>979722</v>
      </c>
      <c r="K5" s="100">
        <f t="shared" si="0"/>
        <v>371746</v>
      </c>
      <c r="L5" s="100">
        <f t="shared" si="0"/>
        <v>747754</v>
      </c>
      <c r="M5" s="100">
        <f t="shared" si="0"/>
        <v>3632873</v>
      </c>
      <c r="N5" s="100">
        <f t="shared" si="0"/>
        <v>4752373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5732095</v>
      </c>
      <c r="X5" s="100">
        <f t="shared" si="0"/>
        <v>23085500</v>
      </c>
      <c r="Y5" s="100">
        <f t="shared" si="0"/>
        <v>-17353405</v>
      </c>
      <c r="Z5" s="137">
        <f>+IF(X5&lt;&gt;0,+(Y5/X5)*100,0)</f>
        <v>-75.17015009421499</v>
      </c>
      <c r="AA5" s="153">
        <f>SUM(AA6:AA8)</f>
        <v>56490500</v>
      </c>
    </row>
    <row r="6" spans="1:27" ht="12.75">
      <c r="A6" s="138" t="s">
        <v>75</v>
      </c>
      <c r="B6" s="136"/>
      <c r="C6" s="155"/>
      <c r="D6" s="155"/>
      <c r="E6" s="156">
        <v>3000000</v>
      </c>
      <c r="F6" s="60">
        <v>3000000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3000000</v>
      </c>
    </row>
    <row r="7" spans="1:27" ht="12.75">
      <c r="A7" s="138" t="s">
        <v>76</v>
      </c>
      <c r="B7" s="136"/>
      <c r="C7" s="157"/>
      <c r="D7" s="157"/>
      <c r="E7" s="158">
        <v>51640500</v>
      </c>
      <c r="F7" s="159">
        <v>51640500</v>
      </c>
      <c r="G7" s="159">
        <v>196750</v>
      </c>
      <c r="H7" s="159">
        <v>21000</v>
      </c>
      <c r="I7" s="159">
        <v>761972</v>
      </c>
      <c r="J7" s="159">
        <v>979722</v>
      </c>
      <c r="K7" s="159">
        <v>371746</v>
      </c>
      <c r="L7" s="159">
        <v>724454</v>
      </c>
      <c r="M7" s="159">
        <v>3632873</v>
      </c>
      <c r="N7" s="159">
        <v>4729073</v>
      </c>
      <c r="O7" s="159"/>
      <c r="P7" s="159"/>
      <c r="Q7" s="159"/>
      <c r="R7" s="159"/>
      <c r="S7" s="159"/>
      <c r="T7" s="159"/>
      <c r="U7" s="159"/>
      <c r="V7" s="159"/>
      <c r="W7" s="159">
        <v>5708795</v>
      </c>
      <c r="X7" s="159">
        <v>21785500</v>
      </c>
      <c r="Y7" s="159">
        <v>-16076705</v>
      </c>
      <c r="Z7" s="141">
        <v>-73.8</v>
      </c>
      <c r="AA7" s="225">
        <v>51640500</v>
      </c>
    </row>
    <row r="8" spans="1:27" ht="12.75">
      <c r="A8" s="138" t="s">
        <v>77</v>
      </c>
      <c r="B8" s="136"/>
      <c r="C8" s="155"/>
      <c r="D8" s="155"/>
      <c r="E8" s="156">
        <v>1850000</v>
      </c>
      <c r="F8" s="60">
        <v>1850000</v>
      </c>
      <c r="G8" s="60"/>
      <c r="H8" s="60"/>
      <c r="I8" s="60"/>
      <c r="J8" s="60"/>
      <c r="K8" s="60"/>
      <c r="L8" s="60">
        <v>23300</v>
      </c>
      <c r="M8" s="60"/>
      <c r="N8" s="60">
        <v>23300</v>
      </c>
      <c r="O8" s="60"/>
      <c r="P8" s="60"/>
      <c r="Q8" s="60"/>
      <c r="R8" s="60"/>
      <c r="S8" s="60"/>
      <c r="T8" s="60"/>
      <c r="U8" s="60"/>
      <c r="V8" s="60"/>
      <c r="W8" s="60">
        <v>23300</v>
      </c>
      <c r="X8" s="60">
        <v>1300000</v>
      </c>
      <c r="Y8" s="60">
        <v>-1276700</v>
      </c>
      <c r="Z8" s="140">
        <v>-98.21</v>
      </c>
      <c r="AA8" s="62">
        <v>1850000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20620000</v>
      </c>
      <c r="F9" s="100">
        <f t="shared" si="1"/>
        <v>20620000</v>
      </c>
      <c r="G9" s="100">
        <f t="shared" si="1"/>
        <v>0</v>
      </c>
      <c r="H9" s="100">
        <f t="shared" si="1"/>
        <v>3157016</v>
      </c>
      <c r="I9" s="100">
        <f t="shared" si="1"/>
        <v>0</v>
      </c>
      <c r="J9" s="100">
        <f t="shared" si="1"/>
        <v>3157016</v>
      </c>
      <c r="K9" s="100">
        <f t="shared" si="1"/>
        <v>0</v>
      </c>
      <c r="L9" s="100">
        <f t="shared" si="1"/>
        <v>59070</v>
      </c>
      <c r="M9" s="100">
        <f t="shared" si="1"/>
        <v>0</v>
      </c>
      <c r="N9" s="100">
        <f t="shared" si="1"/>
        <v>59070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3216086</v>
      </c>
      <c r="X9" s="100">
        <f t="shared" si="1"/>
        <v>7520000</v>
      </c>
      <c r="Y9" s="100">
        <f t="shared" si="1"/>
        <v>-4303914</v>
      </c>
      <c r="Z9" s="137">
        <f>+IF(X9&lt;&gt;0,+(Y9/X9)*100,0)</f>
        <v>-57.232898936170216</v>
      </c>
      <c r="AA9" s="102">
        <f>SUM(AA10:AA14)</f>
        <v>20620000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15000000</v>
      </c>
      <c r="F12" s="60">
        <v>15000000</v>
      </c>
      <c r="G12" s="60"/>
      <c r="H12" s="60">
        <v>3157016</v>
      </c>
      <c r="I12" s="60"/>
      <c r="J12" s="60">
        <v>3157016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3157016</v>
      </c>
      <c r="X12" s="60">
        <v>6000000</v>
      </c>
      <c r="Y12" s="60">
        <v>-2842984</v>
      </c>
      <c r="Z12" s="140">
        <v>-47.38</v>
      </c>
      <c r="AA12" s="62">
        <v>15000000</v>
      </c>
    </row>
    <row r="13" spans="1:27" ht="12.75">
      <c r="A13" s="138" t="s">
        <v>82</v>
      </c>
      <c r="B13" s="136"/>
      <c r="C13" s="155"/>
      <c r="D13" s="155"/>
      <c r="E13" s="156">
        <v>4320000</v>
      </c>
      <c r="F13" s="60">
        <v>4320000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220000</v>
      </c>
      <c r="Y13" s="60">
        <v>-220000</v>
      </c>
      <c r="Z13" s="140">
        <v>-100</v>
      </c>
      <c r="AA13" s="62">
        <v>4320000</v>
      </c>
    </row>
    <row r="14" spans="1:27" ht="12.75">
      <c r="A14" s="138" t="s">
        <v>83</v>
      </c>
      <c r="B14" s="136"/>
      <c r="C14" s="157"/>
      <c r="D14" s="157"/>
      <c r="E14" s="158">
        <v>1300000</v>
      </c>
      <c r="F14" s="159">
        <v>1300000</v>
      </c>
      <c r="G14" s="159"/>
      <c r="H14" s="159"/>
      <c r="I14" s="159"/>
      <c r="J14" s="159"/>
      <c r="K14" s="159"/>
      <c r="L14" s="159">
        <v>59070</v>
      </c>
      <c r="M14" s="159"/>
      <c r="N14" s="159">
        <v>59070</v>
      </c>
      <c r="O14" s="159"/>
      <c r="P14" s="159"/>
      <c r="Q14" s="159"/>
      <c r="R14" s="159"/>
      <c r="S14" s="159"/>
      <c r="T14" s="159"/>
      <c r="U14" s="159"/>
      <c r="V14" s="159"/>
      <c r="W14" s="159">
        <v>59070</v>
      </c>
      <c r="X14" s="159">
        <v>1300000</v>
      </c>
      <c r="Y14" s="159">
        <v>-1240930</v>
      </c>
      <c r="Z14" s="141">
        <v>-95.46</v>
      </c>
      <c r="AA14" s="225">
        <v>1300000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21608000</v>
      </c>
      <c r="F15" s="100">
        <f t="shared" si="2"/>
        <v>21608000</v>
      </c>
      <c r="G15" s="100">
        <f t="shared" si="2"/>
        <v>250010</v>
      </c>
      <c r="H15" s="100">
        <f t="shared" si="2"/>
        <v>1274875</v>
      </c>
      <c r="I15" s="100">
        <f t="shared" si="2"/>
        <v>116266</v>
      </c>
      <c r="J15" s="100">
        <f t="shared" si="2"/>
        <v>1641151</v>
      </c>
      <c r="K15" s="100">
        <f t="shared" si="2"/>
        <v>135032</v>
      </c>
      <c r="L15" s="100">
        <f t="shared" si="2"/>
        <v>5159727</v>
      </c>
      <c r="M15" s="100">
        <f t="shared" si="2"/>
        <v>113043</v>
      </c>
      <c r="N15" s="100">
        <f t="shared" si="2"/>
        <v>5407802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7048953</v>
      </c>
      <c r="X15" s="100">
        <f t="shared" si="2"/>
        <v>7470000</v>
      </c>
      <c r="Y15" s="100">
        <f t="shared" si="2"/>
        <v>-421047</v>
      </c>
      <c r="Z15" s="137">
        <f>+IF(X15&lt;&gt;0,+(Y15/X15)*100,0)</f>
        <v>-5.636506024096385</v>
      </c>
      <c r="AA15" s="102">
        <f>SUM(AA16:AA18)</f>
        <v>21608000</v>
      </c>
    </row>
    <row r="16" spans="1:27" ht="12.75">
      <c r="A16" s="138" t="s">
        <v>85</v>
      </c>
      <c r="B16" s="136"/>
      <c r="C16" s="155"/>
      <c r="D16" s="155"/>
      <c r="E16" s="156">
        <v>8835000</v>
      </c>
      <c r="F16" s="60">
        <v>8835000</v>
      </c>
      <c r="G16" s="60">
        <v>250010</v>
      </c>
      <c r="H16" s="60">
        <v>689275</v>
      </c>
      <c r="I16" s="60">
        <v>116266</v>
      </c>
      <c r="J16" s="60">
        <v>1055551</v>
      </c>
      <c r="K16" s="60">
        <v>135032</v>
      </c>
      <c r="L16" s="60">
        <v>4964547</v>
      </c>
      <c r="M16" s="60">
        <v>113043</v>
      </c>
      <c r="N16" s="60">
        <v>5212622</v>
      </c>
      <c r="O16" s="60"/>
      <c r="P16" s="60"/>
      <c r="Q16" s="60"/>
      <c r="R16" s="60"/>
      <c r="S16" s="60"/>
      <c r="T16" s="60"/>
      <c r="U16" s="60"/>
      <c r="V16" s="60"/>
      <c r="W16" s="60">
        <v>6268173</v>
      </c>
      <c r="X16" s="60">
        <v>1970000</v>
      </c>
      <c r="Y16" s="60">
        <v>4298173</v>
      </c>
      <c r="Z16" s="140">
        <v>218.18</v>
      </c>
      <c r="AA16" s="62">
        <v>8835000</v>
      </c>
    </row>
    <row r="17" spans="1:27" ht="12.75">
      <c r="A17" s="138" t="s">
        <v>86</v>
      </c>
      <c r="B17" s="136"/>
      <c r="C17" s="155"/>
      <c r="D17" s="155"/>
      <c r="E17" s="156">
        <v>12773000</v>
      </c>
      <c r="F17" s="60">
        <v>12773000</v>
      </c>
      <c r="G17" s="60"/>
      <c r="H17" s="60">
        <v>585600</v>
      </c>
      <c r="I17" s="60"/>
      <c r="J17" s="60">
        <v>585600</v>
      </c>
      <c r="K17" s="60"/>
      <c r="L17" s="60">
        <v>195180</v>
      </c>
      <c r="M17" s="60"/>
      <c r="N17" s="60">
        <v>195180</v>
      </c>
      <c r="O17" s="60"/>
      <c r="P17" s="60"/>
      <c r="Q17" s="60"/>
      <c r="R17" s="60"/>
      <c r="S17" s="60"/>
      <c r="T17" s="60"/>
      <c r="U17" s="60"/>
      <c r="V17" s="60"/>
      <c r="W17" s="60">
        <v>780780</v>
      </c>
      <c r="X17" s="60">
        <v>5500000</v>
      </c>
      <c r="Y17" s="60">
        <v>-4719220</v>
      </c>
      <c r="Z17" s="140">
        <v>-85.8</v>
      </c>
      <c r="AA17" s="62">
        <v>12773000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1122874200</v>
      </c>
      <c r="F19" s="100">
        <f t="shared" si="3"/>
        <v>1122874200</v>
      </c>
      <c r="G19" s="100">
        <f t="shared" si="3"/>
        <v>33753269</v>
      </c>
      <c r="H19" s="100">
        <f t="shared" si="3"/>
        <v>31966706</v>
      </c>
      <c r="I19" s="100">
        <f t="shared" si="3"/>
        <v>124925529</v>
      </c>
      <c r="J19" s="100">
        <f t="shared" si="3"/>
        <v>190645504</v>
      </c>
      <c r="K19" s="100">
        <f t="shared" si="3"/>
        <v>85522648</v>
      </c>
      <c r="L19" s="100">
        <f t="shared" si="3"/>
        <v>150874351</v>
      </c>
      <c r="M19" s="100">
        <f t="shared" si="3"/>
        <v>104939351</v>
      </c>
      <c r="N19" s="100">
        <f t="shared" si="3"/>
        <v>341336350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531981854</v>
      </c>
      <c r="X19" s="100">
        <f t="shared" si="3"/>
        <v>564643350</v>
      </c>
      <c r="Y19" s="100">
        <f t="shared" si="3"/>
        <v>-32661496</v>
      </c>
      <c r="Z19" s="137">
        <f>+IF(X19&lt;&gt;0,+(Y19/X19)*100,0)</f>
        <v>-5.784447120469939</v>
      </c>
      <c r="AA19" s="102">
        <f>SUM(AA20:AA23)</f>
        <v>1122874200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1122874200</v>
      </c>
      <c r="F21" s="60">
        <v>1122874200</v>
      </c>
      <c r="G21" s="60">
        <v>33753269</v>
      </c>
      <c r="H21" s="60">
        <v>31966706</v>
      </c>
      <c r="I21" s="60">
        <v>124925529</v>
      </c>
      <c r="J21" s="60">
        <v>190645504</v>
      </c>
      <c r="K21" s="60">
        <v>85522648</v>
      </c>
      <c r="L21" s="60">
        <v>150874351</v>
      </c>
      <c r="M21" s="60">
        <v>104939351</v>
      </c>
      <c r="N21" s="60">
        <v>341336350</v>
      </c>
      <c r="O21" s="60"/>
      <c r="P21" s="60"/>
      <c r="Q21" s="60"/>
      <c r="R21" s="60"/>
      <c r="S21" s="60"/>
      <c r="T21" s="60"/>
      <c r="U21" s="60"/>
      <c r="V21" s="60"/>
      <c r="W21" s="60">
        <v>531981854</v>
      </c>
      <c r="X21" s="60">
        <v>419101182</v>
      </c>
      <c r="Y21" s="60">
        <v>112880672</v>
      </c>
      <c r="Z21" s="140">
        <v>26.93</v>
      </c>
      <c r="AA21" s="62">
        <v>1122874200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145542168</v>
      </c>
      <c r="Y22" s="159">
        <v>-145542168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1221592700</v>
      </c>
      <c r="F25" s="219">
        <f t="shared" si="4"/>
        <v>1221592700</v>
      </c>
      <c r="G25" s="219">
        <f t="shared" si="4"/>
        <v>34200029</v>
      </c>
      <c r="H25" s="219">
        <f t="shared" si="4"/>
        <v>36419597</v>
      </c>
      <c r="I25" s="219">
        <f t="shared" si="4"/>
        <v>125803767</v>
      </c>
      <c r="J25" s="219">
        <f t="shared" si="4"/>
        <v>196423393</v>
      </c>
      <c r="K25" s="219">
        <f t="shared" si="4"/>
        <v>86029426</v>
      </c>
      <c r="L25" s="219">
        <f t="shared" si="4"/>
        <v>156840902</v>
      </c>
      <c r="M25" s="219">
        <f t="shared" si="4"/>
        <v>108685267</v>
      </c>
      <c r="N25" s="219">
        <f t="shared" si="4"/>
        <v>351555595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547978988</v>
      </c>
      <c r="X25" s="219">
        <f t="shared" si="4"/>
        <v>602718850</v>
      </c>
      <c r="Y25" s="219">
        <f t="shared" si="4"/>
        <v>-54739862</v>
      </c>
      <c r="Z25" s="231">
        <f>+IF(X25&lt;&gt;0,+(Y25/X25)*100,0)</f>
        <v>-9.082155303422152</v>
      </c>
      <c r="AA25" s="232">
        <f>+AA5+AA9+AA15+AA19+AA24</f>
        <v>1221592700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1074794000</v>
      </c>
      <c r="F28" s="60">
        <v>1074794000</v>
      </c>
      <c r="G28" s="60">
        <v>32841605</v>
      </c>
      <c r="H28" s="60">
        <v>29654660</v>
      </c>
      <c r="I28" s="60">
        <v>121982351</v>
      </c>
      <c r="J28" s="60">
        <v>184478616</v>
      </c>
      <c r="K28" s="60">
        <v>83998520</v>
      </c>
      <c r="L28" s="60">
        <v>145245406</v>
      </c>
      <c r="M28" s="60">
        <v>98573842</v>
      </c>
      <c r="N28" s="60">
        <v>327817768</v>
      </c>
      <c r="O28" s="60"/>
      <c r="P28" s="60"/>
      <c r="Q28" s="60"/>
      <c r="R28" s="60"/>
      <c r="S28" s="60"/>
      <c r="T28" s="60"/>
      <c r="U28" s="60"/>
      <c r="V28" s="60"/>
      <c r="W28" s="60">
        <v>512296384</v>
      </c>
      <c r="X28" s="60">
        <v>541282622</v>
      </c>
      <c r="Y28" s="60">
        <v>-28986238</v>
      </c>
      <c r="Z28" s="140">
        <v>-5.36</v>
      </c>
      <c r="AA28" s="155">
        <v>1074794000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1074794000</v>
      </c>
      <c r="F32" s="77">
        <f t="shared" si="5"/>
        <v>1074794000</v>
      </c>
      <c r="G32" s="77">
        <f t="shared" si="5"/>
        <v>32841605</v>
      </c>
      <c r="H32" s="77">
        <f t="shared" si="5"/>
        <v>29654660</v>
      </c>
      <c r="I32" s="77">
        <f t="shared" si="5"/>
        <v>121982351</v>
      </c>
      <c r="J32" s="77">
        <f t="shared" si="5"/>
        <v>184478616</v>
      </c>
      <c r="K32" s="77">
        <f t="shared" si="5"/>
        <v>83998520</v>
      </c>
      <c r="L32" s="77">
        <f t="shared" si="5"/>
        <v>145245406</v>
      </c>
      <c r="M32" s="77">
        <f t="shared" si="5"/>
        <v>98573842</v>
      </c>
      <c r="N32" s="77">
        <f t="shared" si="5"/>
        <v>327817768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512296384</v>
      </c>
      <c r="X32" s="77">
        <f t="shared" si="5"/>
        <v>541282622</v>
      </c>
      <c r="Y32" s="77">
        <f t="shared" si="5"/>
        <v>-28986238</v>
      </c>
      <c r="Z32" s="212">
        <f>+IF(X32&lt;&gt;0,+(Y32/X32)*100,0)</f>
        <v>-5.355102274094438</v>
      </c>
      <c r="AA32" s="79">
        <f>SUM(AA28:AA31)</f>
        <v>1074794000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146798700</v>
      </c>
      <c r="F33" s="60">
        <v>146798700</v>
      </c>
      <c r="G33" s="60">
        <v>1358424</v>
      </c>
      <c r="H33" s="60">
        <v>6764937</v>
      </c>
      <c r="I33" s="60">
        <v>3821416</v>
      </c>
      <c r="J33" s="60">
        <v>11944777</v>
      </c>
      <c r="K33" s="60">
        <v>2030906</v>
      </c>
      <c r="L33" s="60">
        <v>11595496</v>
      </c>
      <c r="M33" s="60">
        <v>10111425</v>
      </c>
      <c r="N33" s="60">
        <v>23737827</v>
      </c>
      <c r="O33" s="60"/>
      <c r="P33" s="60"/>
      <c r="Q33" s="60"/>
      <c r="R33" s="60"/>
      <c r="S33" s="60"/>
      <c r="T33" s="60"/>
      <c r="U33" s="60"/>
      <c r="V33" s="60"/>
      <c r="W33" s="60">
        <v>35682604</v>
      </c>
      <c r="X33" s="60"/>
      <c r="Y33" s="60">
        <v>35682604</v>
      </c>
      <c r="Z33" s="140"/>
      <c r="AA33" s="62">
        <v>146798700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66833666</v>
      </c>
      <c r="Y35" s="60">
        <v>-66833666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1221592700</v>
      </c>
      <c r="F36" s="220">
        <f t="shared" si="6"/>
        <v>1221592700</v>
      </c>
      <c r="G36" s="220">
        <f t="shared" si="6"/>
        <v>34200029</v>
      </c>
      <c r="H36" s="220">
        <f t="shared" si="6"/>
        <v>36419597</v>
      </c>
      <c r="I36" s="220">
        <f t="shared" si="6"/>
        <v>125803767</v>
      </c>
      <c r="J36" s="220">
        <f t="shared" si="6"/>
        <v>196423393</v>
      </c>
      <c r="K36" s="220">
        <f t="shared" si="6"/>
        <v>86029426</v>
      </c>
      <c r="L36" s="220">
        <f t="shared" si="6"/>
        <v>156840902</v>
      </c>
      <c r="M36" s="220">
        <f t="shared" si="6"/>
        <v>108685267</v>
      </c>
      <c r="N36" s="220">
        <f t="shared" si="6"/>
        <v>351555595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547978988</v>
      </c>
      <c r="X36" s="220">
        <f t="shared" si="6"/>
        <v>608116288</v>
      </c>
      <c r="Y36" s="220">
        <f t="shared" si="6"/>
        <v>-60137300</v>
      </c>
      <c r="Z36" s="221">
        <f>+IF(X36&lt;&gt;0,+(Y36/X36)*100,0)</f>
        <v>-9.889111866709282</v>
      </c>
      <c r="AA36" s="239">
        <f>SUM(AA32:AA35)</f>
        <v>1221592700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139377229</v>
      </c>
      <c r="F6" s="60">
        <v>139377229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69688615</v>
      </c>
      <c r="Y6" s="60">
        <v>-69688615</v>
      </c>
      <c r="Z6" s="140">
        <v>-100</v>
      </c>
      <c r="AA6" s="62">
        <v>139377229</v>
      </c>
    </row>
    <row r="7" spans="1:27" ht="12.75">
      <c r="A7" s="249" t="s">
        <v>144</v>
      </c>
      <c r="B7" s="182"/>
      <c r="C7" s="155"/>
      <c r="D7" s="155"/>
      <c r="E7" s="59">
        <v>513900413</v>
      </c>
      <c r="F7" s="60">
        <v>513900413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256950207</v>
      </c>
      <c r="Y7" s="60">
        <v>-256950207</v>
      </c>
      <c r="Z7" s="140">
        <v>-100</v>
      </c>
      <c r="AA7" s="62">
        <v>513900413</v>
      </c>
    </row>
    <row r="8" spans="1:27" ht="12.75">
      <c r="A8" s="249" t="s">
        <v>145</v>
      </c>
      <c r="B8" s="182"/>
      <c r="C8" s="155"/>
      <c r="D8" s="155"/>
      <c r="E8" s="59">
        <v>180547615</v>
      </c>
      <c r="F8" s="60">
        <v>180547615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90273808</v>
      </c>
      <c r="Y8" s="60">
        <v>-90273808</v>
      </c>
      <c r="Z8" s="140">
        <v>-100</v>
      </c>
      <c r="AA8" s="62">
        <v>180547615</v>
      </c>
    </row>
    <row r="9" spans="1:27" ht="12.75">
      <c r="A9" s="249" t="s">
        <v>146</v>
      </c>
      <c r="B9" s="182"/>
      <c r="C9" s="155"/>
      <c r="D9" s="155"/>
      <c r="E9" s="59">
        <v>4862243</v>
      </c>
      <c r="F9" s="60">
        <v>4862243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2431122</v>
      </c>
      <c r="Y9" s="60">
        <v>-2431122</v>
      </c>
      <c r="Z9" s="140">
        <v>-100</v>
      </c>
      <c r="AA9" s="62">
        <v>4862243</v>
      </c>
    </row>
    <row r="10" spans="1:27" ht="12.75">
      <c r="A10" s="249" t="s">
        <v>147</v>
      </c>
      <c r="B10" s="182"/>
      <c r="C10" s="155"/>
      <c r="D10" s="155"/>
      <c r="E10" s="59">
        <v>2199648</v>
      </c>
      <c r="F10" s="60">
        <v>2199648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1099824</v>
      </c>
      <c r="Y10" s="159">
        <v>-1099824</v>
      </c>
      <c r="Z10" s="141">
        <v>-100</v>
      </c>
      <c r="AA10" s="225">
        <v>2199648</v>
      </c>
    </row>
    <row r="11" spans="1:27" ht="12.75">
      <c r="A11" s="249" t="s">
        <v>148</v>
      </c>
      <c r="B11" s="182"/>
      <c r="C11" s="155"/>
      <c r="D11" s="155"/>
      <c r="E11" s="59">
        <v>17611408</v>
      </c>
      <c r="F11" s="60">
        <v>17611408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8805704</v>
      </c>
      <c r="Y11" s="60">
        <v>-8805704</v>
      </c>
      <c r="Z11" s="140">
        <v>-100</v>
      </c>
      <c r="AA11" s="62">
        <v>17611408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858498556</v>
      </c>
      <c r="F12" s="73">
        <f t="shared" si="0"/>
        <v>858498556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429249280</v>
      </c>
      <c r="Y12" s="73">
        <f t="shared" si="0"/>
        <v>-429249280</v>
      </c>
      <c r="Z12" s="170">
        <f>+IF(X12&lt;&gt;0,+(Y12/X12)*100,0)</f>
        <v>-100</v>
      </c>
      <c r="AA12" s="74">
        <f>SUM(AA6:AA11)</f>
        <v>858498556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8224436649</v>
      </c>
      <c r="F19" s="60">
        <v>8224436649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4112218325</v>
      </c>
      <c r="Y19" s="60">
        <v>-4112218325</v>
      </c>
      <c r="Z19" s="140">
        <v>-100</v>
      </c>
      <c r="AA19" s="62">
        <v>8224436649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15543668</v>
      </c>
      <c r="F21" s="60">
        <v>15543668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7771834</v>
      </c>
      <c r="Y21" s="60">
        <v>-7771834</v>
      </c>
      <c r="Z21" s="140">
        <v>-100</v>
      </c>
      <c r="AA21" s="62">
        <v>15543668</v>
      </c>
    </row>
    <row r="22" spans="1:27" ht="12.75">
      <c r="A22" s="249" t="s">
        <v>157</v>
      </c>
      <c r="B22" s="182"/>
      <c r="C22" s="155"/>
      <c r="D22" s="155"/>
      <c r="E22" s="59">
        <v>2570994</v>
      </c>
      <c r="F22" s="60">
        <v>2570994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1285497</v>
      </c>
      <c r="Y22" s="60">
        <v>-1285497</v>
      </c>
      <c r="Z22" s="140">
        <v>-100</v>
      </c>
      <c r="AA22" s="62">
        <v>2570994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8242551311</v>
      </c>
      <c r="F24" s="77">
        <f t="shared" si="1"/>
        <v>8242551311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4121275656</v>
      </c>
      <c r="Y24" s="77">
        <f t="shared" si="1"/>
        <v>-4121275656</v>
      </c>
      <c r="Z24" s="212">
        <f>+IF(X24&lt;&gt;0,+(Y24/X24)*100,0)</f>
        <v>-100</v>
      </c>
      <c r="AA24" s="79">
        <f>SUM(AA15:AA23)</f>
        <v>8242551311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9101049867</v>
      </c>
      <c r="F25" s="73">
        <f t="shared" si="2"/>
        <v>9101049867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4550524936</v>
      </c>
      <c r="Y25" s="73">
        <f t="shared" si="2"/>
        <v>-4550524936</v>
      </c>
      <c r="Z25" s="170">
        <f>+IF(X25&lt;&gt;0,+(Y25/X25)*100,0)</f>
        <v>-100</v>
      </c>
      <c r="AA25" s="74">
        <f>+AA12+AA24</f>
        <v>9101049867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260000</v>
      </c>
      <c r="F30" s="60">
        <v>260000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130000</v>
      </c>
      <c r="Y30" s="60">
        <v>-130000</v>
      </c>
      <c r="Z30" s="140">
        <v>-100</v>
      </c>
      <c r="AA30" s="62">
        <v>260000</v>
      </c>
    </row>
    <row r="31" spans="1:27" ht="12.75">
      <c r="A31" s="249" t="s">
        <v>163</v>
      </c>
      <c r="B31" s="182"/>
      <c r="C31" s="155"/>
      <c r="D31" s="155"/>
      <c r="E31" s="59">
        <v>2500000</v>
      </c>
      <c r="F31" s="60">
        <v>2500000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1250000</v>
      </c>
      <c r="Y31" s="60">
        <v>-1250000</v>
      </c>
      <c r="Z31" s="140">
        <v>-100</v>
      </c>
      <c r="AA31" s="62">
        <v>2500000</v>
      </c>
    </row>
    <row r="32" spans="1:27" ht="12.75">
      <c r="A32" s="249" t="s">
        <v>164</v>
      </c>
      <c r="B32" s="182"/>
      <c r="C32" s="155"/>
      <c r="D32" s="155"/>
      <c r="E32" s="59">
        <v>335380352</v>
      </c>
      <c r="F32" s="60">
        <v>335380352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167690176</v>
      </c>
      <c r="Y32" s="60">
        <v>-167690176</v>
      </c>
      <c r="Z32" s="140">
        <v>-100</v>
      </c>
      <c r="AA32" s="62">
        <v>335380352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338140352</v>
      </c>
      <c r="F34" s="73">
        <f t="shared" si="3"/>
        <v>338140352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169070176</v>
      </c>
      <c r="Y34" s="73">
        <f t="shared" si="3"/>
        <v>-169070176</v>
      </c>
      <c r="Z34" s="170">
        <f>+IF(X34&lt;&gt;0,+(Y34/X34)*100,0)</f>
        <v>-100</v>
      </c>
      <c r="AA34" s="74">
        <f>SUM(AA29:AA33)</f>
        <v>338140352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90000</v>
      </c>
      <c r="F37" s="60">
        <v>90000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45000</v>
      </c>
      <c r="Y37" s="60">
        <v>-45000</v>
      </c>
      <c r="Z37" s="140">
        <v>-100</v>
      </c>
      <c r="AA37" s="62">
        <v>90000</v>
      </c>
    </row>
    <row r="38" spans="1:27" ht="12.75">
      <c r="A38" s="249" t="s">
        <v>165</v>
      </c>
      <c r="B38" s="182"/>
      <c r="C38" s="155"/>
      <c r="D38" s="155"/>
      <c r="E38" s="59">
        <v>2900000</v>
      </c>
      <c r="F38" s="60">
        <v>2900000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1450000</v>
      </c>
      <c r="Y38" s="60">
        <v>-1450000</v>
      </c>
      <c r="Z38" s="140">
        <v>-100</v>
      </c>
      <c r="AA38" s="62">
        <v>2900000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2990000</v>
      </c>
      <c r="F39" s="77">
        <f t="shared" si="4"/>
        <v>2990000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1495000</v>
      </c>
      <c r="Y39" s="77">
        <f t="shared" si="4"/>
        <v>-1495000</v>
      </c>
      <c r="Z39" s="212">
        <f>+IF(X39&lt;&gt;0,+(Y39/X39)*100,0)</f>
        <v>-100</v>
      </c>
      <c r="AA39" s="79">
        <f>SUM(AA37:AA38)</f>
        <v>2990000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341130352</v>
      </c>
      <c r="F40" s="73">
        <f t="shared" si="5"/>
        <v>341130352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170565176</v>
      </c>
      <c r="Y40" s="73">
        <f t="shared" si="5"/>
        <v>-170565176</v>
      </c>
      <c r="Z40" s="170">
        <f>+IF(X40&lt;&gt;0,+(Y40/X40)*100,0)</f>
        <v>-100</v>
      </c>
      <c r="AA40" s="74">
        <f>+AA34+AA39</f>
        <v>341130352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8759919515</v>
      </c>
      <c r="F42" s="259">
        <f t="shared" si="6"/>
        <v>8759919515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4379959760</v>
      </c>
      <c r="Y42" s="259">
        <f t="shared" si="6"/>
        <v>-4379959760</v>
      </c>
      <c r="Z42" s="260">
        <f>+IF(X42&lt;&gt;0,+(Y42/X42)*100,0)</f>
        <v>-100</v>
      </c>
      <c r="AA42" s="261">
        <f>+AA25-AA40</f>
        <v>8759919515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8759919515</v>
      </c>
      <c r="F45" s="60">
        <v>8759919515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4379959758</v>
      </c>
      <c r="Y45" s="60">
        <v>-4379959758</v>
      </c>
      <c r="Z45" s="139">
        <v>-100</v>
      </c>
      <c r="AA45" s="62">
        <v>8759919515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8759919515</v>
      </c>
      <c r="F48" s="219">
        <f t="shared" si="7"/>
        <v>8759919515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4379959758</v>
      </c>
      <c r="Y48" s="219">
        <f t="shared" si="7"/>
        <v>-4379959758</v>
      </c>
      <c r="Z48" s="265">
        <f>+IF(X48&lt;&gt;0,+(Y48/X48)*100,0)</f>
        <v>-100</v>
      </c>
      <c r="AA48" s="232">
        <f>SUM(AA45:AA47)</f>
        <v>8759919515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>
        <v>192906589</v>
      </c>
      <c r="F7" s="60">
        <v>192906589</v>
      </c>
      <c r="G7" s="60">
        <v>24464636</v>
      </c>
      <c r="H7" s="60">
        <v>9600803</v>
      </c>
      <c r="I7" s="60">
        <v>10450262</v>
      </c>
      <c r="J7" s="60">
        <v>44515701</v>
      </c>
      <c r="K7" s="60">
        <v>10137389</v>
      </c>
      <c r="L7" s="60">
        <v>11856214</v>
      </c>
      <c r="M7" s="60">
        <v>15862615</v>
      </c>
      <c r="N7" s="60">
        <v>37856218</v>
      </c>
      <c r="O7" s="60"/>
      <c r="P7" s="60"/>
      <c r="Q7" s="60"/>
      <c r="R7" s="60"/>
      <c r="S7" s="60"/>
      <c r="T7" s="60"/>
      <c r="U7" s="60"/>
      <c r="V7" s="60"/>
      <c r="W7" s="60">
        <v>82371919</v>
      </c>
      <c r="X7" s="60">
        <v>88888393</v>
      </c>
      <c r="Y7" s="60">
        <v>-6516474</v>
      </c>
      <c r="Z7" s="140">
        <v>-7.33</v>
      </c>
      <c r="AA7" s="62">
        <v>192906589</v>
      </c>
    </row>
    <row r="8" spans="1:27" ht="12.75">
      <c r="A8" s="249" t="s">
        <v>178</v>
      </c>
      <c r="B8" s="182"/>
      <c r="C8" s="155"/>
      <c r="D8" s="155"/>
      <c r="E8" s="59">
        <v>184514714</v>
      </c>
      <c r="F8" s="60">
        <v>184514714</v>
      </c>
      <c r="G8" s="60"/>
      <c r="H8" s="60">
        <v>4657</v>
      </c>
      <c r="I8" s="60">
        <v>150705</v>
      </c>
      <c r="J8" s="60">
        <v>155362</v>
      </c>
      <c r="K8" s="60">
        <v>24144</v>
      </c>
      <c r="L8" s="60"/>
      <c r="M8" s="60">
        <v>20241054</v>
      </c>
      <c r="N8" s="60">
        <v>20265198</v>
      </c>
      <c r="O8" s="60"/>
      <c r="P8" s="60"/>
      <c r="Q8" s="60"/>
      <c r="R8" s="60"/>
      <c r="S8" s="60"/>
      <c r="T8" s="60"/>
      <c r="U8" s="60"/>
      <c r="V8" s="60"/>
      <c r="W8" s="60">
        <v>20420560</v>
      </c>
      <c r="X8" s="60">
        <v>181325816</v>
      </c>
      <c r="Y8" s="60">
        <v>-160905256</v>
      </c>
      <c r="Z8" s="140">
        <v>-88.74</v>
      </c>
      <c r="AA8" s="62">
        <v>184514714</v>
      </c>
    </row>
    <row r="9" spans="1:27" ht="12.75">
      <c r="A9" s="249" t="s">
        <v>179</v>
      </c>
      <c r="B9" s="182"/>
      <c r="C9" s="155"/>
      <c r="D9" s="155"/>
      <c r="E9" s="59">
        <v>676566000</v>
      </c>
      <c r="F9" s="60">
        <v>676566000</v>
      </c>
      <c r="G9" s="60">
        <v>278876000</v>
      </c>
      <c r="H9" s="60">
        <v>2513000</v>
      </c>
      <c r="I9" s="60"/>
      <c r="J9" s="60">
        <v>281389000</v>
      </c>
      <c r="K9" s="60"/>
      <c r="L9" s="60"/>
      <c r="M9" s="60">
        <v>224547000</v>
      </c>
      <c r="N9" s="60">
        <v>224547000</v>
      </c>
      <c r="O9" s="60"/>
      <c r="P9" s="60"/>
      <c r="Q9" s="60"/>
      <c r="R9" s="60"/>
      <c r="S9" s="60"/>
      <c r="T9" s="60"/>
      <c r="U9" s="60"/>
      <c r="V9" s="60"/>
      <c r="W9" s="60">
        <v>505936000</v>
      </c>
      <c r="X9" s="60">
        <v>494736097</v>
      </c>
      <c r="Y9" s="60">
        <v>11199903</v>
      </c>
      <c r="Z9" s="140">
        <v>2.26</v>
      </c>
      <c r="AA9" s="62">
        <v>676566000</v>
      </c>
    </row>
    <row r="10" spans="1:27" ht="12.75">
      <c r="A10" s="249" t="s">
        <v>180</v>
      </c>
      <c r="B10" s="182"/>
      <c r="C10" s="155"/>
      <c r="D10" s="155"/>
      <c r="E10" s="59">
        <v>1074794001</v>
      </c>
      <c r="F10" s="60">
        <v>1074794001</v>
      </c>
      <c r="G10" s="60">
        <v>189883000</v>
      </c>
      <c r="H10" s="60">
        <v>171592000</v>
      </c>
      <c r="I10" s="60">
        <v>27435000</v>
      </c>
      <c r="J10" s="60">
        <v>388910000</v>
      </c>
      <c r="K10" s="60">
        <v>54870000</v>
      </c>
      <c r="L10" s="60">
        <v>102955000</v>
      </c>
      <c r="M10" s="60">
        <v>185574000</v>
      </c>
      <c r="N10" s="60">
        <v>343399000</v>
      </c>
      <c r="O10" s="60"/>
      <c r="P10" s="60"/>
      <c r="Q10" s="60"/>
      <c r="R10" s="60"/>
      <c r="S10" s="60"/>
      <c r="T10" s="60"/>
      <c r="U10" s="60"/>
      <c r="V10" s="60"/>
      <c r="W10" s="60">
        <v>732309000</v>
      </c>
      <c r="X10" s="60">
        <v>541282622</v>
      </c>
      <c r="Y10" s="60">
        <v>191026378</v>
      </c>
      <c r="Z10" s="140">
        <v>35.29</v>
      </c>
      <c r="AA10" s="62">
        <v>1074794001</v>
      </c>
    </row>
    <row r="11" spans="1:27" ht="12.75">
      <c r="A11" s="249" t="s">
        <v>181</v>
      </c>
      <c r="B11" s="182"/>
      <c r="C11" s="155"/>
      <c r="D11" s="155"/>
      <c r="E11" s="59">
        <v>39559996</v>
      </c>
      <c r="F11" s="60">
        <v>39559996</v>
      </c>
      <c r="G11" s="60">
        <v>2952393</v>
      </c>
      <c r="H11" s="60">
        <v>7526476</v>
      </c>
      <c r="I11" s="60">
        <v>6979527</v>
      </c>
      <c r="J11" s="60">
        <v>17458396</v>
      </c>
      <c r="K11" s="60">
        <v>7072462</v>
      </c>
      <c r="L11" s="60">
        <v>6423390</v>
      </c>
      <c r="M11" s="60">
        <v>5728513</v>
      </c>
      <c r="N11" s="60">
        <v>19224365</v>
      </c>
      <c r="O11" s="60"/>
      <c r="P11" s="60"/>
      <c r="Q11" s="60"/>
      <c r="R11" s="60"/>
      <c r="S11" s="60"/>
      <c r="T11" s="60"/>
      <c r="U11" s="60"/>
      <c r="V11" s="60"/>
      <c r="W11" s="60">
        <v>36682761</v>
      </c>
      <c r="X11" s="60">
        <v>19361631</v>
      </c>
      <c r="Y11" s="60">
        <v>17321130</v>
      </c>
      <c r="Z11" s="140">
        <v>89.46</v>
      </c>
      <c r="AA11" s="62">
        <v>39559996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-914738192</v>
      </c>
      <c r="F14" s="60">
        <v>-914738192</v>
      </c>
      <c r="G14" s="60">
        <v>-49284416</v>
      </c>
      <c r="H14" s="60">
        <v>-51986459</v>
      </c>
      <c r="I14" s="60">
        <v>-72229270</v>
      </c>
      <c r="J14" s="60">
        <v>-173500145</v>
      </c>
      <c r="K14" s="60">
        <v>-63843654</v>
      </c>
      <c r="L14" s="60">
        <v>-75947269</v>
      </c>
      <c r="M14" s="60">
        <v>-66743274</v>
      </c>
      <c r="N14" s="60">
        <v>-206534197</v>
      </c>
      <c r="O14" s="60"/>
      <c r="P14" s="60"/>
      <c r="Q14" s="60"/>
      <c r="R14" s="60"/>
      <c r="S14" s="60"/>
      <c r="T14" s="60"/>
      <c r="U14" s="60"/>
      <c r="V14" s="60"/>
      <c r="W14" s="60">
        <v>-380034342</v>
      </c>
      <c r="X14" s="60">
        <v>-474390154</v>
      </c>
      <c r="Y14" s="60">
        <v>94355812</v>
      </c>
      <c r="Z14" s="140">
        <v>-19.89</v>
      </c>
      <c r="AA14" s="62">
        <v>-914738192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-16481579</v>
      </c>
      <c r="F16" s="60">
        <v>-16481579</v>
      </c>
      <c r="G16" s="60">
        <v>-7000000</v>
      </c>
      <c r="H16" s="60">
        <v>-7000000</v>
      </c>
      <c r="I16" s="60">
        <v>-4500000</v>
      </c>
      <c r="J16" s="60">
        <v>-18500000</v>
      </c>
      <c r="K16" s="60">
        <v>-4500000</v>
      </c>
      <c r="L16" s="60">
        <v>-3500000</v>
      </c>
      <c r="M16" s="60">
        <v>-1191400</v>
      </c>
      <c r="N16" s="60">
        <v>-9191400</v>
      </c>
      <c r="O16" s="60"/>
      <c r="P16" s="60"/>
      <c r="Q16" s="60"/>
      <c r="R16" s="60"/>
      <c r="S16" s="60"/>
      <c r="T16" s="60"/>
      <c r="U16" s="60"/>
      <c r="V16" s="60"/>
      <c r="W16" s="60">
        <v>-27691400</v>
      </c>
      <c r="X16" s="60">
        <v>-8642000</v>
      </c>
      <c r="Y16" s="60">
        <v>-19049400</v>
      </c>
      <c r="Z16" s="140">
        <v>220.43</v>
      </c>
      <c r="AA16" s="62">
        <v>-16481579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1237121529</v>
      </c>
      <c r="F17" s="73">
        <f t="shared" si="0"/>
        <v>1237121529</v>
      </c>
      <c r="G17" s="73">
        <f t="shared" si="0"/>
        <v>439891613</v>
      </c>
      <c r="H17" s="73">
        <f t="shared" si="0"/>
        <v>132250477</v>
      </c>
      <c r="I17" s="73">
        <f t="shared" si="0"/>
        <v>-31713776</v>
      </c>
      <c r="J17" s="73">
        <f t="shared" si="0"/>
        <v>540428314</v>
      </c>
      <c r="K17" s="73">
        <f t="shared" si="0"/>
        <v>3760341</v>
      </c>
      <c r="L17" s="73">
        <f t="shared" si="0"/>
        <v>41787335</v>
      </c>
      <c r="M17" s="73">
        <f t="shared" si="0"/>
        <v>384018508</v>
      </c>
      <c r="N17" s="73">
        <f t="shared" si="0"/>
        <v>429566184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969994498</v>
      </c>
      <c r="X17" s="73">
        <f t="shared" si="0"/>
        <v>842562405</v>
      </c>
      <c r="Y17" s="73">
        <f t="shared" si="0"/>
        <v>127432093</v>
      </c>
      <c r="Z17" s="170">
        <f>+IF(X17&lt;&gt;0,+(Y17/X17)*100,0)</f>
        <v>15.12435070017158</v>
      </c>
      <c r="AA17" s="74">
        <f>SUM(AA6:AA16)</f>
        <v>1237121529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146798701</v>
      </c>
      <c r="F21" s="60">
        <v>146798701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87013683</v>
      </c>
      <c r="Y21" s="159">
        <v>-87013683</v>
      </c>
      <c r="Z21" s="141">
        <v>-100</v>
      </c>
      <c r="AA21" s="225">
        <v>146798701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-1221592700</v>
      </c>
      <c r="F26" s="60">
        <v>-1221592700</v>
      </c>
      <c r="G26" s="60">
        <v>-34200029</v>
      </c>
      <c r="H26" s="60">
        <v>-36419597</v>
      </c>
      <c r="I26" s="60">
        <v>-125803767</v>
      </c>
      <c r="J26" s="60">
        <v>-196423393</v>
      </c>
      <c r="K26" s="60">
        <v>-86029426</v>
      </c>
      <c r="L26" s="60">
        <v>-156840902</v>
      </c>
      <c r="M26" s="60">
        <v>-108685267</v>
      </c>
      <c r="N26" s="60">
        <v>-351555595</v>
      </c>
      <c r="O26" s="60"/>
      <c r="P26" s="60"/>
      <c r="Q26" s="60"/>
      <c r="R26" s="60"/>
      <c r="S26" s="60"/>
      <c r="T26" s="60"/>
      <c r="U26" s="60"/>
      <c r="V26" s="60"/>
      <c r="W26" s="60">
        <v>-547978988</v>
      </c>
      <c r="X26" s="60">
        <v>-611223850</v>
      </c>
      <c r="Y26" s="60">
        <v>63244862</v>
      </c>
      <c r="Z26" s="140">
        <v>-10.35</v>
      </c>
      <c r="AA26" s="62">
        <v>-1221592700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-1074793999</v>
      </c>
      <c r="F27" s="73">
        <f t="shared" si="1"/>
        <v>-1074793999</v>
      </c>
      <c r="G27" s="73">
        <f t="shared" si="1"/>
        <v>-34200029</v>
      </c>
      <c r="H27" s="73">
        <f t="shared" si="1"/>
        <v>-36419597</v>
      </c>
      <c r="I27" s="73">
        <f t="shared" si="1"/>
        <v>-125803767</v>
      </c>
      <c r="J27" s="73">
        <f t="shared" si="1"/>
        <v>-196423393</v>
      </c>
      <c r="K27" s="73">
        <f t="shared" si="1"/>
        <v>-86029426</v>
      </c>
      <c r="L27" s="73">
        <f t="shared" si="1"/>
        <v>-156840902</v>
      </c>
      <c r="M27" s="73">
        <f t="shared" si="1"/>
        <v>-108685267</v>
      </c>
      <c r="N27" s="73">
        <f t="shared" si="1"/>
        <v>-351555595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-547978988</v>
      </c>
      <c r="X27" s="73">
        <f t="shared" si="1"/>
        <v>-524210167</v>
      </c>
      <c r="Y27" s="73">
        <f t="shared" si="1"/>
        <v>-23768821</v>
      </c>
      <c r="Z27" s="170">
        <f>+IF(X27&lt;&gt;0,+(Y27/X27)*100,0)</f>
        <v>4.534215949306454</v>
      </c>
      <c r="AA27" s="74">
        <f>SUM(AA21:AA26)</f>
        <v>-1074793999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162327530</v>
      </c>
      <c r="F38" s="100">
        <f t="shared" si="3"/>
        <v>162327530</v>
      </c>
      <c r="G38" s="100">
        <f t="shared" si="3"/>
        <v>405691584</v>
      </c>
      <c r="H38" s="100">
        <f t="shared" si="3"/>
        <v>95830880</v>
      </c>
      <c r="I38" s="100">
        <f t="shared" si="3"/>
        <v>-157517543</v>
      </c>
      <c r="J38" s="100">
        <f t="shared" si="3"/>
        <v>344004921</v>
      </c>
      <c r="K38" s="100">
        <f t="shared" si="3"/>
        <v>-82269085</v>
      </c>
      <c r="L38" s="100">
        <f t="shared" si="3"/>
        <v>-115053567</v>
      </c>
      <c r="M38" s="100">
        <f t="shared" si="3"/>
        <v>275333241</v>
      </c>
      <c r="N38" s="100">
        <f t="shared" si="3"/>
        <v>78010589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422015510</v>
      </c>
      <c r="X38" s="100">
        <f t="shared" si="3"/>
        <v>318352238</v>
      </c>
      <c r="Y38" s="100">
        <f t="shared" si="3"/>
        <v>103663272</v>
      </c>
      <c r="Z38" s="137">
        <f>+IF(X38&lt;&gt;0,+(Y38/X38)*100,0)</f>
        <v>32.562444872776425</v>
      </c>
      <c r="AA38" s="102">
        <f>+AA17+AA27+AA36</f>
        <v>162327530</v>
      </c>
    </row>
    <row r="39" spans="1:27" ht="12.75">
      <c r="A39" s="249" t="s">
        <v>200</v>
      </c>
      <c r="B39" s="182"/>
      <c r="C39" s="153"/>
      <c r="D39" s="153"/>
      <c r="E39" s="99">
        <v>490950118</v>
      </c>
      <c r="F39" s="100">
        <v>490950118</v>
      </c>
      <c r="G39" s="100">
        <v>336867748</v>
      </c>
      <c r="H39" s="100">
        <v>742559332</v>
      </c>
      <c r="I39" s="100">
        <v>838390212</v>
      </c>
      <c r="J39" s="100">
        <v>336867748</v>
      </c>
      <c r="K39" s="100">
        <v>680872669</v>
      </c>
      <c r="L39" s="100">
        <v>598603584</v>
      </c>
      <c r="M39" s="100">
        <v>483550017</v>
      </c>
      <c r="N39" s="100">
        <v>680872669</v>
      </c>
      <c r="O39" s="100"/>
      <c r="P39" s="100"/>
      <c r="Q39" s="100"/>
      <c r="R39" s="100"/>
      <c r="S39" s="100"/>
      <c r="T39" s="100"/>
      <c r="U39" s="100"/>
      <c r="V39" s="100"/>
      <c r="W39" s="100">
        <v>336867748</v>
      </c>
      <c r="X39" s="100">
        <v>490950118</v>
      </c>
      <c r="Y39" s="100">
        <v>-154082370</v>
      </c>
      <c r="Z39" s="137">
        <v>-31.38</v>
      </c>
      <c r="AA39" s="102">
        <v>490950118</v>
      </c>
    </row>
    <row r="40" spans="1:27" ht="12.75">
      <c r="A40" s="269" t="s">
        <v>201</v>
      </c>
      <c r="B40" s="256"/>
      <c r="C40" s="257"/>
      <c r="D40" s="257"/>
      <c r="E40" s="258">
        <v>653277648</v>
      </c>
      <c r="F40" s="259">
        <v>653277648</v>
      </c>
      <c r="G40" s="259">
        <v>742559332</v>
      </c>
      <c r="H40" s="259">
        <v>838390212</v>
      </c>
      <c r="I40" s="259">
        <v>680872669</v>
      </c>
      <c r="J40" s="259">
        <v>680872669</v>
      </c>
      <c r="K40" s="259">
        <v>598603584</v>
      </c>
      <c r="L40" s="259">
        <v>483550017</v>
      </c>
      <c r="M40" s="259">
        <v>758883258</v>
      </c>
      <c r="N40" s="259">
        <v>758883258</v>
      </c>
      <c r="O40" s="259"/>
      <c r="P40" s="259"/>
      <c r="Q40" s="259"/>
      <c r="R40" s="259"/>
      <c r="S40" s="259"/>
      <c r="T40" s="259"/>
      <c r="U40" s="259"/>
      <c r="V40" s="259"/>
      <c r="W40" s="259">
        <v>758883258</v>
      </c>
      <c r="X40" s="259">
        <v>809302356</v>
      </c>
      <c r="Y40" s="259">
        <v>-50419098</v>
      </c>
      <c r="Z40" s="260">
        <v>-6.23</v>
      </c>
      <c r="AA40" s="261">
        <v>653277648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1160792700</v>
      </c>
      <c r="F5" s="106">
        <f t="shared" si="0"/>
        <v>1160792700</v>
      </c>
      <c r="G5" s="106">
        <f t="shared" si="0"/>
        <v>33288365</v>
      </c>
      <c r="H5" s="106">
        <f t="shared" si="0"/>
        <v>34166070</v>
      </c>
      <c r="I5" s="106">
        <f t="shared" si="0"/>
        <v>123171375</v>
      </c>
      <c r="J5" s="106">
        <f t="shared" si="0"/>
        <v>190625810</v>
      </c>
      <c r="K5" s="106">
        <f t="shared" si="0"/>
        <v>84505298</v>
      </c>
      <c r="L5" s="106">
        <f t="shared" si="0"/>
        <v>151211957</v>
      </c>
      <c r="M5" s="106">
        <f t="shared" si="0"/>
        <v>99720039</v>
      </c>
      <c r="N5" s="106">
        <f t="shared" si="0"/>
        <v>335437294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526063104</v>
      </c>
      <c r="X5" s="106">
        <f t="shared" si="0"/>
        <v>580396350</v>
      </c>
      <c r="Y5" s="106">
        <f t="shared" si="0"/>
        <v>-54333246</v>
      </c>
      <c r="Z5" s="201">
        <f>+IF(X5&lt;&gt;0,+(Y5/X5)*100,0)</f>
        <v>-9.361403806209326</v>
      </c>
      <c r="AA5" s="199">
        <f>SUM(AA11:AA18)</f>
        <v>1160792700</v>
      </c>
    </row>
    <row r="6" spans="1:27" ht="12.75">
      <c r="A6" s="291" t="s">
        <v>205</v>
      </c>
      <c r="B6" s="142"/>
      <c r="C6" s="62"/>
      <c r="D6" s="156"/>
      <c r="E6" s="60">
        <v>2773000</v>
      </c>
      <c r="F6" s="60">
        <v>2773000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1386500</v>
      </c>
      <c r="Y6" s="60">
        <v>-1386500</v>
      </c>
      <c r="Z6" s="140">
        <v>-100</v>
      </c>
      <c r="AA6" s="155">
        <v>2773000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1062021000</v>
      </c>
      <c r="F8" s="60">
        <v>1062021000</v>
      </c>
      <c r="G8" s="60">
        <v>32841605</v>
      </c>
      <c r="H8" s="60">
        <v>29654660</v>
      </c>
      <c r="I8" s="60">
        <v>121982351</v>
      </c>
      <c r="J8" s="60">
        <v>184478616</v>
      </c>
      <c r="K8" s="60">
        <v>83998520</v>
      </c>
      <c r="L8" s="60">
        <v>121690734</v>
      </c>
      <c r="M8" s="60">
        <v>88096848</v>
      </c>
      <c r="N8" s="60">
        <v>293786102</v>
      </c>
      <c r="O8" s="60"/>
      <c r="P8" s="60"/>
      <c r="Q8" s="60"/>
      <c r="R8" s="60"/>
      <c r="S8" s="60"/>
      <c r="T8" s="60"/>
      <c r="U8" s="60"/>
      <c r="V8" s="60"/>
      <c r="W8" s="60">
        <v>478264718</v>
      </c>
      <c r="X8" s="60">
        <v>531010500</v>
      </c>
      <c r="Y8" s="60">
        <v>-52745782</v>
      </c>
      <c r="Z8" s="140">
        <v>-9.93</v>
      </c>
      <c r="AA8" s="155">
        <v>1062021000</v>
      </c>
    </row>
    <row r="9" spans="1:27" ht="12.75">
      <c r="A9" s="291" t="s">
        <v>208</v>
      </c>
      <c r="B9" s="142"/>
      <c r="C9" s="62"/>
      <c r="D9" s="156"/>
      <c r="E9" s="60">
        <v>2350000</v>
      </c>
      <c r="F9" s="60">
        <v>2350000</v>
      </c>
      <c r="G9" s="60"/>
      <c r="H9" s="60"/>
      <c r="I9" s="60"/>
      <c r="J9" s="60"/>
      <c r="K9" s="60"/>
      <c r="L9" s="60">
        <v>23554672</v>
      </c>
      <c r="M9" s="60">
        <v>10476994</v>
      </c>
      <c r="N9" s="60">
        <v>34031666</v>
      </c>
      <c r="O9" s="60"/>
      <c r="P9" s="60"/>
      <c r="Q9" s="60"/>
      <c r="R9" s="60"/>
      <c r="S9" s="60"/>
      <c r="T9" s="60"/>
      <c r="U9" s="60"/>
      <c r="V9" s="60"/>
      <c r="W9" s="60">
        <v>34031666</v>
      </c>
      <c r="X9" s="60">
        <v>1175000</v>
      </c>
      <c r="Y9" s="60">
        <v>32856666</v>
      </c>
      <c r="Z9" s="140">
        <v>2796.31</v>
      </c>
      <c r="AA9" s="155">
        <v>2350000</v>
      </c>
    </row>
    <row r="10" spans="1:27" ht="12.75">
      <c r="A10" s="291" t="s">
        <v>209</v>
      </c>
      <c r="B10" s="142"/>
      <c r="C10" s="62"/>
      <c r="D10" s="156"/>
      <c r="E10" s="60">
        <v>600000</v>
      </c>
      <c r="F10" s="60">
        <v>600000</v>
      </c>
      <c r="G10" s="60"/>
      <c r="H10" s="60">
        <v>585600</v>
      </c>
      <c r="I10" s="60"/>
      <c r="J10" s="60">
        <v>585600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585600</v>
      </c>
      <c r="X10" s="60">
        <v>300000</v>
      </c>
      <c r="Y10" s="60">
        <v>285600</v>
      </c>
      <c r="Z10" s="140">
        <v>95.2</v>
      </c>
      <c r="AA10" s="155">
        <v>600000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1067744000</v>
      </c>
      <c r="F11" s="295">
        <f t="shared" si="1"/>
        <v>1067744000</v>
      </c>
      <c r="G11" s="295">
        <f t="shared" si="1"/>
        <v>32841605</v>
      </c>
      <c r="H11" s="295">
        <f t="shared" si="1"/>
        <v>30240260</v>
      </c>
      <c r="I11" s="295">
        <f t="shared" si="1"/>
        <v>121982351</v>
      </c>
      <c r="J11" s="295">
        <f t="shared" si="1"/>
        <v>185064216</v>
      </c>
      <c r="K11" s="295">
        <f t="shared" si="1"/>
        <v>83998520</v>
      </c>
      <c r="L11" s="295">
        <f t="shared" si="1"/>
        <v>145245406</v>
      </c>
      <c r="M11" s="295">
        <f t="shared" si="1"/>
        <v>98573842</v>
      </c>
      <c r="N11" s="295">
        <f t="shared" si="1"/>
        <v>327817768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512881984</v>
      </c>
      <c r="X11" s="295">
        <f t="shared" si="1"/>
        <v>533872000</v>
      </c>
      <c r="Y11" s="295">
        <f t="shared" si="1"/>
        <v>-20990016</v>
      </c>
      <c r="Z11" s="296">
        <f>+IF(X11&lt;&gt;0,+(Y11/X11)*100,0)</f>
        <v>-3.9316570264033324</v>
      </c>
      <c r="AA11" s="297">
        <f>SUM(AA6:AA10)</f>
        <v>1067744000</v>
      </c>
    </row>
    <row r="12" spans="1:27" ht="12.75">
      <c r="A12" s="298" t="s">
        <v>211</v>
      </c>
      <c r="B12" s="136"/>
      <c r="C12" s="62"/>
      <c r="D12" s="156"/>
      <c r="E12" s="60">
        <v>26833700</v>
      </c>
      <c r="F12" s="60">
        <v>26833700</v>
      </c>
      <c r="G12" s="60"/>
      <c r="H12" s="60">
        <v>3215535</v>
      </c>
      <c r="I12" s="60">
        <v>99000</v>
      </c>
      <c r="J12" s="60">
        <v>3314535</v>
      </c>
      <c r="K12" s="60">
        <v>28708</v>
      </c>
      <c r="L12" s="60">
        <v>586910</v>
      </c>
      <c r="M12" s="60">
        <v>100575</v>
      </c>
      <c r="N12" s="60">
        <v>716193</v>
      </c>
      <c r="O12" s="60"/>
      <c r="P12" s="60"/>
      <c r="Q12" s="60"/>
      <c r="R12" s="60"/>
      <c r="S12" s="60"/>
      <c r="T12" s="60"/>
      <c r="U12" s="60"/>
      <c r="V12" s="60"/>
      <c r="W12" s="60">
        <v>4030728</v>
      </c>
      <c r="X12" s="60">
        <v>13416850</v>
      </c>
      <c r="Y12" s="60">
        <v>-9386122</v>
      </c>
      <c r="Z12" s="140">
        <v>-69.96</v>
      </c>
      <c r="AA12" s="155">
        <v>26833700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58115000</v>
      </c>
      <c r="F15" s="60">
        <v>58115000</v>
      </c>
      <c r="G15" s="60">
        <v>446760</v>
      </c>
      <c r="H15" s="60">
        <v>710275</v>
      </c>
      <c r="I15" s="60">
        <v>1090024</v>
      </c>
      <c r="J15" s="60">
        <v>2247059</v>
      </c>
      <c r="K15" s="60">
        <v>478070</v>
      </c>
      <c r="L15" s="60">
        <v>5379641</v>
      </c>
      <c r="M15" s="60">
        <v>1016422</v>
      </c>
      <c r="N15" s="60">
        <v>6874133</v>
      </c>
      <c r="O15" s="60"/>
      <c r="P15" s="60"/>
      <c r="Q15" s="60"/>
      <c r="R15" s="60"/>
      <c r="S15" s="60"/>
      <c r="T15" s="60"/>
      <c r="U15" s="60"/>
      <c r="V15" s="60"/>
      <c r="W15" s="60">
        <v>9121192</v>
      </c>
      <c r="X15" s="60">
        <v>29057500</v>
      </c>
      <c r="Y15" s="60">
        <v>-19936308</v>
      </c>
      <c r="Z15" s="140">
        <v>-68.61</v>
      </c>
      <c r="AA15" s="155">
        <v>58115000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8100000</v>
      </c>
      <c r="F18" s="82">
        <v>8100000</v>
      </c>
      <c r="G18" s="82"/>
      <c r="H18" s="82"/>
      <c r="I18" s="82"/>
      <c r="J18" s="82"/>
      <c r="K18" s="82"/>
      <c r="L18" s="82"/>
      <c r="M18" s="82">
        <v>29200</v>
      </c>
      <c r="N18" s="82">
        <v>29200</v>
      </c>
      <c r="O18" s="82"/>
      <c r="P18" s="82"/>
      <c r="Q18" s="82"/>
      <c r="R18" s="82"/>
      <c r="S18" s="82"/>
      <c r="T18" s="82"/>
      <c r="U18" s="82"/>
      <c r="V18" s="82"/>
      <c r="W18" s="82">
        <v>29200</v>
      </c>
      <c r="X18" s="82">
        <v>4050000</v>
      </c>
      <c r="Y18" s="82">
        <v>-4020800</v>
      </c>
      <c r="Z18" s="270">
        <v>-99.28</v>
      </c>
      <c r="AA18" s="278">
        <v>8100000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60800000</v>
      </c>
      <c r="F20" s="100">
        <f t="shared" si="2"/>
        <v>60800000</v>
      </c>
      <c r="G20" s="100">
        <f t="shared" si="2"/>
        <v>911664</v>
      </c>
      <c r="H20" s="100">
        <f t="shared" si="2"/>
        <v>2253527</v>
      </c>
      <c r="I20" s="100">
        <f t="shared" si="2"/>
        <v>2632392</v>
      </c>
      <c r="J20" s="100">
        <f t="shared" si="2"/>
        <v>5797583</v>
      </c>
      <c r="K20" s="100">
        <f t="shared" si="2"/>
        <v>1524128</v>
      </c>
      <c r="L20" s="100">
        <f t="shared" si="2"/>
        <v>5628945</v>
      </c>
      <c r="M20" s="100">
        <f t="shared" si="2"/>
        <v>8965228</v>
      </c>
      <c r="N20" s="100">
        <f t="shared" si="2"/>
        <v>16118301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21915884</v>
      </c>
      <c r="X20" s="100">
        <f t="shared" si="2"/>
        <v>30400000</v>
      </c>
      <c r="Y20" s="100">
        <f t="shared" si="2"/>
        <v>-8484116</v>
      </c>
      <c r="Z20" s="137">
        <f>+IF(X20&lt;&gt;0,+(Y20/X20)*100,0)</f>
        <v>-27.908276315789475</v>
      </c>
      <c r="AA20" s="153">
        <f>SUM(AA26:AA33)</f>
        <v>60800000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57800000</v>
      </c>
      <c r="F23" s="60">
        <v>57800000</v>
      </c>
      <c r="G23" s="60">
        <v>911664</v>
      </c>
      <c r="H23" s="60">
        <v>2253527</v>
      </c>
      <c r="I23" s="60">
        <v>2632392</v>
      </c>
      <c r="J23" s="60">
        <v>5797583</v>
      </c>
      <c r="K23" s="60">
        <v>1524128</v>
      </c>
      <c r="L23" s="60">
        <v>5628945</v>
      </c>
      <c r="M23" s="60">
        <v>7317747</v>
      </c>
      <c r="N23" s="60">
        <v>14470820</v>
      </c>
      <c r="O23" s="60"/>
      <c r="P23" s="60"/>
      <c r="Q23" s="60"/>
      <c r="R23" s="60"/>
      <c r="S23" s="60"/>
      <c r="T23" s="60"/>
      <c r="U23" s="60"/>
      <c r="V23" s="60"/>
      <c r="W23" s="60">
        <v>20268403</v>
      </c>
      <c r="X23" s="60">
        <v>28900000</v>
      </c>
      <c r="Y23" s="60">
        <v>-8631597</v>
      </c>
      <c r="Z23" s="140">
        <v>-29.87</v>
      </c>
      <c r="AA23" s="155">
        <v>57800000</v>
      </c>
    </row>
    <row r="24" spans="1:27" ht="12.75">
      <c r="A24" s="291" t="s">
        <v>208</v>
      </c>
      <c r="B24" s="142"/>
      <c r="C24" s="62"/>
      <c r="D24" s="156"/>
      <c r="E24" s="60">
        <v>3000000</v>
      </c>
      <c r="F24" s="60">
        <v>3000000</v>
      </c>
      <c r="G24" s="60"/>
      <c r="H24" s="60"/>
      <c r="I24" s="60"/>
      <c r="J24" s="60"/>
      <c r="K24" s="60"/>
      <c r="L24" s="60"/>
      <c r="M24" s="60">
        <v>1647481</v>
      </c>
      <c r="N24" s="60">
        <v>1647481</v>
      </c>
      <c r="O24" s="60"/>
      <c r="P24" s="60"/>
      <c r="Q24" s="60"/>
      <c r="R24" s="60"/>
      <c r="S24" s="60"/>
      <c r="T24" s="60"/>
      <c r="U24" s="60"/>
      <c r="V24" s="60"/>
      <c r="W24" s="60">
        <v>1647481</v>
      </c>
      <c r="X24" s="60">
        <v>1500000</v>
      </c>
      <c r="Y24" s="60">
        <v>147481</v>
      </c>
      <c r="Z24" s="140">
        <v>9.83</v>
      </c>
      <c r="AA24" s="155">
        <v>3000000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60800000</v>
      </c>
      <c r="F26" s="295">
        <f t="shared" si="3"/>
        <v>60800000</v>
      </c>
      <c r="G26" s="295">
        <f t="shared" si="3"/>
        <v>911664</v>
      </c>
      <c r="H26" s="295">
        <f t="shared" si="3"/>
        <v>2253527</v>
      </c>
      <c r="I26" s="295">
        <f t="shared" si="3"/>
        <v>2632392</v>
      </c>
      <c r="J26" s="295">
        <f t="shared" si="3"/>
        <v>5797583</v>
      </c>
      <c r="K26" s="295">
        <f t="shared" si="3"/>
        <v>1524128</v>
      </c>
      <c r="L26" s="295">
        <f t="shared" si="3"/>
        <v>5628945</v>
      </c>
      <c r="M26" s="295">
        <f t="shared" si="3"/>
        <v>8965228</v>
      </c>
      <c r="N26" s="295">
        <f t="shared" si="3"/>
        <v>16118301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21915884</v>
      </c>
      <c r="X26" s="295">
        <f t="shared" si="3"/>
        <v>30400000</v>
      </c>
      <c r="Y26" s="295">
        <f t="shared" si="3"/>
        <v>-8484116</v>
      </c>
      <c r="Z26" s="296">
        <f>+IF(X26&lt;&gt;0,+(Y26/X26)*100,0)</f>
        <v>-27.908276315789475</v>
      </c>
      <c r="AA26" s="297">
        <f>SUM(AA21:AA25)</f>
        <v>60800000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2773000</v>
      </c>
      <c r="F36" s="60">
        <f t="shared" si="4"/>
        <v>2773000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1386500</v>
      </c>
      <c r="Y36" s="60">
        <f t="shared" si="4"/>
        <v>-1386500</v>
      </c>
      <c r="Z36" s="140">
        <f aca="true" t="shared" si="5" ref="Z36:Z49">+IF(X36&lt;&gt;0,+(Y36/X36)*100,0)</f>
        <v>-100</v>
      </c>
      <c r="AA36" s="155">
        <f>AA6+AA21</f>
        <v>2773000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1119821000</v>
      </c>
      <c r="F38" s="60">
        <f t="shared" si="4"/>
        <v>1119821000</v>
      </c>
      <c r="G38" s="60">
        <f t="shared" si="4"/>
        <v>33753269</v>
      </c>
      <c r="H38" s="60">
        <f t="shared" si="4"/>
        <v>31908187</v>
      </c>
      <c r="I38" s="60">
        <f t="shared" si="4"/>
        <v>124614743</v>
      </c>
      <c r="J38" s="60">
        <f t="shared" si="4"/>
        <v>190276199</v>
      </c>
      <c r="K38" s="60">
        <f t="shared" si="4"/>
        <v>85522648</v>
      </c>
      <c r="L38" s="60">
        <f t="shared" si="4"/>
        <v>127319679</v>
      </c>
      <c r="M38" s="60">
        <f t="shared" si="4"/>
        <v>95414595</v>
      </c>
      <c r="N38" s="60">
        <f t="shared" si="4"/>
        <v>308256922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498533121</v>
      </c>
      <c r="X38" s="60">
        <f t="shared" si="4"/>
        <v>559910500</v>
      </c>
      <c r="Y38" s="60">
        <f t="shared" si="4"/>
        <v>-61377379</v>
      </c>
      <c r="Z38" s="140">
        <f t="shared" si="5"/>
        <v>-10.961998212214272</v>
      </c>
      <c r="AA38" s="155">
        <f>AA8+AA23</f>
        <v>1119821000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5350000</v>
      </c>
      <c r="F39" s="60">
        <f t="shared" si="4"/>
        <v>5350000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23554672</v>
      </c>
      <c r="M39" s="60">
        <f t="shared" si="4"/>
        <v>12124475</v>
      </c>
      <c r="N39" s="60">
        <f t="shared" si="4"/>
        <v>35679147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35679147</v>
      </c>
      <c r="X39" s="60">
        <f t="shared" si="4"/>
        <v>2675000</v>
      </c>
      <c r="Y39" s="60">
        <f t="shared" si="4"/>
        <v>33004147</v>
      </c>
      <c r="Z39" s="140">
        <f t="shared" si="5"/>
        <v>1233.7998878504673</v>
      </c>
      <c r="AA39" s="155">
        <f>AA9+AA24</f>
        <v>5350000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600000</v>
      </c>
      <c r="F40" s="60">
        <f t="shared" si="4"/>
        <v>600000</v>
      </c>
      <c r="G40" s="60">
        <f t="shared" si="4"/>
        <v>0</v>
      </c>
      <c r="H40" s="60">
        <f t="shared" si="4"/>
        <v>585600</v>
      </c>
      <c r="I40" s="60">
        <f t="shared" si="4"/>
        <v>0</v>
      </c>
      <c r="J40" s="60">
        <f t="shared" si="4"/>
        <v>585600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585600</v>
      </c>
      <c r="X40" s="60">
        <f t="shared" si="4"/>
        <v>300000</v>
      </c>
      <c r="Y40" s="60">
        <f t="shared" si="4"/>
        <v>285600</v>
      </c>
      <c r="Z40" s="140">
        <f t="shared" si="5"/>
        <v>95.19999999999999</v>
      </c>
      <c r="AA40" s="155">
        <f>AA10+AA25</f>
        <v>600000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1128544000</v>
      </c>
      <c r="F41" s="295">
        <f t="shared" si="6"/>
        <v>1128544000</v>
      </c>
      <c r="G41" s="295">
        <f t="shared" si="6"/>
        <v>33753269</v>
      </c>
      <c r="H41" s="295">
        <f t="shared" si="6"/>
        <v>32493787</v>
      </c>
      <c r="I41" s="295">
        <f t="shared" si="6"/>
        <v>124614743</v>
      </c>
      <c r="J41" s="295">
        <f t="shared" si="6"/>
        <v>190861799</v>
      </c>
      <c r="K41" s="295">
        <f t="shared" si="6"/>
        <v>85522648</v>
      </c>
      <c r="L41" s="295">
        <f t="shared" si="6"/>
        <v>150874351</v>
      </c>
      <c r="M41" s="295">
        <f t="shared" si="6"/>
        <v>107539070</v>
      </c>
      <c r="N41" s="295">
        <f t="shared" si="6"/>
        <v>343936069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534797868</v>
      </c>
      <c r="X41" s="295">
        <f t="shared" si="6"/>
        <v>564272000</v>
      </c>
      <c r="Y41" s="295">
        <f t="shared" si="6"/>
        <v>-29474132</v>
      </c>
      <c r="Z41" s="296">
        <f t="shared" si="5"/>
        <v>-5.22339084696742</v>
      </c>
      <c r="AA41" s="297">
        <f>SUM(AA36:AA40)</f>
        <v>1128544000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26833700</v>
      </c>
      <c r="F42" s="54">
        <f t="shared" si="7"/>
        <v>26833700</v>
      </c>
      <c r="G42" s="54">
        <f t="shared" si="7"/>
        <v>0</v>
      </c>
      <c r="H42" s="54">
        <f t="shared" si="7"/>
        <v>3215535</v>
      </c>
      <c r="I42" s="54">
        <f t="shared" si="7"/>
        <v>99000</v>
      </c>
      <c r="J42" s="54">
        <f t="shared" si="7"/>
        <v>3314535</v>
      </c>
      <c r="K42" s="54">
        <f t="shared" si="7"/>
        <v>28708</v>
      </c>
      <c r="L42" s="54">
        <f t="shared" si="7"/>
        <v>586910</v>
      </c>
      <c r="M42" s="54">
        <f t="shared" si="7"/>
        <v>100575</v>
      </c>
      <c r="N42" s="54">
        <f t="shared" si="7"/>
        <v>716193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4030728</v>
      </c>
      <c r="X42" s="54">
        <f t="shared" si="7"/>
        <v>13416850</v>
      </c>
      <c r="Y42" s="54">
        <f t="shared" si="7"/>
        <v>-9386122</v>
      </c>
      <c r="Z42" s="184">
        <f t="shared" si="5"/>
        <v>-69.9577173479617</v>
      </c>
      <c r="AA42" s="130">
        <f aca="true" t="shared" si="8" ref="AA42:AA48">AA12+AA27</f>
        <v>26833700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58115000</v>
      </c>
      <c r="F45" s="54">
        <f t="shared" si="7"/>
        <v>58115000</v>
      </c>
      <c r="G45" s="54">
        <f t="shared" si="7"/>
        <v>446760</v>
      </c>
      <c r="H45" s="54">
        <f t="shared" si="7"/>
        <v>710275</v>
      </c>
      <c r="I45" s="54">
        <f t="shared" si="7"/>
        <v>1090024</v>
      </c>
      <c r="J45" s="54">
        <f t="shared" si="7"/>
        <v>2247059</v>
      </c>
      <c r="K45" s="54">
        <f t="shared" si="7"/>
        <v>478070</v>
      </c>
      <c r="L45" s="54">
        <f t="shared" si="7"/>
        <v>5379641</v>
      </c>
      <c r="M45" s="54">
        <f t="shared" si="7"/>
        <v>1016422</v>
      </c>
      <c r="N45" s="54">
        <f t="shared" si="7"/>
        <v>6874133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9121192</v>
      </c>
      <c r="X45" s="54">
        <f t="shared" si="7"/>
        <v>29057500</v>
      </c>
      <c r="Y45" s="54">
        <f t="shared" si="7"/>
        <v>-19936308</v>
      </c>
      <c r="Z45" s="184">
        <f t="shared" si="5"/>
        <v>-68.60985287791448</v>
      </c>
      <c r="AA45" s="130">
        <f t="shared" si="8"/>
        <v>58115000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8100000</v>
      </c>
      <c r="F48" s="54">
        <f t="shared" si="7"/>
        <v>8100000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29200</v>
      </c>
      <c r="N48" s="54">
        <f t="shared" si="7"/>
        <v>29200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29200</v>
      </c>
      <c r="X48" s="54">
        <f t="shared" si="7"/>
        <v>4050000</v>
      </c>
      <c r="Y48" s="54">
        <f t="shared" si="7"/>
        <v>-4020800</v>
      </c>
      <c r="Z48" s="184">
        <f t="shared" si="5"/>
        <v>-99.279012345679</v>
      </c>
      <c r="AA48" s="130">
        <f t="shared" si="8"/>
        <v>8100000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1221592700</v>
      </c>
      <c r="F49" s="220">
        <f t="shared" si="9"/>
        <v>1221592700</v>
      </c>
      <c r="G49" s="220">
        <f t="shared" si="9"/>
        <v>34200029</v>
      </c>
      <c r="H49" s="220">
        <f t="shared" si="9"/>
        <v>36419597</v>
      </c>
      <c r="I49" s="220">
        <f t="shared" si="9"/>
        <v>125803767</v>
      </c>
      <c r="J49" s="220">
        <f t="shared" si="9"/>
        <v>196423393</v>
      </c>
      <c r="K49" s="220">
        <f t="shared" si="9"/>
        <v>86029426</v>
      </c>
      <c r="L49" s="220">
        <f t="shared" si="9"/>
        <v>156840902</v>
      </c>
      <c r="M49" s="220">
        <f t="shared" si="9"/>
        <v>108685267</v>
      </c>
      <c r="N49" s="220">
        <f t="shared" si="9"/>
        <v>351555595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547978988</v>
      </c>
      <c r="X49" s="220">
        <f t="shared" si="9"/>
        <v>610796350</v>
      </c>
      <c r="Y49" s="220">
        <f t="shared" si="9"/>
        <v>-62817362</v>
      </c>
      <c r="Z49" s="221">
        <f t="shared" si="5"/>
        <v>-10.284501863837267</v>
      </c>
      <c r="AA49" s="222">
        <f>SUM(AA41:AA48)</f>
        <v>1221592700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64318385</v>
      </c>
      <c r="F51" s="54">
        <f t="shared" si="10"/>
        <v>64318385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32159193</v>
      </c>
      <c r="Y51" s="54">
        <f t="shared" si="10"/>
        <v>-32159193</v>
      </c>
      <c r="Z51" s="184">
        <f>+IF(X51&lt;&gt;0,+(Y51/X51)*100,0)</f>
        <v>-100</v>
      </c>
      <c r="AA51" s="130">
        <f>SUM(AA57:AA61)</f>
        <v>64318385</v>
      </c>
    </row>
    <row r="52" spans="1:27" ht="12.75">
      <c r="A52" s="310" t="s">
        <v>205</v>
      </c>
      <c r="B52" s="142"/>
      <c r="C52" s="62"/>
      <c r="D52" s="156"/>
      <c r="E52" s="60">
        <v>20000000</v>
      </c>
      <c r="F52" s="60">
        <v>20000000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10000000</v>
      </c>
      <c r="Y52" s="60">
        <v>-10000000</v>
      </c>
      <c r="Z52" s="140">
        <v>-100</v>
      </c>
      <c r="AA52" s="155">
        <v>20000000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23200000</v>
      </c>
      <c r="F54" s="60">
        <v>23200000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11600000</v>
      </c>
      <c r="Y54" s="60">
        <v>-11600000</v>
      </c>
      <c r="Z54" s="140">
        <v>-100</v>
      </c>
      <c r="AA54" s="155">
        <v>23200000</v>
      </c>
    </row>
    <row r="55" spans="1:27" ht="12.75">
      <c r="A55" s="310" t="s">
        <v>208</v>
      </c>
      <c r="B55" s="142"/>
      <c r="C55" s="62"/>
      <c r="D55" s="156"/>
      <c r="E55" s="60">
        <v>8400000</v>
      </c>
      <c r="F55" s="60">
        <v>8400000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4200000</v>
      </c>
      <c r="Y55" s="60">
        <v>-4200000</v>
      </c>
      <c r="Z55" s="140">
        <v>-100</v>
      </c>
      <c r="AA55" s="155">
        <v>8400000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51600000</v>
      </c>
      <c r="F57" s="295">
        <f t="shared" si="11"/>
        <v>51600000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25800000</v>
      </c>
      <c r="Y57" s="295">
        <f t="shared" si="11"/>
        <v>-25800000</v>
      </c>
      <c r="Z57" s="296">
        <f>+IF(X57&lt;&gt;0,+(Y57/X57)*100,0)</f>
        <v>-100</v>
      </c>
      <c r="AA57" s="297">
        <f>SUM(AA52:AA56)</f>
        <v>51600000</v>
      </c>
    </row>
    <row r="58" spans="1:27" ht="12.75">
      <c r="A58" s="311" t="s">
        <v>211</v>
      </c>
      <c r="B58" s="136"/>
      <c r="C58" s="62"/>
      <c r="D58" s="156"/>
      <c r="E58" s="60">
        <v>218385</v>
      </c>
      <c r="F58" s="60">
        <v>218385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109193</v>
      </c>
      <c r="Y58" s="60">
        <v>-109193</v>
      </c>
      <c r="Z58" s="140">
        <v>-100</v>
      </c>
      <c r="AA58" s="155">
        <v>218385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12500000</v>
      </c>
      <c r="F61" s="60">
        <v>12500000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6250000</v>
      </c>
      <c r="Y61" s="60">
        <v>-6250000</v>
      </c>
      <c r="Z61" s="140">
        <v>-100</v>
      </c>
      <c r="AA61" s="155">
        <v>12500000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1409514</v>
      </c>
      <c r="H66" s="275">
        <v>1683057</v>
      </c>
      <c r="I66" s="275">
        <v>4948548</v>
      </c>
      <c r="J66" s="275">
        <v>8041119</v>
      </c>
      <c r="K66" s="275">
        <v>7578265</v>
      </c>
      <c r="L66" s="275">
        <v>5780922</v>
      </c>
      <c r="M66" s="275">
        <v>7233123</v>
      </c>
      <c r="N66" s="275">
        <v>20592310</v>
      </c>
      <c r="O66" s="275"/>
      <c r="P66" s="275"/>
      <c r="Q66" s="275"/>
      <c r="R66" s="275"/>
      <c r="S66" s="275"/>
      <c r="T66" s="275"/>
      <c r="U66" s="275"/>
      <c r="V66" s="275"/>
      <c r="W66" s="275">
        <v>28633429</v>
      </c>
      <c r="X66" s="275"/>
      <c r="Y66" s="275">
        <v>28633429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1409514</v>
      </c>
      <c r="H69" s="220">
        <f t="shared" si="12"/>
        <v>1683057</v>
      </c>
      <c r="I69" s="220">
        <f t="shared" si="12"/>
        <v>4948548</v>
      </c>
      <c r="J69" s="220">
        <f t="shared" si="12"/>
        <v>8041119</v>
      </c>
      <c r="K69" s="220">
        <f t="shared" si="12"/>
        <v>7578265</v>
      </c>
      <c r="L69" s="220">
        <f t="shared" si="12"/>
        <v>5780922</v>
      </c>
      <c r="M69" s="220">
        <f t="shared" si="12"/>
        <v>7233123</v>
      </c>
      <c r="N69" s="220">
        <f t="shared" si="12"/>
        <v>20592310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28633429</v>
      </c>
      <c r="X69" s="220">
        <f t="shared" si="12"/>
        <v>0</v>
      </c>
      <c r="Y69" s="220">
        <f t="shared" si="12"/>
        <v>28633429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1067744000</v>
      </c>
      <c r="F5" s="358">
        <f t="shared" si="0"/>
        <v>1067744000</v>
      </c>
      <c r="G5" s="358">
        <f t="shared" si="0"/>
        <v>32841605</v>
      </c>
      <c r="H5" s="356">
        <f t="shared" si="0"/>
        <v>30240260</v>
      </c>
      <c r="I5" s="356">
        <f t="shared" si="0"/>
        <v>121982351</v>
      </c>
      <c r="J5" s="358">
        <f t="shared" si="0"/>
        <v>185064216</v>
      </c>
      <c r="K5" s="358">
        <f t="shared" si="0"/>
        <v>83998520</v>
      </c>
      <c r="L5" s="356">
        <f t="shared" si="0"/>
        <v>145245406</v>
      </c>
      <c r="M5" s="356">
        <f t="shared" si="0"/>
        <v>98573842</v>
      </c>
      <c r="N5" s="358">
        <f t="shared" si="0"/>
        <v>327817768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512881984</v>
      </c>
      <c r="X5" s="356">
        <f t="shared" si="0"/>
        <v>533872000</v>
      </c>
      <c r="Y5" s="358">
        <f t="shared" si="0"/>
        <v>-20990016</v>
      </c>
      <c r="Z5" s="359">
        <f>+IF(X5&lt;&gt;0,+(Y5/X5)*100,0)</f>
        <v>-3.9316570264033324</v>
      </c>
      <c r="AA5" s="360">
        <f>+AA6+AA8+AA11+AA13+AA15</f>
        <v>1067744000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2773000</v>
      </c>
      <c r="F6" s="59">
        <f t="shared" si="1"/>
        <v>2773000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1386500</v>
      </c>
      <c r="Y6" s="59">
        <f t="shared" si="1"/>
        <v>-1386500</v>
      </c>
      <c r="Z6" s="61">
        <f>+IF(X6&lt;&gt;0,+(Y6/X6)*100,0)</f>
        <v>-100</v>
      </c>
      <c r="AA6" s="62">
        <f t="shared" si="1"/>
        <v>2773000</v>
      </c>
    </row>
    <row r="7" spans="1:27" ht="12.75">
      <c r="A7" s="291" t="s">
        <v>229</v>
      </c>
      <c r="B7" s="142"/>
      <c r="C7" s="60"/>
      <c r="D7" s="340"/>
      <c r="E7" s="60">
        <v>2773000</v>
      </c>
      <c r="F7" s="59">
        <v>2773000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1386500</v>
      </c>
      <c r="Y7" s="59">
        <v>-1386500</v>
      </c>
      <c r="Z7" s="61">
        <v>-100</v>
      </c>
      <c r="AA7" s="62">
        <v>2773000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1062021000</v>
      </c>
      <c r="F11" s="364">
        <f t="shared" si="3"/>
        <v>1062021000</v>
      </c>
      <c r="G11" s="364">
        <f t="shared" si="3"/>
        <v>32841605</v>
      </c>
      <c r="H11" s="362">
        <f t="shared" si="3"/>
        <v>29654660</v>
      </c>
      <c r="I11" s="362">
        <f t="shared" si="3"/>
        <v>121982351</v>
      </c>
      <c r="J11" s="364">
        <f t="shared" si="3"/>
        <v>184478616</v>
      </c>
      <c r="K11" s="364">
        <f t="shared" si="3"/>
        <v>83998520</v>
      </c>
      <c r="L11" s="362">
        <f t="shared" si="3"/>
        <v>121690734</v>
      </c>
      <c r="M11" s="362">
        <f t="shared" si="3"/>
        <v>88096848</v>
      </c>
      <c r="N11" s="364">
        <f t="shared" si="3"/>
        <v>293786102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478264718</v>
      </c>
      <c r="X11" s="362">
        <f t="shared" si="3"/>
        <v>531010500</v>
      </c>
      <c r="Y11" s="364">
        <f t="shared" si="3"/>
        <v>-52745782</v>
      </c>
      <c r="Z11" s="365">
        <f>+IF(X11&lt;&gt;0,+(Y11/X11)*100,0)</f>
        <v>-9.933095861569592</v>
      </c>
      <c r="AA11" s="366">
        <f t="shared" si="3"/>
        <v>1062021000</v>
      </c>
    </row>
    <row r="12" spans="1:27" ht="12.75">
      <c r="A12" s="291" t="s">
        <v>232</v>
      </c>
      <c r="B12" s="136"/>
      <c r="C12" s="60"/>
      <c r="D12" s="340"/>
      <c r="E12" s="60">
        <v>1062021000</v>
      </c>
      <c r="F12" s="59">
        <v>1062021000</v>
      </c>
      <c r="G12" s="59">
        <v>32841605</v>
      </c>
      <c r="H12" s="60">
        <v>29654660</v>
      </c>
      <c r="I12" s="60">
        <v>121982351</v>
      </c>
      <c r="J12" s="59">
        <v>184478616</v>
      </c>
      <c r="K12" s="59">
        <v>83998520</v>
      </c>
      <c r="L12" s="60">
        <v>121690734</v>
      </c>
      <c r="M12" s="60">
        <v>88096848</v>
      </c>
      <c r="N12" s="59">
        <v>293786102</v>
      </c>
      <c r="O12" s="59"/>
      <c r="P12" s="60"/>
      <c r="Q12" s="60"/>
      <c r="R12" s="59"/>
      <c r="S12" s="59"/>
      <c r="T12" s="60"/>
      <c r="U12" s="60"/>
      <c r="V12" s="59"/>
      <c r="W12" s="59">
        <v>478264718</v>
      </c>
      <c r="X12" s="60">
        <v>531010500</v>
      </c>
      <c r="Y12" s="59">
        <v>-52745782</v>
      </c>
      <c r="Z12" s="61">
        <v>-9.93</v>
      </c>
      <c r="AA12" s="62">
        <v>1062021000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2350000</v>
      </c>
      <c r="F13" s="342">
        <f t="shared" si="4"/>
        <v>2350000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23554672</v>
      </c>
      <c r="M13" s="275">
        <f t="shared" si="4"/>
        <v>10476994</v>
      </c>
      <c r="N13" s="342">
        <f t="shared" si="4"/>
        <v>34031666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34031666</v>
      </c>
      <c r="X13" s="275">
        <f t="shared" si="4"/>
        <v>1175000</v>
      </c>
      <c r="Y13" s="342">
        <f t="shared" si="4"/>
        <v>32856666</v>
      </c>
      <c r="Z13" s="335">
        <f>+IF(X13&lt;&gt;0,+(Y13/X13)*100,0)</f>
        <v>2796.312</v>
      </c>
      <c r="AA13" s="273">
        <f t="shared" si="4"/>
        <v>2350000</v>
      </c>
    </row>
    <row r="14" spans="1:27" ht="12.75">
      <c r="A14" s="291" t="s">
        <v>233</v>
      </c>
      <c r="B14" s="136"/>
      <c r="C14" s="60"/>
      <c r="D14" s="340"/>
      <c r="E14" s="60">
        <v>2350000</v>
      </c>
      <c r="F14" s="59">
        <v>2350000</v>
      </c>
      <c r="G14" s="59"/>
      <c r="H14" s="60"/>
      <c r="I14" s="60"/>
      <c r="J14" s="59"/>
      <c r="K14" s="59"/>
      <c r="L14" s="60">
        <v>23554672</v>
      </c>
      <c r="M14" s="60">
        <v>10476994</v>
      </c>
      <c r="N14" s="59">
        <v>34031666</v>
      </c>
      <c r="O14" s="59"/>
      <c r="P14" s="60"/>
      <c r="Q14" s="60"/>
      <c r="R14" s="59"/>
      <c r="S14" s="59"/>
      <c r="T14" s="60"/>
      <c r="U14" s="60"/>
      <c r="V14" s="59"/>
      <c r="W14" s="59">
        <v>34031666</v>
      </c>
      <c r="X14" s="60">
        <v>1175000</v>
      </c>
      <c r="Y14" s="59">
        <v>32856666</v>
      </c>
      <c r="Z14" s="61">
        <v>2796.31</v>
      </c>
      <c r="AA14" s="62">
        <v>2350000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600000</v>
      </c>
      <c r="F15" s="59">
        <f t="shared" si="5"/>
        <v>600000</v>
      </c>
      <c r="G15" s="59">
        <f t="shared" si="5"/>
        <v>0</v>
      </c>
      <c r="H15" s="60">
        <f t="shared" si="5"/>
        <v>585600</v>
      </c>
      <c r="I15" s="60">
        <f t="shared" si="5"/>
        <v>0</v>
      </c>
      <c r="J15" s="59">
        <f t="shared" si="5"/>
        <v>585600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585600</v>
      </c>
      <c r="X15" s="60">
        <f t="shared" si="5"/>
        <v>300000</v>
      </c>
      <c r="Y15" s="59">
        <f t="shared" si="5"/>
        <v>285600</v>
      </c>
      <c r="Z15" s="61">
        <f>+IF(X15&lt;&gt;0,+(Y15/X15)*100,0)</f>
        <v>95.19999999999999</v>
      </c>
      <c r="AA15" s="62">
        <f>SUM(AA16:AA20)</f>
        <v>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/>
      <c r="H20" s="60">
        <v>585600</v>
      </c>
      <c r="I20" s="60"/>
      <c r="J20" s="59">
        <v>585600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585600</v>
      </c>
      <c r="X20" s="60">
        <v>300000</v>
      </c>
      <c r="Y20" s="59">
        <v>285600</v>
      </c>
      <c r="Z20" s="61">
        <v>95.2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26833700</v>
      </c>
      <c r="F22" s="345">
        <f t="shared" si="6"/>
        <v>26833700</v>
      </c>
      <c r="G22" s="345">
        <f t="shared" si="6"/>
        <v>0</v>
      </c>
      <c r="H22" s="343">
        <f t="shared" si="6"/>
        <v>3215535</v>
      </c>
      <c r="I22" s="343">
        <f t="shared" si="6"/>
        <v>99000</v>
      </c>
      <c r="J22" s="345">
        <f t="shared" si="6"/>
        <v>3314535</v>
      </c>
      <c r="K22" s="345">
        <f t="shared" si="6"/>
        <v>28708</v>
      </c>
      <c r="L22" s="343">
        <f t="shared" si="6"/>
        <v>586910</v>
      </c>
      <c r="M22" s="343">
        <f t="shared" si="6"/>
        <v>100575</v>
      </c>
      <c r="N22" s="345">
        <f t="shared" si="6"/>
        <v>716193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4030728</v>
      </c>
      <c r="X22" s="343">
        <f t="shared" si="6"/>
        <v>13416850</v>
      </c>
      <c r="Y22" s="345">
        <f t="shared" si="6"/>
        <v>-9386122</v>
      </c>
      <c r="Z22" s="336">
        <f>+IF(X22&lt;&gt;0,+(Y22/X22)*100,0)</f>
        <v>-69.9577173479617</v>
      </c>
      <c r="AA22" s="350">
        <f>SUM(AA23:AA32)</f>
        <v>26833700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26833700</v>
      </c>
      <c r="F32" s="59">
        <v>26833700</v>
      </c>
      <c r="G32" s="59"/>
      <c r="H32" s="60">
        <v>3215535</v>
      </c>
      <c r="I32" s="60">
        <v>99000</v>
      </c>
      <c r="J32" s="59">
        <v>3314535</v>
      </c>
      <c r="K32" s="59">
        <v>28708</v>
      </c>
      <c r="L32" s="60">
        <v>586910</v>
      </c>
      <c r="M32" s="60">
        <v>100575</v>
      </c>
      <c r="N32" s="59">
        <v>716193</v>
      </c>
      <c r="O32" s="59"/>
      <c r="P32" s="60"/>
      <c r="Q32" s="60"/>
      <c r="R32" s="59"/>
      <c r="S32" s="59"/>
      <c r="T32" s="60"/>
      <c r="U32" s="60"/>
      <c r="V32" s="59"/>
      <c r="W32" s="59">
        <v>4030728</v>
      </c>
      <c r="X32" s="60">
        <v>13416850</v>
      </c>
      <c r="Y32" s="59">
        <v>-9386122</v>
      </c>
      <c r="Z32" s="61">
        <v>-69.96</v>
      </c>
      <c r="AA32" s="62">
        <v>26833700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58115000</v>
      </c>
      <c r="F40" s="345">
        <f t="shared" si="9"/>
        <v>58115000</v>
      </c>
      <c r="G40" s="345">
        <f t="shared" si="9"/>
        <v>446760</v>
      </c>
      <c r="H40" s="343">
        <f t="shared" si="9"/>
        <v>710275</v>
      </c>
      <c r="I40" s="343">
        <f t="shared" si="9"/>
        <v>1090024</v>
      </c>
      <c r="J40" s="345">
        <f t="shared" si="9"/>
        <v>2247059</v>
      </c>
      <c r="K40" s="345">
        <f t="shared" si="9"/>
        <v>478070</v>
      </c>
      <c r="L40" s="343">
        <f t="shared" si="9"/>
        <v>5379641</v>
      </c>
      <c r="M40" s="343">
        <f t="shared" si="9"/>
        <v>1016422</v>
      </c>
      <c r="N40" s="345">
        <f t="shared" si="9"/>
        <v>6874133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9121192</v>
      </c>
      <c r="X40" s="343">
        <f t="shared" si="9"/>
        <v>29057500</v>
      </c>
      <c r="Y40" s="345">
        <f t="shared" si="9"/>
        <v>-19936308</v>
      </c>
      <c r="Z40" s="336">
        <f>+IF(X40&lt;&gt;0,+(Y40/X40)*100,0)</f>
        <v>-68.60985287791448</v>
      </c>
      <c r="AA40" s="350">
        <f>SUM(AA41:AA49)</f>
        <v>58115000</v>
      </c>
    </row>
    <row r="41" spans="1:27" ht="12.75">
      <c r="A41" s="361" t="s">
        <v>248</v>
      </c>
      <c r="B41" s="142"/>
      <c r="C41" s="362"/>
      <c r="D41" s="363"/>
      <c r="E41" s="362">
        <v>8000000</v>
      </c>
      <c r="F41" s="364">
        <v>8000000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4000000</v>
      </c>
      <c r="Y41" s="364">
        <v>-4000000</v>
      </c>
      <c r="Z41" s="365">
        <v>-100</v>
      </c>
      <c r="AA41" s="366">
        <v>8000000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5000000</v>
      </c>
      <c r="F43" s="370">
        <v>5000000</v>
      </c>
      <c r="G43" s="370"/>
      <c r="H43" s="305">
        <v>21000</v>
      </c>
      <c r="I43" s="305">
        <v>536250</v>
      </c>
      <c r="J43" s="370">
        <v>557250</v>
      </c>
      <c r="K43" s="370"/>
      <c r="L43" s="305">
        <v>405434</v>
      </c>
      <c r="M43" s="305"/>
      <c r="N43" s="370">
        <v>405434</v>
      </c>
      <c r="O43" s="370"/>
      <c r="P43" s="305"/>
      <c r="Q43" s="305"/>
      <c r="R43" s="370"/>
      <c r="S43" s="370"/>
      <c r="T43" s="305"/>
      <c r="U43" s="305"/>
      <c r="V43" s="370"/>
      <c r="W43" s="370">
        <v>962684</v>
      </c>
      <c r="X43" s="305">
        <v>2500000</v>
      </c>
      <c r="Y43" s="370">
        <v>-1537316</v>
      </c>
      <c r="Z43" s="371">
        <v>-61.49</v>
      </c>
      <c r="AA43" s="303">
        <v>5000000</v>
      </c>
    </row>
    <row r="44" spans="1:27" ht="12.75">
      <c r="A44" s="361" t="s">
        <v>251</v>
      </c>
      <c r="B44" s="136"/>
      <c r="C44" s="60"/>
      <c r="D44" s="368"/>
      <c r="E44" s="54">
        <v>3395000</v>
      </c>
      <c r="F44" s="53">
        <v>3395000</v>
      </c>
      <c r="G44" s="53">
        <v>196750</v>
      </c>
      <c r="H44" s="54"/>
      <c r="I44" s="54">
        <v>342008</v>
      </c>
      <c r="J44" s="53">
        <v>538758</v>
      </c>
      <c r="K44" s="53">
        <v>371746</v>
      </c>
      <c r="L44" s="54">
        <v>4590000</v>
      </c>
      <c r="M44" s="54">
        <v>150000</v>
      </c>
      <c r="N44" s="53">
        <v>5111746</v>
      </c>
      <c r="O44" s="53"/>
      <c r="P44" s="54"/>
      <c r="Q44" s="54"/>
      <c r="R44" s="53"/>
      <c r="S44" s="53"/>
      <c r="T44" s="54"/>
      <c r="U44" s="54"/>
      <c r="V44" s="53"/>
      <c r="W44" s="53">
        <v>5650504</v>
      </c>
      <c r="X44" s="54">
        <v>1697500</v>
      </c>
      <c r="Y44" s="53">
        <v>3953004</v>
      </c>
      <c r="Z44" s="94">
        <v>232.87</v>
      </c>
      <c r="AA44" s="95">
        <v>3395000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28360000</v>
      </c>
      <c r="F48" s="53">
        <v>28360000</v>
      </c>
      <c r="G48" s="53"/>
      <c r="H48" s="54"/>
      <c r="I48" s="54">
        <v>194500</v>
      </c>
      <c r="J48" s="53">
        <v>194500</v>
      </c>
      <c r="K48" s="53"/>
      <c r="L48" s="54">
        <v>378090</v>
      </c>
      <c r="M48" s="54">
        <v>782579</v>
      </c>
      <c r="N48" s="53">
        <v>1160669</v>
      </c>
      <c r="O48" s="53"/>
      <c r="P48" s="54"/>
      <c r="Q48" s="54"/>
      <c r="R48" s="53"/>
      <c r="S48" s="53"/>
      <c r="T48" s="54"/>
      <c r="U48" s="54"/>
      <c r="V48" s="53"/>
      <c r="W48" s="53">
        <v>1355169</v>
      </c>
      <c r="X48" s="54">
        <v>14180000</v>
      </c>
      <c r="Y48" s="53">
        <v>-12824831</v>
      </c>
      <c r="Z48" s="94">
        <v>-90.44</v>
      </c>
      <c r="AA48" s="95">
        <v>28360000</v>
      </c>
    </row>
    <row r="49" spans="1:27" ht="12.75">
      <c r="A49" s="361" t="s">
        <v>93</v>
      </c>
      <c r="B49" s="136"/>
      <c r="C49" s="54"/>
      <c r="D49" s="368"/>
      <c r="E49" s="54">
        <v>13360000</v>
      </c>
      <c r="F49" s="53">
        <v>13360000</v>
      </c>
      <c r="G49" s="53">
        <v>250010</v>
      </c>
      <c r="H49" s="54">
        <v>689275</v>
      </c>
      <c r="I49" s="54">
        <v>17266</v>
      </c>
      <c r="J49" s="53">
        <v>956551</v>
      </c>
      <c r="K49" s="53">
        <v>106324</v>
      </c>
      <c r="L49" s="54">
        <v>6117</v>
      </c>
      <c r="M49" s="54">
        <v>83843</v>
      </c>
      <c r="N49" s="53">
        <v>196284</v>
      </c>
      <c r="O49" s="53"/>
      <c r="P49" s="54"/>
      <c r="Q49" s="54"/>
      <c r="R49" s="53"/>
      <c r="S49" s="53"/>
      <c r="T49" s="54"/>
      <c r="U49" s="54"/>
      <c r="V49" s="53"/>
      <c r="W49" s="53">
        <v>1152835</v>
      </c>
      <c r="X49" s="54">
        <v>6680000</v>
      </c>
      <c r="Y49" s="53">
        <v>-5527165</v>
      </c>
      <c r="Z49" s="94">
        <v>-82.74</v>
      </c>
      <c r="AA49" s="95">
        <v>13360000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8100000</v>
      </c>
      <c r="F57" s="345">
        <f t="shared" si="13"/>
        <v>8100000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29200</v>
      </c>
      <c r="N57" s="345">
        <f t="shared" si="13"/>
        <v>29200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29200</v>
      </c>
      <c r="X57" s="343">
        <f t="shared" si="13"/>
        <v>4050000</v>
      </c>
      <c r="Y57" s="345">
        <f t="shared" si="13"/>
        <v>-4020800</v>
      </c>
      <c r="Z57" s="336">
        <f>+IF(X57&lt;&gt;0,+(Y57/X57)*100,0)</f>
        <v>-99.279012345679</v>
      </c>
      <c r="AA57" s="350">
        <f t="shared" si="13"/>
        <v>8100000</v>
      </c>
    </row>
    <row r="58" spans="1:27" ht="12.75">
      <c r="A58" s="361" t="s">
        <v>217</v>
      </c>
      <c r="B58" s="136"/>
      <c r="C58" s="60"/>
      <c r="D58" s="340"/>
      <c r="E58" s="60">
        <v>8100000</v>
      </c>
      <c r="F58" s="59">
        <v>8100000</v>
      </c>
      <c r="G58" s="59"/>
      <c r="H58" s="60"/>
      <c r="I58" s="60"/>
      <c r="J58" s="59"/>
      <c r="K58" s="59"/>
      <c r="L58" s="60"/>
      <c r="M58" s="60">
        <v>29200</v>
      </c>
      <c r="N58" s="59">
        <v>29200</v>
      </c>
      <c r="O58" s="59"/>
      <c r="P58" s="60"/>
      <c r="Q58" s="60"/>
      <c r="R58" s="59"/>
      <c r="S58" s="59"/>
      <c r="T58" s="60"/>
      <c r="U58" s="60"/>
      <c r="V58" s="59"/>
      <c r="W58" s="59">
        <v>29200</v>
      </c>
      <c r="X58" s="60">
        <v>4050000</v>
      </c>
      <c r="Y58" s="59">
        <v>-4020800</v>
      </c>
      <c r="Z58" s="61">
        <v>-99.28</v>
      </c>
      <c r="AA58" s="62">
        <v>8100000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1160792700</v>
      </c>
      <c r="F60" s="264">
        <f t="shared" si="14"/>
        <v>1160792700</v>
      </c>
      <c r="G60" s="264">
        <f t="shared" si="14"/>
        <v>33288365</v>
      </c>
      <c r="H60" s="219">
        <f t="shared" si="14"/>
        <v>34166070</v>
      </c>
      <c r="I60" s="219">
        <f t="shared" si="14"/>
        <v>123171375</v>
      </c>
      <c r="J60" s="264">
        <f t="shared" si="14"/>
        <v>190625810</v>
      </c>
      <c r="K60" s="264">
        <f t="shared" si="14"/>
        <v>84505298</v>
      </c>
      <c r="L60" s="219">
        <f t="shared" si="14"/>
        <v>151211957</v>
      </c>
      <c r="M60" s="219">
        <f t="shared" si="14"/>
        <v>99720039</v>
      </c>
      <c r="N60" s="264">
        <f t="shared" si="14"/>
        <v>335437294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526063104</v>
      </c>
      <c r="X60" s="219">
        <f t="shared" si="14"/>
        <v>580396350</v>
      </c>
      <c r="Y60" s="264">
        <f t="shared" si="14"/>
        <v>-54333246</v>
      </c>
      <c r="Z60" s="337">
        <f>+IF(X60&lt;&gt;0,+(Y60/X60)*100,0)</f>
        <v>-9.361403806209326</v>
      </c>
      <c r="AA60" s="232">
        <f>+AA57+AA54+AA51+AA40+AA37+AA34+AA22+AA5</f>
        <v>1160792700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60800000</v>
      </c>
      <c r="F5" s="358">
        <f t="shared" si="0"/>
        <v>60800000</v>
      </c>
      <c r="G5" s="358">
        <f t="shared" si="0"/>
        <v>911664</v>
      </c>
      <c r="H5" s="356">
        <f t="shared" si="0"/>
        <v>2253527</v>
      </c>
      <c r="I5" s="356">
        <f t="shared" si="0"/>
        <v>2632392</v>
      </c>
      <c r="J5" s="358">
        <f t="shared" si="0"/>
        <v>5797583</v>
      </c>
      <c r="K5" s="358">
        <f t="shared" si="0"/>
        <v>1524128</v>
      </c>
      <c r="L5" s="356">
        <f t="shared" si="0"/>
        <v>5628945</v>
      </c>
      <c r="M5" s="356">
        <f t="shared" si="0"/>
        <v>8965228</v>
      </c>
      <c r="N5" s="358">
        <f t="shared" si="0"/>
        <v>16118301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21915884</v>
      </c>
      <c r="X5" s="356">
        <f t="shared" si="0"/>
        <v>30400000</v>
      </c>
      <c r="Y5" s="358">
        <f t="shared" si="0"/>
        <v>-8484116</v>
      </c>
      <c r="Z5" s="359">
        <f>+IF(X5&lt;&gt;0,+(Y5/X5)*100,0)</f>
        <v>-27.908276315789475</v>
      </c>
      <c r="AA5" s="360">
        <f>+AA6+AA8+AA11+AA13+AA15</f>
        <v>60800000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57800000</v>
      </c>
      <c r="F11" s="364">
        <f t="shared" si="3"/>
        <v>57800000</v>
      </c>
      <c r="G11" s="364">
        <f t="shared" si="3"/>
        <v>911664</v>
      </c>
      <c r="H11" s="362">
        <f t="shared" si="3"/>
        <v>2253527</v>
      </c>
      <c r="I11" s="362">
        <f t="shared" si="3"/>
        <v>2632392</v>
      </c>
      <c r="J11" s="364">
        <f t="shared" si="3"/>
        <v>5797583</v>
      </c>
      <c r="K11" s="364">
        <f t="shared" si="3"/>
        <v>1524128</v>
      </c>
      <c r="L11" s="362">
        <f t="shared" si="3"/>
        <v>5628945</v>
      </c>
      <c r="M11" s="362">
        <f t="shared" si="3"/>
        <v>7317747</v>
      </c>
      <c r="N11" s="364">
        <f t="shared" si="3"/>
        <v>14470820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20268403</v>
      </c>
      <c r="X11" s="362">
        <f t="shared" si="3"/>
        <v>28900000</v>
      </c>
      <c r="Y11" s="364">
        <f t="shared" si="3"/>
        <v>-8631597</v>
      </c>
      <c r="Z11" s="365">
        <f>+IF(X11&lt;&gt;0,+(Y11/X11)*100,0)</f>
        <v>-29.867117647058823</v>
      </c>
      <c r="AA11" s="366">
        <f t="shared" si="3"/>
        <v>57800000</v>
      </c>
    </row>
    <row r="12" spans="1:27" ht="12.75">
      <c r="A12" s="291" t="s">
        <v>232</v>
      </c>
      <c r="B12" s="136"/>
      <c r="C12" s="60"/>
      <c r="D12" s="340"/>
      <c r="E12" s="60">
        <v>57800000</v>
      </c>
      <c r="F12" s="59">
        <v>57800000</v>
      </c>
      <c r="G12" s="59">
        <v>911664</v>
      </c>
      <c r="H12" s="60">
        <v>2253527</v>
      </c>
      <c r="I12" s="60">
        <v>2632392</v>
      </c>
      <c r="J12" s="59">
        <v>5797583</v>
      </c>
      <c r="K12" s="59">
        <v>1524128</v>
      </c>
      <c r="L12" s="60">
        <v>5628945</v>
      </c>
      <c r="M12" s="60">
        <v>7317747</v>
      </c>
      <c r="N12" s="59">
        <v>14470820</v>
      </c>
      <c r="O12" s="59"/>
      <c r="P12" s="60"/>
      <c r="Q12" s="60"/>
      <c r="R12" s="59"/>
      <c r="S12" s="59"/>
      <c r="T12" s="60"/>
      <c r="U12" s="60"/>
      <c r="V12" s="59"/>
      <c r="W12" s="59">
        <v>20268403</v>
      </c>
      <c r="X12" s="60">
        <v>28900000</v>
      </c>
      <c r="Y12" s="59">
        <v>-8631597</v>
      </c>
      <c r="Z12" s="61">
        <v>-29.87</v>
      </c>
      <c r="AA12" s="62">
        <v>57800000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1647481</v>
      </c>
      <c r="N13" s="342">
        <f t="shared" si="4"/>
        <v>1647481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1647481</v>
      </c>
      <c r="X13" s="275">
        <f t="shared" si="4"/>
        <v>1500000</v>
      </c>
      <c r="Y13" s="342">
        <f t="shared" si="4"/>
        <v>147481</v>
      </c>
      <c r="Z13" s="335">
        <f>+IF(X13&lt;&gt;0,+(Y13/X13)*100,0)</f>
        <v>9.832066666666666</v>
      </c>
      <c r="AA13" s="273">
        <f t="shared" si="4"/>
        <v>3000000</v>
      </c>
    </row>
    <row r="14" spans="1:27" ht="12.75">
      <c r="A14" s="291" t="s">
        <v>233</v>
      </c>
      <c r="B14" s="136"/>
      <c r="C14" s="60"/>
      <c r="D14" s="340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>
        <v>1647481</v>
      </c>
      <c r="N14" s="59">
        <v>1647481</v>
      </c>
      <c r="O14" s="59"/>
      <c r="P14" s="60"/>
      <c r="Q14" s="60"/>
      <c r="R14" s="59"/>
      <c r="S14" s="59"/>
      <c r="T14" s="60"/>
      <c r="U14" s="60"/>
      <c r="V14" s="59"/>
      <c r="W14" s="59">
        <v>1647481</v>
      </c>
      <c r="X14" s="60">
        <v>1500000</v>
      </c>
      <c r="Y14" s="59">
        <v>147481</v>
      </c>
      <c r="Z14" s="61">
        <v>9.83</v>
      </c>
      <c r="AA14" s="62">
        <v>3000000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60800000</v>
      </c>
      <c r="F60" s="264">
        <f t="shared" si="14"/>
        <v>60800000</v>
      </c>
      <c r="G60" s="264">
        <f t="shared" si="14"/>
        <v>911664</v>
      </c>
      <c r="H60" s="219">
        <f t="shared" si="14"/>
        <v>2253527</v>
      </c>
      <c r="I60" s="219">
        <f t="shared" si="14"/>
        <v>2632392</v>
      </c>
      <c r="J60" s="264">
        <f t="shared" si="14"/>
        <v>5797583</v>
      </c>
      <c r="K60" s="264">
        <f t="shared" si="14"/>
        <v>1524128</v>
      </c>
      <c r="L60" s="219">
        <f t="shared" si="14"/>
        <v>5628945</v>
      </c>
      <c r="M60" s="219">
        <f t="shared" si="14"/>
        <v>8965228</v>
      </c>
      <c r="N60" s="264">
        <f t="shared" si="14"/>
        <v>16118301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21915884</v>
      </c>
      <c r="X60" s="219">
        <f t="shared" si="14"/>
        <v>30400000</v>
      </c>
      <c r="Y60" s="264">
        <f t="shared" si="14"/>
        <v>-8484116</v>
      </c>
      <c r="Z60" s="337">
        <f>+IF(X60&lt;&gt;0,+(Y60/X60)*100,0)</f>
        <v>-27.908276315789475</v>
      </c>
      <c r="AA60" s="232">
        <f>+AA57+AA54+AA51+AA40+AA37+AA34+AA22+AA5</f>
        <v>60800000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2017-02-01T08:47:17Z</dcterms:created>
  <dcterms:modified xsi:type="dcterms:W3CDTF">2017-02-01T08:47:20Z</dcterms:modified>
  <cp:category/>
  <cp:version/>
  <cp:contentType/>
  <cp:contentStatus/>
</cp:coreProperties>
</file>