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<sst xmlns="http://schemas.openxmlformats.org/spreadsheetml/2006/main" count="857" uniqueCount="303">
  <si>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Xhariep(DC16)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</si>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</sst>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317558</v>
      </c>
      <c r="C7" s="19">
        <v>0</v>
      </c>
      <c r="D7" s="59">
        <v>0</v>
      </c>
      <c r="E7" s="60">
        <v>0</v>
      </c>
      <c r="F7" s="60">
        <v>26476</v>
      </c>
      <c r="G7" s="60">
        <v>32953</v>
      </c>
      <c r="H7" s="60">
        <v>13017</v>
      </c>
      <c r="I7" s="60">
        <v>72446</v>
      </c>
      <c r="J7" s="60">
        <v>625</v>
      </c>
      <c r="K7" s="60">
        <v>47</v>
      </c>
      <c r="L7" s="60">
        <v>13</v>
      </c>
      <c r="M7" s="60">
        <v>685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73131</v>
      </c>
      <c r="W7" s="60"/>
      <c r="X7" s="60">
        <v>73131</v>
      </c>
      <c r="Y7" s="61">
        <v>0</v>
      </c>
      <c r="Z7" s="62">
        <v>0</v>
      </c>
    </row>
    <row r="8" spans="1:26" ht="12.75">
      <c r="A8" s="58" t="s">
        <v>34</v>
      </c>
      <c r="B8" s="19">
        <v>52305670</v>
      </c>
      <c r="C8" s="19">
        <v>0</v>
      </c>
      <c r="D8" s="59">
        <v>52043996</v>
      </c>
      <c r="E8" s="60">
        <v>52043996</v>
      </c>
      <c r="F8" s="60">
        <v>9191759</v>
      </c>
      <c r="G8" s="60">
        <v>72833</v>
      </c>
      <c r="H8" s="60">
        <v>121839</v>
      </c>
      <c r="I8" s="60">
        <v>9386431</v>
      </c>
      <c r="J8" s="60">
        <v>51729</v>
      </c>
      <c r="K8" s="60">
        <v>118506</v>
      </c>
      <c r="L8" s="60">
        <v>9935961</v>
      </c>
      <c r="M8" s="60">
        <v>10106196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19492627</v>
      </c>
      <c r="W8" s="60">
        <v>26022000</v>
      </c>
      <c r="X8" s="60">
        <v>-6529373</v>
      </c>
      <c r="Y8" s="61">
        <v>-25.09</v>
      </c>
      <c r="Z8" s="62">
        <v>52043996</v>
      </c>
    </row>
    <row r="9" spans="1:26" ht="12.75">
      <c r="A9" s="58" t="s">
        <v>35</v>
      </c>
      <c r="B9" s="19">
        <v>997952</v>
      </c>
      <c r="C9" s="19">
        <v>0</v>
      </c>
      <c r="D9" s="59">
        <v>574116</v>
      </c>
      <c r="E9" s="60">
        <v>574116</v>
      </c>
      <c r="F9" s="60">
        <v>39483</v>
      </c>
      <c r="G9" s="60">
        <v>65960</v>
      </c>
      <c r="H9" s="60">
        <v>64572</v>
      </c>
      <c r="I9" s="60">
        <v>170015</v>
      </c>
      <c r="J9" s="60">
        <v>61724</v>
      </c>
      <c r="K9" s="60">
        <v>62937</v>
      </c>
      <c r="L9" s="60">
        <v>66539</v>
      </c>
      <c r="M9" s="60">
        <v>191200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361215</v>
      </c>
      <c r="W9" s="60">
        <v>287058</v>
      </c>
      <c r="X9" s="60">
        <v>74157</v>
      </c>
      <c r="Y9" s="61">
        <v>25.83</v>
      </c>
      <c r="Z9" s="62">
        <v>574116</v>
      </c>
    </row>
    <row r="10" spans="1:26" ht="22.5">
      <c r="A10" s="63" t="s">
        <v>278</v>
      </c>
      <c r="B10" s="64">
        <f>SUM(B5:B9)</f>
        <v>53621180</v>
      </c>
      <c r="C10" s="64">
        <f>SUM(C5:C9)</f>
        <v>0</v>
      </c>
      <c r="D10" s="65">
        <f aca="true" t="shared" si="0" ref="D10:Z10">SUM(D5:D9)</f>
        <v>52618112</v>
      </c>
      <c r="E10" s="66">
        <f t="shared" si="0"/>
        <v>52618112</v>
      </c>
      <c r="F10" s="66">
        <f t="shared" si="0"/>
        <v>9257718</v>
      </c>
      <c r="G10" s="66">
        <f t="shared" si="0"/>
        <v>171746</v>
      </c>
      <c r="H10" s="66">
        <f t="shared" si="0"/>
        <v>199428</v>
      </c>
      <c r="I10" s="66">
        <f t="shared" si="0"/>
        <v>9628892</v>
      </c>
      <c r="J10" s="66">
        <f t="shared" si="0"/>
        <v>114078</v>
      </c>
      <c r="K10" s="66">
        <f t="shared" si="0"/>
        <v>181490</v>
      </c>
      <c r="L10" s="66">
        <f t="shared" si="0"/>
        <v>10002513</v>
      </c>
      <c r="M10" s="66">
        <f t="shared" si="0"/>
        <v>10298081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19926973</v>
      </c>
      <c r="W10" s="66">
        <f t="shared" si="0"/>
        <v>26309058</v>
      </c>
      <c r="X10" s="66">
        <f t="shared" si="0"/>
        <v>-6382085</v>
      </c>
      <c r="Y10" s="67">
        <f>+IF(W10&lt;&gt;0,(X10/W10)*100,0)</f>
        <v>-24.25812813214369</v>
      </c>
      <c r="Z10" s="68">
        <f t="shared" si="0"/>
        <v>52618112</v>
      </c>
    </row>
    <row r="11" spans="1:26" ht="12.75">
      <c r="A11" s="58" t="s">
        <v>37</v>
      </c>
      <c r="B11" s="19">
        <v>34912895</v>
      </c>
      <c r="C11" s="19">
        <v>0</v>
      </c>
      <c r="D11" s="59">
        <v>37944953</v>
      </c>
      <c r="E11" s="60">
        <v>37944953</v>
      </c>
      <c r="F11" s="60">
        <v>2755166</v>
      </c>
      <c r="G11" s="60">
        <v>2775845</v>
      </c>
      <c r="H11" s="60">
        <v>3107708</v>
      </c>
      <c r="I11" s="60">
        <v>8638719</v>
      </c>
      <c r="J11" s="60">
        <v>2801333</v>
      </c>
      <c r="K11" s="60">
        <v>2792221</v>
      </c>
      <c r="L11" s="60">
        <v>2823006</v>
      </c>
      <c r="M11" s="60">
        <v>8416560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17055279</v>
      </c>
      <c r="W11" s="60">
        <v>18972474</v>
      </c>
      <c r="X11" s="60">
        <v>-1917195</v>
      </c>
      <c r="Y11" s="61">
        <v>-10.11</v>
      </c>
      <c r="Z11" s="62">
        <v>37944953</v>
      </c>
    </row>
    <row r="12" spans="1:26" ht="12.75">
      <c r="A12" s="58" t="s">
        <v>38</v>
      </c>
      <c r="B12" s="19">
        <v>4045049</v>
      </c>
      <c r="C12" s="19">
        <v>0</v>
      </c>
      <c r="D12" s="59">
        <v>3958735</v>
      </c>
      <c r="E12" s="60">
        <v>3958735</v>
      </c>
      <c r="F12" s="60">
        <v>334358</v>
      </c>
      <c r="G12" s="60">
        <v>254810</v>
      </c>
      <c r="H12" s="60">
        <v>306521</v>
      </c>
      <c r="I12" s="60">
        <v>895689</v>
      </c>
      <c r="J12" s="60">
        <v>320953</v>
      </c>
      <c r="K12" s="60">
        <v>321226</v>
      </c>
      <c r="L12" s="60">
        <v>320821</v>
      </c>
      <c r="M12" s="60">
        <v>963000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1858689</v>
      </c>
      <c r="W12" s="60">
        <v>1979370</v>
      </c>
      <c r="X12" s="60">
        <v>-120681</v>
      </c>
      <c r="Y12" s="61">
        <v>-6.1</v>
      </c>
      <c r="Z12" s="62">
        <v>3958735</v>
      </c>
    </row>
    <row r="13" spans="1:26" ht="12.75">
      <c r="A13" s="58" t="s">
        <v>279</v>
      </c>
      <c r="B13" s="19">
        <v>2254188</v>
      </c>
      <c r="C13" s="19">
        <v>0</v>
      </c>
      <c r="D13" s="59">
        <v>1800000</v>
      </c>
      <c r="E13" s="60">
        <v>1800000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900000</v>
      </c>
      <c r="X13" s="60">
        <v>-900000</v>
      </c>
      <c r="Y13" s="61">
        <v>-100</v>
      </c>
      <c r="Z13" s="62">
        <v>1800000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19347029</v>
      </c>
      <c r="C17" s="19">
        <v>0</v>
      </c>
      <c r="D17" s="59">
        <v>10714424</v>
      </c>
      <c r="E17" s="60">
        <v>10714424</v>
      </c>
      <c r="F17" s="60">
        <v>675628</v>
      </c>
      <c r="G17" s="60">
        <v>554639</v>
      </c>
      <c r="H17" s="60">
        <v>1019387</v>
      </c>
      <c r="I17" s="60">
        <v>2249654</v>
      </c>
      <c r="J17" s="60">
        <v>520655</v>
      </c>
      <c r="K17" s="60">
        <v>233716</v>
      </c>
      <c r="L17" s="60">
        <v>2327131</v>
      </c>
      <c r="M17" s="60">
        <v>3081502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5331156</v>
      </c>
      <c r="W17" s="60">
        <v>5357214</v>
      </c>
      <c r="X17" s="60">
        <v>-26058</v>
      </c>
      <c r="Y17" s="61">
        <v>-0.49</v>
      </c>
      <c r="Z17" s="62">
        <v>10714424</v>
      </c>
    </row>
    <row r="18" spans="1:26" ht="12.75">
      <c r="A18" s="70" t="s">
        <v>44</v>
      </c>
      <c r="B18" s="71">
        <f>SUM(B11:B17)</f>
        <v>60559161</v>
      </c>
      <c r="C18" s="71">
        <f>SUM(C11:C17)</f>
        <v>0</v>
      </c>
      <c r="D18" s="72">
        <f aca="true" t="shared" si="1" ref="D18:Z18">SUM(D11:D17)</f>
        <v>54418112</v>
      </c>
      <c r="E18" s="73">
        <f t="shared" si="1"/>
        <v>54418112</v>
      </c>
      <c r="F18" s="73">
        <f t="shared" si="1"/>
        <v>3765152</v>
      </c>
      <c r="G18" s="73">
        <f t="shared" si="1"/>
        <v>3585294</v>
      </c>
      <c r="H18" s="73">
        <f t="shared" si="1"/>
        <v>4433616</v>
      </c>
      <c r="I18" s="73">
        <f t="shared" si="1"/>
        <v>11784062</v>
      </c>
      <c r="J18" s="73">
        <f t="shared" si="1"/>
        <v>3642941</v>
      </c>
      <c r="K18" s="73">
        <f t="shared" si="1"/>
        <v>3347163</v>
      </c>
      <c r="L18" s="73">
        <f t="shared" si="1"/>
        <v>5470958</v>
      </c>
      <c r="M18" s="73">
        <f t="shared" si="1"/>
        <v>12461062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24245124</v>
      </c>
      <c r="W18" s="73">
        <f t="shared" si="1"/>
        <v>27209058</v>
      </c>
      <c r="X18" s="73">
        <f t="shared" si="1"/>
        <v>-2963934</v>
      </c>
      <c r="Y18" s="67">
        <f>+IF(W18&lt;&gt;0,(X18/W18)*100,0)</f>
        <v>-10.893188584478008</v>
      </c>
      <c r="Z18" s="74">
        <f t="shared" si="1"/>
        <v>54418112</v>
      </c>
    </row>
    <row r="19" spans="1:26" ht="12.75">
      <c r="A19" s="70" t="s">
        <v>45</v>
      </c>
      <c r="B19" s="75">
        <f>+B10-B18</f>
        <v>-6937981</v>
      </c>
      <c r="C19" s="75">
        <f>+C10-C18</f>
        <v>0</v>
      </c>
      <c r="D19" s="76">
        <f aca="true" t="shared" si="2" ref="D19:Z19">+D10-D18</f>
        <v>-1800000</v>
      </c>
      <c r="E19" s="77">
        <f t="shared" si="2"/>
        <v>-1800000</v>
      </c>
      <c r="F19" s="77">
        <f t="shared" si="2"/>
        <v>5492566</v>
      </c>
      <c r="G19" s="77">
        <f t="shared" si="2"/>
        <v>-3413548</v>
      </c>
      <c r="H19" s="77">
        <f t="shared" si="2"/>
        <v>-4234188</v>
      </c>
      <c r="I19" s="77">
        <f t="shared" si="2"/>
        <v>-2155170</v>
      </c>
      <c r="J19" s="77">
        <f t="shared" si="2"/>
        <v>-3528863</v>
      </c>
      <c r="K19" s="77">
        <f t="shared" si="2"/>
        <v>-3165673</v>
      </c>
      <c r="L19" s="77">
        <f t="shared" si="2"/>
        <v>4531555</v>
      </c>
      <c r="M19" s="77">
        <f t="shared" si="2"/>
        <v>-2162981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-4318151</v>
      </c>
      <c r="W19" s="77">
        <f>IF(E10=E18,0,W10-W18)</f>
        <v>-900000</v>
      </c>
      <c r="X19" s="77">
        <f t="shared" si="2"/>
        <v>-3418151</v>
      </c>
      <c r="Y19" s="78">
        <f>+IF(W19&lt;&gt;0,(X19/W19)*100,0)</f>
        <v>379.7945555555556</v>
      </c>
      <c r="Z19" s="79">
        <f t="shared" si="2"/>
        <v>-1800000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3261069</v>
      </c>
      <c r="G20" s="60">
        <v>0</v>
      </c>
      <c r="H20" s="60">
        <v>0</v>
      </c>
      <c r="I20" s="60">
        <v>3261069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3261069</v>
      </c>
      <c r="W20" s="60"/>
      <c r="X20" s="60">
        <v>3261069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-6937981</v>
      </c>
      <c r="C22" s="86">
        <f>SUM(C19:C21)</f>
        <v>0</v>
      </c>
      <c r="D22" s="87">
        <f aca="true" t="shared" si="3" ref="D22:Z22">SUM(D19:D21)</f>
        <v>-1800000</v>
      </c>
      <c r="E22" s="88">
        <f t="shared" si="3"/>
        <v>-1800000</v>
      </c>
      <c r="F22" s="88">
        <f t="shared" si="3"/>
        <v>8753635</v>
      </c>
      <c r="G22" s="88">
        <f t="shared" si="3"/>
        <v>-3413548</v>
      </c>
      <c r="H22" s="88">
        <f t="shared" si="3"/>
        <v>-4234188</v>
      </c>
      <c r="I22" s="88">
        <f t="shared" si="3"/>
        <v>1105899</v>
      </c>
      <c r="J22" s="88">
        <f t="shared" si="3"/>
        <v>-3528863</v>
      </c>
      <c r="K22" s="88">
        <f t="shared" si="3"/>
        <v>-3165673</v>
      </c>
      <c r="L22" s="88">
        <f t="shared" si="3"/>
        <v>4531555</v>
      </c>
      <c r="M22" s="88">
        <f t="shared" si="3"/>
        <v>-2162981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-1057082</v>
      </c>
      <c r="W22" s="88">
        <f t="shared" si="3"/>
        <v>-900000</v>
      </c>
      <c r="X22" s="88">
        <f t="shared" si="3"/>
        <v>-157082</v>
      </c>
      <c r="Y22" s="89">
        <f>+IF(W22&lt;&gt;0,(X22/W22)*100,0)</f>
        <v>17.453555555555557</v>
      </c>
      <c r="Z22" s="90">
        <f t="shared" si="3"/>
        <v>-1800000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-6937981</v>
      </c>
      <c r="C24" s="75">
        <f>SUM(C22:C23)</f>
        <v>0</v>
      </c>
      <c r="D24" s="76">
        <f aca="true" t="shared" si="4" ref="D24:Z24">SUM(D22:D23)</f>
        <v>-1800000</v>
      </c>
      <c r="E24" s="77">
        <f t="shared" si="4"/>
        <v>-1800000</v>
      </c>
      <c r="F24" s="77">
        <f t="shared" si="4"/>
        <v>8753635</v>
      </c>
      <c r="G24" s="77">
        <f t="shared" si="4"/>
        <v>-3413548</v>
      </c>
      <c r="H24" s="77">
        <f t="shared" si="4"/>
        <v>-4234188</v>
      </c>
      <c r="I24" s="77">
        <f t="shared" si="4"/>
        <v>1105899</v>
      </c>
      <c r="J24" s="77">
        <f t="shared" si="4"/>
        <v>-3528863</v>
      </c>
      <c r="K24" s="77">
        <f t="shared" si="4"/>
        <v>-3165673</v>
      </c>
      <c r="L24" s="77">
        <f t="shared" si="4"/>
        <v>4531555</v>
      </c>
      <c r="M24" s="77">
        <f t="shared" si="4"/>
        <v>-2162981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-1057082</v>
      </c>
      <c r="W24" s="77">
        <f t="shared" si="4"/>
        <v>-900000</v>
      </c>
      <c r="X24" s="77">
        <f t="shared" si="4"/>
        <v>-157082</v>
      </c>
      <c r="Y24" s="78">
        <f>+IF(W24&lt;&gt;0,(X24/W24)*100,0)</f>
        <v>17.453555555555557</v>
      </c>
      <c r="Z24" s="79">
        <f t="shared" si="4"/>
        <v>-1800000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424354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2.75">
      <c r="A28" s="103" t="s">
        <v>46</v>
      </c>
      <c r="B28" s="19">
        <v>424354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424354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2231887</v>
      </c>
      <c r="C35" s="19">
        <v>0</v>
      </c>
      <c r="D35" s="59">
        <v>2580000</v>
      </c>
      <c r="E35" s="60">
        <v>2580000</v>
      </c>
      <c r="F35" s="60">
        <v>11187682</v>
      </c>
      <c r="G35" s="60">
        <v>7805753</v>
      </c>
      <c r="H35" s="60">
        <v>2963062</v>
      </c>
      <c r="I35" s="60">
        <v>2963062</v>
      </c>
      <c r="J35" s="60">
        <v>821420</v>
      </c>
      <c r="K35" s="60">
        <v>-703583</v>
      </c>
      <c r="L35" s="60">
        <v>3401541</v>
      </c>
      <c r="M35" s="60">
        <v>3401541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3401541</v>
      </c>
      <c r="W35" s="60">
        <v>1290000</v>
      </c>
      <c r="X35" s="60">
        <v>2111541</v>
      </c>
      <c r="Y35" s="61">
        <v>163.69</v>
      </c>
      <c r="Z35" s="62">
        <v>2580000</v>
      </c>
    </row>
    <row r="36" spans="1:26" ht="12.75">
      <c r="A36" s="58" t="s">
        <v>57</v>
      </c>
      <c r="B36" s="19">
        <v>16704039</v>
      </c>
      <c r="C36" s="19">
        <v>0</v>
      </c>
      <c r="D36" s="59">
        <v>17918304</v>
      </c>
      <c r="E36" s="60">
        <v>17918304</v>
      </c>
      <c r="F36" s="60">
        <v>20814512</v>
      </c>
      <c r="G36" s="60">
        <v>18791788</v>
      </c>
      <c r="H36" s="60">
        <v>18791788</v>
      </c>
      <c r="I36" s="60">
        <v>18791788</v>
      </c>
      <c r="J36" s="60">
        <v>18791789</v>
      </c>
      <c r="K36" s="60">
        <v>16772827</v>
      </c>
      <c r="L36" s="60">
        <v>16772827</v>
      </c>
      <c r="M36" s="60">
        <v>16772827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16772827</v>
      </c>
      <c r="W36" s="60">
        <v>8959152</v>
      </c>
      <c r="X36" s="60">
        <v>7813675</v>
      </c>
      <c r="Y36" s="61">
        <v>87.21</v>
      </c>
      <c r="Z36" s="62">
        <v>17918304</v>
      </c>
    </row>
    <row r="37" spans="1:26" ht="12.75">
      <c r="A37" s="58" t="s">
        <v>58</v>
      </c>
      <c r="B37" s="19">
        <v>11995035</v>
      </c>
      <c r="C37" s="19">
        <v>0</v>
      </c>
      <c r="D37" s="59">
        <v>9000000</v>
      </c>
      <c r="E37" s="60">
        <v>9000000</v>
      </c>
      <c r="F37" s="60">
        <v>8368846</v>
      </c>
      <c r="G37" s="60">
        <v>11817030</v>
      </c>
      <c r="H37" s="60">
        <v>11271797</v>
      </c>
      <c r="I37" s="60">
        <v>11271797</v>
      </c>
      <c r="J37" s="60">
        <v>12659019</v>
      </c>
      <c r="K37" s="60">
        <v>16875617</v>
      </c>
      <c r="L37" s="60">
        <v>16399938</v>
      </c>
      <c r="M37" s="60">
        <v>16399938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16399938</v>
      </c>
      <c r="W37" s="60">
        <v>4500000</v>
      </c>
      <c r="X37" s="60">
        <v>11899938</v>
      </c>
      <c r="Y37" s="61">
        <v>264.44</v>
      </c>
      <c r="Z37" s="62">
        <v>9000000</v>
      </c>
    </row>
    <row r="38" spans="1:26" ht="12.75">
      <c r="A38" s="58" t="s">
        <v>59</v>
      </c>
      <c r="B38" s="19">
        <v>1792912</v>
      </c>
      <c r="C38" s="19">
        <v>0</v>
      </c>
      <c r="D38" s="59">
        <v>1400000</v>
      </c>
      <c r="E38" s="60">
        <v>1400000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700000</v>
      </c>
      <c r="X38" s="60">
        <v>-700000</v>
      </c>
      <c r="Y38" s="61">
        <v>-100</v>
      </c>
      <c r="Z38" s="62">
        <v>1400000</v>
      </c>
    </row>
    <row r="39" spans="1:26" ht="12.75">
      <c r="A39" s="58" t="s">
        <v>60</v>
      </c>
      <c r="B39" s="19">
        <v>5147979</v>
      </c>
      <c r="C39" s="19">
        <v>0</v>
      </c>
      <c r="D39" s="59">
        <v>10098304</v>
      </c>
      <c r="E39" s="60">
        <v>10098304</v>
      </c>
      <c r="F39" s="60">
        <v>23633348</v>
      </c>
      <c r="G39" s="60">
        <v>14780511</v>
      </c>
      <c r="H39" s="60">
        <v>10483053</v>
      </c>
      <c r="I39" s="60">
        <v>10483053</v>
      </c>
      <c r="J39" s="60">
        <v>6954190</v>
      </c>
      <c r="K39" s="60">
        <v>-806373</v>
      </c>
      <c r="L39" s="60">
        <v>3774430</v>
      </c>
      <c r="M39" s="60">
        <v>3774430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3774430</v>
      </c>
      <c r="W39" s="60">
        <v>5049152</v>
      </c>
      <c r="X39" s="60">
        <v>-1274722</v>
      </c>
      <c r="Y39" s="61">
        <v>-25.25</v>
      </c>
      <c r="Z39" s="62">
        <v>10098304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-798313</v>
      </c>
      <c r="C42" s="19">
        <v>0</v>
      </c>
      <c r="D42" s="59">
        <v>-1799976</v>
      </c>
      <c r="E42" s="60">
        <v>-1799976</v>
      </c>
      <c r="F42" s="60">
        <v>7660348</v>
      </c>
      <c r="G42" s="60">
        <v>-3009689</v>
      </c>
      <c r="H42" s="60">
        <v>-5144067</v>
      </c>
      <c r="I42" s="60">
        <v>-493408</v>
      </c>
      <c r="J42" s="60">
        <v>-2205648</v>
      </c>
      <c r="K42" s="60">
        <v>-1884358</v>
      </c>
      <c r="L42" s="60">
        <v>3996136</v>
      </c>
      <c r="M42" s="60">
        <v>-93870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-587278</v>
      </c>
      <c r="W42" s="60">
        <v>-899988</v>
      </c>
      <c r="X42" s="60">
        <v>312710</v>
      </c>
      <c r="Y42" s="61">
        <v>-34.75</v>
      </c>
      <c r="Z42" s="62">
        <v>-1799976</v>
      </c>
    </row>
    <row r="43" spans="1:26" ht="12.75">
      <c r="A43" s="58" t="s">
        <v>63</v>
      </c>
      <c r="B43" s="19">
        <v>-389354</v>
      </c>
      <c r="C43" s="19">
        <v>0</v>
      </c>
      <c r="D43" s="59">
        <v>0</v>
      </c>
      <c r="E43" s="60">
        <v>0</v>
      </c>
      <c r="F43" s="60">
        <v>-7500000</v>
      </c>
      <c r="G43" s="60">
        <v>5000000</v>
      </c>
      <c r="H43" s="60">
        <v>2900000</v>
      </c>
      <c r="I43" s="60">
        <v>400000</v>
      </c>
      <c r="J43" s="60">
        <v>100000</v>
      </c>
      <c r="K43" s="60">
        <v>0</v>
      </c>
      <c r="L43" s="60">
        <v>0</v>
      </c>
      <c r="M43" s="60">
        <v>100000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500000</v>
      </c>
      <c r="W43" s="60"/>
      <c r="X43" s="60">
        <v>500000</v>
      </c>
      <c r="Y43" s="61">
        <v>0</v>
      </c>
      <c r="Z43" s="62">
        <v>0</v>
      </c>
    </row>
    <row r="44" spans="1:26" ht="12.75">
      <c r="A44" s="58" t="s">
        <v>64</v>
      </c>
      <c r="B44" s="19">
        <v>47672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593207</v>
      </c>
      <c r="C45" s="22">
        <v>0</v>
      </c>
      <c r="D45" s="99">
        <v>-1799976</v>
      </c>
      <c r="E45" s="100">
        <v>-1799976</v>
      </c>
      <c r="F45" s="100">
        <v>323461</v>
      </c>
      <c r="G45" s="100">
        <v>2313772</v>
      </c>
      <c r="H45" s="100">
        <v>69705</v>
      </c>
      <c r="I45" s="100">
        <v>69705</v>
      </c>
      <c r="J45" s="100">
        <v>-2035943</v>
      </c>
      <c r="K45" s="100">
        <v>-3920301</v>
      </c>
      <c r="L45" s="100">
        <v>75835</v>
      </c>
      <c r="M45" s="100">
        <v>75835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75835</v>
      </c>
      <c r="W45" s="100">
        <v>-899988</v>
      </c>
      <c r="X45" s="100">
        <v>975823</v>
      </c>
      <c r="Y45" s="101">
        <v>-108.43</v>
      </c>
      <c r="Z45" s="102">
        <v>-1799976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112005</v>
      </c>
      <c r="C49" s="52">
        <v>0</v>
      </c>
      <c r="D49" s="129">
        <v>110910</v>
      </c>
      <c r="E49" s="54">
        <v>62393</v>
      </c>
      <c r="F49" s="54">
        <v>0</v>
      </c>
      <c r="G49" s="54">
        <v>0</v>
      </c>
      <c r="H49" s="54">
        <v>0</v>
      </c>
      <c r="I49" s="54">
        <v>132130</v>
      </c>
      <c r="J49" s="54">
        <v>0</v>
      </c>
      <c r="K49" s="54">
        <v>0</v>
      </c>
      <c r="L49" s="54">
        <v>0</v>
      </c>
      <c r="M49" s="54">
        <v>119305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111004</v>
      </c>
      <c r="W49" s="54">
        <v>2432547</v>
      </c>
      <c r="X49" s="54">
        <v>0</v>
      </c>
      <c r="Y49" s="54">
        <v>3080294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1699911</v>
      </c>
      <c r="C51" s="52">
        <v>0</v>
      </c>
      <c r="D51" s="129">
        <v>641693</v>
      </c>
      <c r="E51" s="54">
        <v>264344</v>
      </c>
      <c r="F51" s="54">
        <v>0</v>
      </c>
      <c r="G51" s="54">
        <v>0</v>
      </c>
      <c r="H51" s="54">
        <v>0</v>
      </c>
      <c r="I51" s="54">
        <v>72082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164728</v>
      </c>
      <c r="X51" s="54">
        <v>1036953</v>
      </c>
      <c r="Y51" s="54">
        <v>3879711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>
        <v>19276</v>
      </c>
      <c r="H67" s="26">
        <v>20306</v>
      </c>
      <c r="I67" s="26">
        <v>39582</v>
      </c>
      <c r="J67" s="26">
        <v>21446</v>
      </c>
      <c r="K67" s="26">
        <v>22395</v>
      </c>
      <c r="L67" s="26">
        <v>25449</v>
      </c>
      <c r="M67" s="26">
        <v>69290</v>
      </c>
      <c r="N67" s="26"/>
      <c r="O67" s="26"/>
      <c r="P67" s="26"/>
      <c r="Q67" s="26"/>
      <c r="R67" s="26"/>
      <c r="S67" s="26"/>
      <c r="T67" s="26"/>
      <c r="U67" s="26"/>
      <c r="V67" s="26">
        <v>108872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>
        <v>19276</v>
      </c>
      <c r="H75" s="30">
        <v>20306</v>
      </c>
      <c r="I75" s="30">
        <v>39582</v>
      </c>
      <c r="J75" s="30">
        <v>21446</v>
      </c>
      <c r="K75" s="30">
        <v>22395</v>
      </c>
      <c r="L75" s="30">
        <v>25449</v>
      </c>
      <c r="M75" s="30">
        <v>69290</v>
      </c>
      <c r="N75" s="30"/>
      <c r="O75" s="30"/>
      <c r="P75" s="30"/>
      <c r="Q75" s="30"/>
      <c r="R75" s="30"/>
      <c r="S75" s="30"/>
      <c r="T75" s="30"/>
      <c r="U75" s="30"/>
      <c r="V75" s="30">
        <v>108872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110000</v>
      </c>
      <c r="F40" s="345">
        <f t="shared" si="9"/>
        <v>110000</v>
      </c>
      <c r="G40" s="345">
        <f t="shared" si="9"/>
        <v>10157</v>
      </c>
      <c r="H40" s="343">
        <f t="shared" si="9"/>
        <v>9636</v>
      </c>
      <c r="I40" s="343">
        <f t="shared" si="9"/>
        <v>3058</v>
      </c>
      <c r="J40" s="345">
        <f t="shared" si="9"/>
        <v>22851</v>
      </c>
      <c r="K40" s="345">
        <f t="shared" si="9"/>
        <v>261</v>
      </c>
      <c r="L40" s="343">
        <f t="shared" si="9"/>
        <v>9393</v>
      </c>
      <c r="M40" s="343">
        <f t="shared" si="9"/>
        <v>3987</v>
      </c>
      <c r="N40" s="345">
        <f t="shared" si="9"/>
        <v>13641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36492</v>
      </c>
      <c r="X40" s="343">
        <f t="shared" si="9"/>
        <v>55000</v>
      </c>
      <c r="Y40" s="345">
        <f t="shared" si="9"/>
        <v>-18508</v>
      </c>
      <c r="Z40" s="336">
        <f>+IF(X40&lt;&gt;0,+(Y40/X40)*100,0)</f>
        <v>-33.650909090909096</v>
      </c>
      <c r="AA40" s="350">
        <f>SUM(AA41:AA49)</f>
        <v>110000</v>
      </c>
    </row>
    <row r="41" spans="1:27" ht="12.75">
      <c r="A41" s="361" t="s">
        <v>248</v>
      </c>
      <c r="B41" s="142"/>
      <c r="C41" s="362"/>
      <c r="D41" s="363"/>
      <c r="E41" s="362">
        <v>40000</v>
      </c>
      <c r="F41" s="364">
        <v>40000</v>
      </c>
      <c r="G41" s="364">
        <v>10157</v>
      </c>
      <c r="H41" s="362">
        <v>9636</v>
      </c>
      <c r="I41" s="362">
        <v>1808</v>
      </c>
      <c r="J41" s="364">
        <v>21601</v>
      </c>
      <c r="K41" s="364">
        <v>211</v>
      </c>
      <c r="L41" s="362">
        <v>9393</v>
      </c>
      <c r="M41" s="362">
        <v>3987</v>
      </c>
      <c r="N41" s="364">
        <v>13591</v>
      </c>
      <c r="O41" s="364"/>
      <c r="P41" s="362"/>
      <c r="Q41" s="362"/>
      <c r="R41" s="364"/>
      <c r="S41" s="364"/>
      <c r="T41" s="362"/>
      <c r="U41" s="362"/>
      <c r="V41" s="364"/>
      <c r="W41" s="364">
        <v>35192</v>
      </c>
      <c r="X41" s="362">
        <v>20000</v>
      </c>
      <c r="Y41" s="364">
        <v>15192</v>
      </c>
      <c r="Z41" s="365">
        <v>75.96</v>
      </c>
      <c r="AA41" s="366">
        <v>40000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20000</v>
      </c>
      <c r="F44" s="53">
        <v>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</v>
      </c>
      <c r="Y44" s="53">
        <v>-10000</v>
      </c>
      <c r="Z44" s="94">
        <v>-100</v>
      </c>
      <c r="AA44" s="95">
        <v>20000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50000</v>
      </c>
      <c r="F48" s="53">
        <v>50000</v>
      </c>
      <c r="G48" s="53"/>
      <c r="H48" s="54"/>
      <c r="I48" s="54">
        <v>1250</v>
      </c>
      <c r="J48" s="53">
        <v>1250</v>
      </c>
      <c r="K48" s="53">
        <v>50</v>
      </c>
      <c r="L48" s="54"/>
      <c r="M48" s="54"/>
      <c r="N48" s="53">
        <v>50</v>
      </c>
      <c r="O48" s="53"/>
      <c r="P48" s="54"/>
      <c r="Q48" s="54"/>
      <c r="R48" s="53"/>
      <c r="S48" s="53"/>
      <c r="T48" s="54"/>
      <c r="U48" s="54"/>
      <c r="V48" s="53"/>
      <c r="W48" s="53">
        <v>1300</v>
      </c>
      <c r="X48" s="54">
        <v>25000</v>
      </c>
      <c r="Y48" s="53">
        <v>-23700</v>
      </c>
      <c r="Z48" s="94">
        <v>-94.8</v>
      </c>
      <c r="AA48" s="95">
        <v>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110000</v>
      </c>
      <c r="F60" s="264">
        <f t="shared" si="14"/>
        <v>110000</v>
      </c>
      <c r="G60" s="264">
        <f t="shared" si="14"/>
        <v>10157</v>
      </c>
      <c r="H60" s="219">
        <f t="shared" si="14"/>
        <v>9636</v>
      </c>
      <c r="I60" s="219">
        <f t="shared" si="14"/>
        <v>3058</v>
      </c>
      <c r="J60" s="264">
        <f t="shared" si="14"/>
        <v>22851</v>
      </c>
      <c r="K60" s="264">
        <f t="shared" si="14"/>
        <v>261</v>
      </c>
      <c r="L60" s="219">
        <f t="shared" si="14"/>
        <v>9393</v>
      </c>
      <c r="M60" s="219">
        <f t="shared" si="14"/>
        <v>3987</v>
      </c>
      <c r="N60" s="264">
        <f t="shared" si="14"/>
        <v>13641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36492</v>
      </c>
      <c r="X60" s="219">
        <f t="shared" si="14"/>
        <v>55000</v>
      </c>
      <c r="Y60" s="264">
        <f t="shared" si="14"/>
        <v>-18508</v>
      </c>
      <c r="Z60" s="337">
        <f>+IF(X60&lt;&gt;0,+(Y60/X60)*100,0)</f>
        <v>-33.650909090909096</v>
      </c>
      <c r="AA60" s="232">
        <f>+AA57+AA54+AA51+AA40+AA37+AA34+AA22+AA5</f>
        <v>110000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42072653</v>
      </c>
      <c r="D5" s="153">
        <f>SUM(D6:D8)</f>
        <v>0</v>
      </c>
      <c r="E5" s="154">
        <f t="shared" si="0"/>
        <v>40240091</v>
      </c>
      <c r="F5" s="100">
        <f t="shared" si="0"/>
        <v>40240091</v>
      </c>
      <c r="G5" s="100">
        <f t="shared" si="0"/>
        <v>10427488</v>
      </c>
      <c r="H5" s="100">
        <f t="shared" si="0"/>
        <v>169726</v>
      </c>
      <c r="I5" s="100">
        <f t="shared" si="0"/>
        <v>197509</v>
      </c>
      <c r="J5" s="100">
        <f t="shared" si="0"/>
        <v>10794723</v>
      </c>
      <c r="K5" s="100">
        <f t="shared" si="0"/>
        <v>114078</v>
      </c>
      <c r="L5" s="100">
        <f t="shared" si="0"/>
        <v>130313</v>
      </c>
      <c r="M5" s="100">
        <f t="shared" si="0"/>
        <v>7881558</v>
      </c>
      <c r="N5" s="100">
        <f t="shared" si="0"/>
        <v>8125949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18920672</v>
      </c>
      <c r="X5" s="100">
        <f t="shared" si="0"/>
        <v>12021252</v>
      </c>
      <c r="Y5" s="100">
        <f t="shared" si="0"/>
        <v>6899420</v>
      </c>
      <c r="Z5" s="137">
        <f>+IF(X5&lt;&gt;0,+(Y5/X5)*100,0)</f>
        <v>57.393522737897854</v>
      </c>
      <c r="AA5" s="153">
        <f>SUM(AA6:AA8)</f>
        <v>40240091</v>
      </c>
    </row>
    <row r="6" spans="1:27" ht="12.75">
      <c r="A6" s="138" t="s">
        <v>75</v>
      </c>
      <c r="B6" s="136"/>
      <c r="C6" s="155">
        <v>8399528</v>
      </c>
      <c r="D6" s="155"/>
      <c r="E6" s="156">
        <v>11949105</v>
      </c>
      <c r="F6" s="60">
        <v>11949105</v>
      </c>
      <c r="G6" s="60">
        <v>2088370</v>
      </c>
      <c r="H6" s="60"/>
      <c r="I6" s="60"/>
      <c r="J6" s="60">
        <v>2088370</v>
      </c>
      <c r="K6" s="60"/>
      <c r="L6" s="60">
        <v>-2614</v>
      </c>
      <c r="M6" s="60">
        <v>1255278</v>
      </c>
      <c r="N6" s="60">
        <v>1252664</v>
      </c>
      <c r="O6" s="60"/>
      <c r="P6" s="60"/>
      <c r="Q6" s="60"/>
      <c r="R6" s="60"/>
      <c r="S6" s="60"/>
      <c r="T6" s="60"/>
      <c r="U6" s="60"/>
      <c r="V6" s="60"/>
      <c r="W6" s="60">
        <v>3341034</v>
      </c>
      <c r="X6" s="60">
        <v>5974554</v>
      </c>
      <c r="Y6" s="60">
        <v>-2633520</v>
      </c>
      <c r="Z6" s="140">
        <v>-44.08</v>
      </c>
      <c r="AA6" s="155">
        <v>11949105</v>
      </c>
    </row>
    <row r="7" spans="1:27" ht="12.75">
      <c r="A7" s="138" t="s">
        <v>76</v>
      </c>
      <c r="B7" s="136"/>
      <c r="C7" s="157">
        <v>14326671</v>
      </c>
      <c r="D7" s="157"/>
      <c r="E7" s="158">
        <v>12093401</v>
      </c>
      <c r="F7" s="159">
        <v>12093401</v>
      </c>
      <c r="G7" s="159">
        <v>3287978</v>
      </c>
      <c r="H7" s="159">
        <v>103813</v>
      </c>
      <c r="I7" s="159">
        <v>155633</v>
      </c>
      <c r="J7" s="159">
        <v>3547424</v>
      </c>
      <c r="K7" s="159">
        <v>69755</v>
      </c>
      <c r="L7" s="159">
        <v>89955</v>
      </c>
      <c r="M7" s="159">
        <v>2591366</v>
      </c>
      <c r="N7" s="159">
        <v>2751076</v>
      </c>
      <c r="O7" s="159"/>
      <c r="P7" s="159"/>
      <c r="Q7" s="159"/>
      <c r="R7" s="159"/>
      <c r="S7" s="159"/>
      <c r="T7" s="159"/>
      <c r="U7" s="159"/>
      <c r="V7" s="159"/>
      <c r="W7" s="159">
        <v>6298500</v>
      </c>
      <c r="X7" s="159">
        <v>6046698</v>
      </c>
      <c r="Y7" s="159">
        <v>251802</v>
      </c>
      <c r="Z7" s="141">
        <v>4.16</v>
      </c>
      <c r="AA7" s="157">
        <v>12093401</v>
      </c>
    </row>
    <row r="8" spans="1:27" ht="12.75">
      <c r="A8" s="138" t="s">
        <v>77</v>
      </c>
      <c r="B8" s="136"/>
      <c r="C8" s="155">
        <v>19346454</v>
      </c>
      <c r="D8" s="155"/>
      <c r="E8" s="156">
        <v>16197585</v>
      </c>
      <c r="F8" s="60">
        <v>16197585</v>
      </c>
      <c r="G8" s="60">
        <v>5051140</v>
      </c>
      <c r="H8" s="60">
        <v>65913</v>
      </c>
      <c r="I8" s="60">
        <v>41876</v>
      </c>
      <c r="J8" s="60">
        <v>5158929</v>
      </c>
      <c r="K8" s="60">
        <v>44323</v>
      </c>
      <c r="L8" s="60">
        <v>42972</v>
      </c>
      <c r="M8" s="60">
        <v>4034914</v>
      </c>
      <c r="N8" s="60">
        <v>4122209</v>
      </c>
      <c r="O8" s="60"/>
      <c r="P8" s="60"/>
      <c r="Q8" s="60"/>
      <c r="R8" s="60"/>
      <c r="S8" s="60"/>
      <c r="T8" s="60"/>
      <c r="U8" s="60"/>
      <c r="V8" s="60"/>
      <c r="W8" s="60">
        <v>9281138</v>
      </c>
      <c r="X8" s="60"/>
      <c r="Y8" s="60">
        <v>9281138</v>
      </c>
      <c r="Z8" s="140">
        <v>0</v>
      </c>
      <c r="AA8" s="155">
        <v>16197585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11548527</v>
      </c>
      <c r="D15" s="153">
        <f>SUM(D16:D18)</f>
        <v>0</v>
      </c>
      <c r="E15" s="154">
        <f t="shared" si="2"/>
        <v>12378021</v>
      </c>
      <c r="F15" s="100">
        <f t="shared" si="2"/>
        <v>12378021</v>
      </c>
      <c r="G15" s="100">
        <f t="shared" si="2"/>
        <v>2091299</v>
      </c>
      <c r="H15" s="100">
        <f t="shared" si="2"/>
        <v>2020</v>
      </c>
      <c r="I15" s="100">
        <f t="shared" si="2"/>
        <v>1919</v>
      </c>
      <c r="J15" s="100">
        <f t="shared" si="2"/>
        <v>2095238</v>
      </c>
      <c r="K15" s="100">
        <f t="shared" si="2"/>
        <v>0</v>
      </c>
      <c r="L15" s="100">
        <f t="shared" si="2"/>
        <v>51177</v>
      </c>
      <c r="M15" s="100">
        <f t="shared" si="2"/>
        <v>2120955</v>
      </c>
      <c r="N15" s="100">
        <f t="shared" si="2"/>
        <v>2172132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4267370</v>
      </c>
      <c r="X15" s="100">
        <f t="shared" si="2"/>
        <v>6189012</v>
      </c>
      <c r="Y15" s="100">
        <f t="shared" si="2"/>
        <v>-1921642</v>
      </c>
      <c r="Z15" s="137">
        <f>+IF(X15&lt;&gt;0,+(Y15/X15)*100,0)</f>
        <v>-31.04925309564758</v>
      </c>
      <c r="AA15" s="153">
        <f>SUM(AA16:AA18)</f>
        <v>12378021</v>
      </c>
    </row>
    <row r="16" spans="1:27" ht="12.75">
      <c r="A16" s="138" t="s">
        <v>85</v>
      </c>
      <c r="B16" s="136"/>
      <c r="C16" s="155">
        <v>11548527</v>
      </c>
      <c r="D16" s="155"/>
      <c r="E16" s="156">
        <v>12378021</v>
      </c>
      <c r="F16" s="60">
        <v>12378021</v>
      </c>
      <c r="G16" s="60">
        <v>2091299</v>
      </c>
      <c r="H16" s="60">
        <v>2020</v>
      </c>
      <c r="I16" s="60">
        <v>1919</v>
      </c>
      <c r="J16" s="60">
        <v>2095238</v>
      </c>
      <c r="K16" s="60"/>
      <c r="L16" s="60">
        <v>51177</v>
      </c>
      <c r="M16" s="60">
        <v>2120955</v>
      </c>
      <c r="N16" s="60">
        <v>2172132</v>
      </c>
      <c r="O16" s="60"/>
      <c r="P16" s="60"/>
      <c r="Q16" s="60"/>
      <c r="R16" s="60"/>
      <c r="S16" s="60"/>
      <c r="T16" s="60"/>
      <c r="U16" s="60"/>
      <c r="V16" s="60"/>
      <c r="W16" s="60">
        <v>4267370</v>
      </c>
      <c r="X16" s="60">
        <v>6189012</v>
      </c>
      <c r="Y16" s="60">
        <v>-1921642</v>
      </c>
      <c r="Z16" s="140">
        <v>-31.05</v>
      </c>
      <c r="AA16" s="155">
        <v>12378021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53621180</v>
      </c>
      <c r="D25" s="168">
        <f>+D5+D9+D15+D19+D24</f>
        <v>0</v>
      </c>
      <c r="E25" s="169">
        <f t="shared" si="4"/>
        <v>52618112</v>
      </c>
      <c r="F25" s="73">
        <f t="shared" si="4"/>
        <v>52618112</v>
      </c>
      <c r="G25" s="73">
        <f t="shared" si="4"/>
        <v>12518787</v>
      </c>
      <c r="H25" s="73">
        <f t="shared" si="4"/>
        <v>171746</v>
      </c>
      <c r="I25" s="73">
        <f t="shared" si="4"/>
        <v>199428</v>
      </c>
      <c r="J25" s="73">
        <f t="shared" si="4"/>
        <v>12889961</v>
      </c>
      <c r="K25" s="73">
        <f t="shared" si="4"/>
        <v>114078</v>
      </c>
      <c r="L25" s="73">
        <f t="shared" si="4"/>
        <v>181490</v>
      </c>
      <c r="M25" s="73">
        <f t="shared" si="4"/>
        <v>10002513</v>
      </c>
      <c r="N25" s="73">
        <f t="shared" si="4"/>
        <v>10298081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23188042</v>
      </c>
      <c r="X25" s="73">
        <f t="shared" si="4"/>
        <v>18210264</v>
      </c>
      <c r="Y25" s="73">
        <f t="shared" si="4"/>
        <v>4977778</v>
      </c>
      <c r="Z25" s="170">
        <f>+IF(X25&lt;&gt;0,+(Y25/X25)*100,0)</f>
        <v>27.335012825733884</v>
      </c>
      <c r="AA25" s="168">
        <f>+AA5+AA9+AA15+AA19+AA24</f>
        <v>52618112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48494761</v>
      </c>
      <c r="D28" s="153">
        <f>SUM(D29:D31)</f>
        <v>0</v>
      </c>
      <c r="E28" s="154">
        <f t="shared" si="5"/>
        <v>42040091</v>
      </c>
      <c r="F28" s="100">
        <f t="shared" si="5"/>
        <v>42040091</v>
      </c>
      <c r="G28" s="100">
        <f t="shared" si="5"/>
        <v>3097215</v>
      </c>
      <c r="H28" s="100">
        <f t="shared" si="5"/>
        <v>2766832</v>
      </c>
      <c r="I28" s="100">
        <f t="shared" si="5"/>
        <v>3080743</v>
      </c>
      <c r="J28" s="100">
        <f t="shared" si="5"/>
        <v>8944790</v>
      </c>
      <c r="K28" s="100">
        <f t="shared" si="5"/>
        <v>2781769</v>
      </c>
      <c r="L28" s="100">
        <f t="shared" si="5"/>
        <v>2492544</v>
      </c>
      <c r="M28" s="100">
        <f t="shared" si="5"/>
        <v>4114553</v>
      </c>
      <c r="N28" s="100">
        <f t="shared" si="5"/>
        <v>9388866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18333656</v>
      </c>
      <c r="X28" s="100">
        <f t="shared" si="5"/>
        <v>21020046</v>
      </c>
      <c r="Y28" s="100">
        <f t="shared" si="5"/>
        <v>-2686390</v>
      </c>
      <c r="Z28" s="137">
        <f>+IF(X28&lt;&gt;0,+(Y28/X28)*100,0)</f>
        <v>-12.78013378277098</v>
      </c>
      <c r="AA28" s="153">
        <f>SUM(AA29:AA31)</f>
        <v>42040091</v>
      </c>
    </row>
    <row r="29" spans="1:27" ht="12.75">
      <c r="A29" s="138" t="s">
        <v>75</v>
      </c>
      <c r="B29" s="136"/>
      <c r="C29" s="155">
        <v>17598699</v>
      </c>
      <c r="D29" s="155"/>
      <c r="E29" s="156">
        <v>13749105</v>
      </c>
      <c r="F29" s="60">
        <v>13749105</v>
      </c>
      <c r="G29" s="60">
        <v>1352046</v>
      </c>
      <c r="H29" s="60">
        <v>809436</v>
      </c>
      <c r="I29" s="60">
        <v>1202855</v>
      </c>
      <c r="J29" s="60">
        <v>3364337</v>
      </c>
      <c r="K29" s="60">
        <v>904686</v>
      </c>
      <c r="L29" s="60">
        <v>682265</v>
      </c>
      <c r="M29" s="60">
        <v>2169858</v>
      </c>
      <c r="N29" s="60">
        <v>3756809</v>
      </c>
      <c r="O29" s="60"/>
      <c r="P29" s="60"/>
      <c r="Q29" s="60"/>
      <c r="R29" s="60"/>
      <c r="S29" s="60"/>
      <c r="T29" s="60"/>
      <c r="U29" s="60"/>
      <c r="V29" s="60"/>
      <c r="W29" s="60">
        <v>7121146</v>
      </c>
      <c r="X29" s="60">
        <v>6874554</v>
      </c>
      <c r="Y29" s="60">
        <v>246592</v>
      </c>
      <c r="Z29" s="140">
        <v>3.59</v>
      </c>
      <c r="AA29" s="155">
        <v>13749105</v>
      </c>
    </row>
    <row r="30" spans="1:27" ht="12.75">
      <c r="A30" s="138" t="s">
        <v>76</v>
      </c>
      <c r="B30" s="136"/>
      <c r="C30" s="157">
        <v>12233149</v>
      </c>
      <c r="D30" s="157"/>
      <c r="E30" s="158">
        <v>12093401</v>
      </c>
      <c r="F30" s="159">
        <v>12093401</v>
      </c>
      <c r="G30" s="159">
        <v>676333</v>
      </c>
      <c r="H30" s="159">
        <v>847512</v>
      </c>
      <c r="I30" s="159">
        <v>868066</v>
      </c>
      <c r="J30" s="159">
        <v>2391911</v>
      </c>
      <c r="K30" s="159">
        <v>792908</v>
      </c>
      <c r="L30" s="159">
        <v>736598</v>
      </c>
      <c r="M30" s="159">
        <v>871471</v>
      </c>
      <c r="N30" s="159">
        <v>2400977</v>
      </c>
      <c r="O30" s="159"/>
      <c r="P30" s="159"/>
      <c r="Q30" s="159"/>
      <c r="R30" s="159"/>
      <c r="S30" s="159"/>
      <c r="T30" s="159"/>
      <c r="U30" s="159"/>
      <c r="V30" s="159"/>
      <c r="W30" s="159">
        <v>4792888</v>
      </c>
      <c r="X30" s="159">
        <v>6046698</v>
      </c>
      <c r="Y30" s="159">
        <v>-1253810</v>
      </c>
      <c r="Z30" s="141">
        <v>-20.74</v>
      </c>
      <c r="AA30" s="157">
        <v>12093401</v>
      </c>
    </row>
    <row r="31" spans="1:27" ht="12.75">
      <c r="A31" s="138" t="s">
        <v>77</v>
      </c>
      <c r="B31" s="136"/>
      <c r="C31" s="155">
        <v>18662913</v>
      </c>
      <c r="D31" s="155"/>
      <c r="E31" s="156">
        <v>16197585</v>
      </c>
      <c r="F31" s="60">
        <v>16197585</v>
      </c>
      <c r="G31" s="60">
        <v>1068836</v>
      </c>
      <c r="H31" s="60">
        <v>1109884</v>
      </c>
      <c r="I31" s="60">
        <v>1009822</v>
      </c>
      <c r="J31" s="60">
        <v>3188542</v>
      </c>
      <c r="K31" s="60">
        <v>1084175</v>
      </c>
      <c r="L31" s="60">
        <v>1073681</v>
      </c>
      <c r="M31" s="60">
        <v>1073224</v>
      </c>
      <c r="N31" s="60">
        <v>3231080</v>
      </c>
      <c r="O31" s="60"/>
      <c r="P31" s="60"/>
      <c r="Q31" s="60"/>
      <c r="R31" s="60"/>
      <c r="S31" s="60"/>
      <c r="T31" s="60"/>
      <c r="U31" s="60"/>
      <c r="V31" s="60"/>
      <c r="W31" s="60">
        <v>6419622</v>
      </c>
      <c r="X31" s="60">
        <v>8098794</v>
      </c>
      <c r="Y31" s="60">
        <v>-1679172</v>
      </c>
      <c r="Z31" s="140">
        <v>-20.73</v>
      </c>
      <c r="AA31" s="155">
        <v>16197585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12064400</v>
      </c>
      <c r="D38" s="153">
        <f>SUM(D39:D41)</f>
        <v>0</v>
      </c>
      <c r="E38" s="154">
        <f t="shared" si="7"/>
        <v>12378021</v>
      </c>
      <c r="F38" s="100">
        <f t="shared" si="7"/>
        <v>12378021</v>
      </c>
      <c r="G38" s="100">
        <f t="shared" si="7"/>
        <v>667937</v>
      </c>
      <c r="H38" s="100">
        <f t="shared" si="7"/>
        <v>818462</v>
      </c>
      <c r="I38" s="100">
        <f t="shared" si="7"/>
        <v>1352873</v>
      </c>
      <c r="J38" s="100">
        <f t="shared" si="7"/>
        <v>2839272</v>
      </c>
      <c r="K38" s="100">
        <f t="shared" si="7"/>
        <v>861172</v>
      </c>
      <c r="L38" s="100">
        <f t="shared" si="7"/>
        <v>854619</v>
      </c>
      <c r="M38" s="100">
        <f t="shared" si="7"/>
        <v>1356405</v>
      </c>
      <c r="N38" s="100">
        <f t="shared" si="7"/>
        <v>3072196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5911468</v>
      </c>
      <c r="X38" s="100">
        <f t="shared" si="7"/>
        <v>6189012</v>
      </c>
      <c r="Y38" s="100">
        <f t="shared" si="7"/>
        <v>-277544</v>
      </c>
      <c r="Z38" s="137">
        <f>+IF(X38&lt;&gt;0,+(Y38/X38)*100,0)</f>
        <v>-4.484463756089017</v>
      </c>
      <c r="AA38" s="153">
        <f>SUM(AA39:AA41)</f>
        <v>12378021</v>
      </c>
    </row>
    <row r="39" spans="1:27" ht="12.75">
      <c r="A39" s="138" t="s">
        <v>85</v>
      </c>
      <c r="B39" s="136"/>
      <c r="C39" s="155">
        <v>12064400</v>
      </c>
      <c r="D39" s="155"/>
      <c r="E39" s="156">
        <v>12378021</v>
      </c>
      <c r="F39" s="60">
        <v>12378021</v>
      </c>
      <c r="G39" s="60">
        <v>667937</v>
      </c>
      <c r="H39" s="60">
        <v>818462</v>
      </c>
      <c r="I39" s="60">
        <v>1352873</v>
      </c>
      <c r="J39" s="60">
        <v>2839272</v>
      </c>
      <c r="K39" s="60">
        <v>861172</v>
      </c>
      <c r="L39" s="60">
        <v>854619</v>
      </c>
      <c r="M39" s="60">
        <v>1356405</v>
      </c>
      <c r="N39" s="60">
        <v>3072196</v>
      </c>
      <c r="O39" s="60"/>
      <c r="P39" s="60"/>
      <c r="Q39" s="60"/>
      <c r="R39" s="60"/>
      <c r="S39" s="60"/>
      <c r="T39" s="60"/>
      <c r="U39" s="60"/>
      <c r="V39" s="60"/>
      <c r="W39" s="60">
        <v>5911468</v>
      </c>
      <c r="X39" s="60">
        <v>6189012</v>
      </c>
      <c r="Y39" s="60">
        <v>-277544</v>
      </c>
      <c r="Z39" s="140">
        <v>-4.48</v>
      </c>
      <c r="AA39" s="155">
        <v>12378021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60559161</v>
      </c>
      <c r="D48" s="168">
        <f>+D28+D32+D38+D42+D47</f>
        <v>0</v>
      </c>
      <c r="E48" s="169">
        <f t="shared" si="9"/>
        <v>54418112</v>
      </c>
      <c r="F48" s="73">
        <f t="shared" si="9"/>
        <v>54418112</v>
      </c>
      <c r="G48" s="73">
        <f t="shared" si="9"/>
        <v>3765152</v>
      </c>
      <c r="H48" s="73">
        <f t="shared" si="9"/>
        <v>3585294</v>
      </c>
      <c r="I48" s="73">
        <f t="shared" si="9"/>
        <v>4433616</v>
      </c>
      <c r="J48" s="73">
        <f t="shared" si="9"/>
        <v>11784062</v>
      </c>
      <c r="K48" s="73">
        <f t="shared" si="9"/>
        <v>3642941</v>
      </c>
      <c r="L48" s="73">
        <f t="shared" si="9"/>
        <v>3347163</v>
      </c>
      <c r="M48" s="73">
        <f t="shared" si="9"/>
        <v>5470958</v>
      </c>
      <c r="N48" s="73">
        <f t="shared" si="9"/>
        <v>12461062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24245124</v>
      </c>
      <c r="X48" s="73">
        <f t="shared" si="9"/>
        <v>27209058</v>
      </c>
      <c r="Y48" s="73">
        <f t="shared" si="9"/>
        <v>-2963934</v>
      </c>
      <c r="Z48" s="170">
        <f>+IF(X48&lt;&gt;0,+(Y48/X48)*100,0)</f>
        <v>-10.893188584478008</v>
      </c>
      <c r="AA48" s="168">
        <f>+AA28+AA32+AA38+AA42+AA47</f>
        <v>54418112</v>
      </c>
    </row>
    <row r="49" spans="1:27" ht="12.75">
      <c r="A49" s="148" t="s">
        <v>49</v>
      </c>
      <c r="B49" s="149"/>
      <c r="C49" s="171">
        <f aca="true" t="shared" si="10" ref="C49:Y49">+C25-C48</f>
        <v>-6937981</v>
      </c>
      <c r="D49" s="171">
        <f>+D25-D48</f>
        <v>0</v>
      </c>
      <c r="E49" s="172">
        <f t="shared" si="10"/>
        <v>-1800000</v>
      </c>
      <c r="F49" s="173">
        <f t="shared" si="10"/>
        <v>-1800000</v>
      </c>
      <c r="G49" s="173">
        <f t="shared" si="10"/>
        <v>8753635</v>
      </c>
      <c r="H49" s="173">
        <f t="shared" si="10"/>
        <v>-3413548</v>
      </c>
      <c r="I49" s="173">
        <f t="shared" si="10"/>
        <v>-4234188</v>
      </c>
      <c r="J49" s="173">
        <f t="shared" si="10"/>
        <v>1105899</v>
      </c>
      <c r="K49" s="173">
        <f t="shared" si="10"/>
        <v>-3528863</v>
      </c>
      <c r="L49" s="173">
        <f t="shared" si="10"/>
        <v>-3165673</v>
      </c>
      <c r="M49" s="173">
        <f t="shared" si="10"/>
        <v>4531555</v>
      </c>
      <c r="N49" s="173">
        <f t="shared" si="10"/>
        <v>-2162981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-1057082</v>
      </c>
      <c r="X49" s="173">
        <f>IF(F25=F48,0,X25-X48)</f>
        <v>-8998794</v>
      </c>
      <c r="Y49" s="173">
        <f t="shared" si="10"/>
        <v>7941712</v>
      </c>
      <c r="Z49" s="174">
        <f>+IF(X49&lt;&gt;0,+(Y49/X49)*100,0)</f>
        <v>-88.25307035587213</v>
      </c>
      <c r="AA49" s="171">
        <f>+AA25-AA48</f>
        <v>-1800000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435684</v>
      </c>
      <c r="D12" s="155">
        <v>0</v>
      </c>
      <c r="E12" s="156">
        <v>0</v>
      </c>
      <c r="F12" s="60">
        <v>0</v>
      </c>
      <c r="G12" s="60">
        <v>35918</v>
      </c>
      <c r="H12" s="60">
        <v>35918</v>
      </c>
      <c r="I12" s="60">
        <v>35918</v>
      </c>
      <c r="J12" s="60">
        <v>107754</v>
      </c>
      <c r="K12" s="60">
        <v>35918</v>
      </c>
      <c r="L12" s="60">
        <v>35918</v>
      </c>
      <c r="M12" s="60">
        <v>35918</v>
      </c>
      <c r="N12" s="60">
        <v>107754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215508</v>
      </c>
      <c r="X12" s="60">
        <v>231702</v>
      </c>
      <c r="Y12" s="60">
        <v>-16194</v>
      </c>
      <c r="Z12" s="140">
        <v>-6.99</v>
      </c>
      <c r="AA12" s="155">
        <v>0</v>
      </c>
    </row>
    <row r="13" spans="1:27" ht="12.75">
      <c r="A13" s="181" t="s">
        <v>109</v>
      </c>
      <c r="B13" s="185"/>
      <c r="C13" s="155">
        <v>317558</v>
      </c>
      <c r="D13" s="155">
        <v>0</v>
      </c>
      <c r="E13" s="156">
        <v>0</v>
      </c>
      <c r="F13" s="60">
        <v>0</v>
      </c>
      <c r="G13" s="60">
        <v>26476</v>
      </c>
      <c r="H13" s="60">
        <v>32953</v>
      </c>
      <c r="I13" s="60">
        <v>13017</v>
      </c>
      <c r="J13" s="60">
        <v>72446</v>
      </c>
      <c r="K13" s="60">
        <v>625</v>
      </c>
      <c r="L13" s="60">
        <v>47</v>
      </c>
      <c r="M13" s="60">
        <v>13</v>
      </c>
      <c r="N13" s="60">
        <v>685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73131</v>
      </c>
      <c r="X13" s="60"/>
      <c r="Y13" s="60">
        <v>73131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19276</v>
      </c>
      <c r="I14" s="60">
        <v>20306</v>
      </c>
      <c r="J14" s="60">
        <v>39582</v>
      </c>
      <c r="K14" s="60">
        <v>21446</v>
      </c>
      <c r="L14" s="60">
        <v>22395</v>
      </c>
      <c r="M14" s="60">
        <v>25449</v>
      </c>
      <c r="N14" s="60">
        <v>69290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108872</v>
      </c>
      <c r="X14" s="60"/>
      <c r="Y14" s="60">
        <v>108872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52305670</v>
      </c>
      <c r="D19" s="155">
        <v>0</v>
      </c>
      <c r="E19" s="156">
        <v>52043996</v>
      </c>
      <c r="F19" s="60">
        <v>52043996</v>
      </c>
      <c r="G19" s="60">
        <v>9191759</v>
      </c>
      <c r="H19" s="60">
        <v>72833</v>
      </c>
      <c r="I19" s="60">
        <v>121839</v>
      </c>
      <c r="J19" s="60">
        <v>9386431</v>
      </c>
      <c r="K19" s="60">
        <v>51729</v>
      </c>
      <c r="L19" s="60">
        <v>118506</v>
      </c>
      <c r="M19" s="60">
        <v>9935961</v>
      </c>
      <c r="N19" s="60">
        <v>10106196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19492627</v>
      </c>
      <c r="X19" s="60">
        <v>26022000</v>
      </c>
      <c r="Y19" s="60">
        <v>-6529373</v>
      </c>
      <c r="Z19" s="140">
        <v>-25.09</v>
      </c>
      <c r="AA19" s="155">
        <v>52043996</v>
      </c>
    </row>
    <row r="20" spans="1:27" ht="12.75">
      <c r="A20" s="181" t="s">
        <v>35</v>
      </c>
      <c r="B20" s="185"/>
      <c r="C20" s="155">
        <v>387386</v>
      </c>
      <c r="D20" s="155">
        <v>0</v>
      </c>
      <c r="E20" s="156">
        <v>574116</v>
      </c>
      <c r="F20" s="54">
        <v>574116</v>
      </c>
      <c r="G20" s="54">
        <v>3565</v>
      </c>
      <c r="H20" s="54">
        <v>10766</v>
      </c>
      <c r="I20" s="54">
        <v>8348</v>
      </c>
      <c r="J20" s="54">
        <v>22679</v>
      </c>
      <c r="K20" s="54">
        <v>4360</v>
      </c>
      <c r="L20" s="54">
        <v>4624</v>
      </c>
      <c r="M20" s="54">
        <v>5172</v>
      </c>
      <c r="N20" s="54">
        <v>14156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36835</v>
      </c>
      <c r="X20" s="54">
        <v>55356</v>
      </c>
      <c r="Y20" s="54">
        <v>-18521</v>
      </c>
      <c r="Z20" s="184">
        <v>-33.46</v>
      </c>
      <c r="AA20" s="130">
        <v>574116</v>
      </c>
    </row>
    <row r="21" spans="1:27" ht="12.75">
      <c r="A21" s="181" t="s">
        <v>115</v>
      </c>
      <c r="B21" s="185"/>
      <c r="C21" s="155">
        <v>174882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53621180</v>
      </c>
      <c r="D22" s="188">
        <f>SUM(D5:D21)</f>
        <v>0</v>
      </c>
      <c r="E22" s="189">
        <f t="shared" si="0"/>
        <v>52618112</v>
      </c>
      <c r="F22" s="190">
        <f t="shared" si="0"/>
        <v>52618112</v>
      </c>
      <c r="G22" s="190">
        <f t="shared" si="0"/>
        <v>9257718</v>
      </c>
      <c r="H22" s="190">
        <f t="shared" si="0"/>
        <v>171746</v>
      </c>
      <c r="I22" s="190">
        <f t="shared" si="0"/>
        <v>199428</v>
      </c>
      <c r="J22" s="190">
        <f t="shared" si="0"/>
        <v>9628892</v>
      </c>
      <c r="K22" s="190">
        <f t="shared" si="0"/>
        <v>114078</v>
      </c>
      <c r="L22" s="190">
        <f t="shared" si="0"/>
        <v>181490</v>
      </c>
      <c r="M22" s="190">
        <f t="shared" si="0"/>
        <v>10002513</v>
      </c>
      <c r="N22" s="190">
        <f t="shared" si="0"/>
        <v>10298081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19926973</v>
      </c>
      <c r="X22" s="190">
        <f t="shared" si="0"/>
        <v>26309058</v>
      </c>
      <c r="Y22" s="190">
        <f t="shared" si="0"/>
        <v>-6382085</v>
      </c>
      <c r="Z22" s="191">
        <f>+IF(X22&lt;&gt;0,+(Y22/X22)*100,0)</f>
        <v>-24.25812813214369</v>
      </c>
      <c r="AA22" s="188">
        <f>SUM(AA5:AA21)</f>
        <v>52618112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34912895</v>
      </c>
      <c r="D25" s="155">
        <v>0</v>
      </c>
      <c r="E25" s="156">
        <v>37944953</v>
      </c>
      <c r="F25" s="60">
        <v>37944953</v>
      </c>
      <c r="G25" s="60">
        <v>2755166</v>
      </c>
      <c r="H25" s="60">
        <v>2775845</v>
      </c>
      <c r="I25" s="60">
        <v>3107708</v>
      </c>
      <c r="J25" s="60">
        <v>8638719</v>
      </c>
      <c r="K25" s="60">
        <v>2801333</v>
      </c>
      <c r="L25" s="60">
        <v>2792221</v>
      </c>
      <c r="M25" s="60">
        <v>2823006</v>
      </c>
      <c r="N25" s="60">
        <v>8416560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17055279</v>
      </c>
      <c r="X25" s="60">
        <v>18972474</v>
      </c>
      <c r="Y25" s="60">
        <v>-1917195</v>
      </c>
      <c r="Z25" s="140">
        <v>-10.11</v>
      </c>
      <c r="AA25" s="155">
        <v>37944953</v>
      </c>
    </row>
    <row r="26" spans="1:27" ht="12.75">
      <c r="A26" s="183" t="s">
        <v>38</v>
      </c>
      <c r="B26" s="182"/>
      <c r="C26" s="155">
        <v>4045049</v>
      </c>
      <c r="D26" s="155">
        <v>0</v>
      </c>
      <c r="E26" s="156">
        <v>3958735</v>
      </c>
      <c r="F26" s="60">
        <v>3958735</v>
      </c>
      <c r="G26" s="60">
        <v>334358</v>
      </c>
      <c r="H26" s="60">
        <v>254810</v>
      </c>
      <c r="I26" s="60">
        <v>306521</v>
      </c>
      <c r="J26" s="60">
        <v>895689</v>
      </c>
      <c r="K26" s="60">
        <v>320953</v>
      </c>
      <c r="L26" s="60">
        <v>321226</v>
      </c>
      <c r="M26" s="60">
        <v>320821</v>
      </c>
      <c r="N26" s="60">
        <v>963000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1858689</v>
      </c>
      <c r="X26" s="60">
        <v>1979370</v>
      </c>
      <c r="Y26" s="60">
        <v>-120681</v>
      </c>
      <c r="Z26" s="140">
        <v>-6.1</v>
      </c>
      <c r="AA26" s="155">
        <v>3958735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2254188</v>
      </c>
      <c r="D28" s="155">
        <v>0</v>
      </c>
      <c r="E28" s="156">
        <v>1800000</v>
      </c>
      <c r="F28" s="60">
        <v>1800000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900000</v>
      </c>
      <c r="Y28" s="60">
        <v>-900000</v>
      </c>
      <c r="Z28" s="140">
        <v>-100</v>
      </c>
      <c r="AA28" s="155">
        <v>1800000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19347029</v>
      </c>
      <c r="D34" s="155">
        <v>0</v>
      </c>
      <c r="E34" s="156">
        <v>10714424</v>
      </c>
      <c r="F34" s="60">
        <v>10714424</v>
      </c>
      <c r="G34" s="60">
        <v>675628</v>
      </c>
      <c r="H34" s="60">
        <v>554639</v>
      </c>
      <c r="I34" s="60">
        <v>1019387</v>
      </c>
      <c r="J34" s="60">
        <v>2249654</v>
      </c>
      <c r="K34" s="60">
        <v>520655</v>
      </c>
      <c r="L34" s="60">
        <v>233716</v>
      </c>
      <c r="M34" s="60">
        <v>2327131</v>
      </c>
      <c r="N34" s="60">
        <v>3081502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5331156</v>
      </c>
      <c r="X34" s="60">
        <v>5357214</v>
      </c>
      <c r="Y34" s="60">
        <v>-26058</v>
      </c>
      <c r="Z34" s="140">
        <v>-0.49</v>
      </c>
      <c r="AA34" s="155">
        <v>10714424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60559161</v>
      </c>
      <c r="D36" s="188">
        <f>SUM(D25:D35)</f>
        <v>0</v>
      </c>
      <c r="E36" s="189">
        <f t="shared" si="1"/>
        <v>54418112</v>
      </c>
      <c r="F36" s="190">
        <f t="shared" si="1"/>
        <v>54418112</v>
      </c>
      <c r="G36" s="190">
        <f t="shared" si="1"/>
        <v>3765152</v>
      </c>
      <c r="H36" s="190">
        <f t="shared" si="1"/>
        <v>3585294</v>
      </c>
      <c r="I36" s="190">
        <f t="shared" si="1"/>
        <v>4433616</v>
      </c>
      <c r="J36" s="190">
        <f t="shared" si="1"/>
        <v>11784062</v>
      </c>
      <c r="K36" s="190">
        <f t="shared" si="1"/>
        <v>3642941</v>
      </c>
      <c r="L36" s="190">
        <f t="shared" si="1"/>
        <v>3347163</v>
      </c>
      <c r="M36" s="190">
        <f t="shared" si="1"/>
        <v>5470958</v>
      </c>
      <c r="N36" s="190">
        <f t="shared" si="1"/>
        <v>12461062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24245124</v>
      </c>
      <c r="X36" s="190">
        <f t="shared" si="1"/>
        <v>27209058</v>
      </c>
      <c r="Y36" s="190">
        <f t="shared" si="1"/>
        <v>-2963934</v>
      </c>
      <c r="Z36" s="191">
        <f>+IF(X36&lt;&gt;0,+(Y36/X36)*100,0)</f>
        <v>-10.893188584478008</v>
      </c>
      <c r="AA36" s="188">
        <f>SUM(AA25:AA35)</f>
        <v>54418112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-6937981</v>
      </c>
      <c r="D38" s="199">
        <f>+D22-D36</f>
        <v>0</v>
      </c>
      <c r="E38" s="200">
        <f t="shared" si="2"/>
        <v>-1800000</v>
      </c>
      <c r="F38" s="106">
        <f t="shared" si="2"/>
        <v>-1800000</v>
      </c>
      <c r="G38" s="106">
        <f t="shared" si="2"/>
        <v>5492566</v>
      </c>
      <c r="H38" s="106">
        <f t="shared" si="2"/>
        <v>-3413548</v>
      </c>
      <c r="I38" s="106">
        <f t="shared" si="2"/>
        <v>-4234188</v>
      </c>
      <c r="J38" s="106">
        <f t="shared" si="2"/>
        <v>-2155170</v>
      </c>
      <c r="K38" s="106">
        <f t="shared" si="2"/>
        <v>-3528863</v>
      </c>
      <c r="L38" s="106">
        <f t="shared" si="2"/>
        <v>-3165673</v>
      </c>
      <c r="M38" s="106">
        <f t="shared" si="2"/>
        <v>4531555</v>
      </c>
      <c r="N38" s="106">
        <f t="shared" si="2"/>
        <v>-2162981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-4318151</v>
      </c>
      <c r="X38" s="106">
        <f>IF(F22=F36,0,X22-X36)</f>
        <v>-900000</v>
      </c>
      <c r="Y38" s="106">
        <f t="shared" si="2"/>
        <v>-3418151</v>
      </c>
      <c r="Z38" s="201">
        <f>+IF(X38&lt;&gt;0,+(Y38/X38)*100,0)</f>
        <v>379.7945555555556</v>
      </c>
      <c r="AA38" s="199">
        <f>+AA22-AA36</f>
        <v>-1800000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3261069</v>
      </c>
      <c r="H39" s="60">
        <v>0</v>
      </c>
      <c r="I39" s="60">
        <v>0</v>
      </c>
      <c r="J39" s="60">
        <v>3261069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3261069</v>
      </c>
      <c r="X39" s="60"/>
      <c r="Y39" s="60">
        <v>3261069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-6937981</v>
      </c>
      <c r="D42" s="206">
        <f>SUM(D38:D41)</f>
        <v>0</v>
      </c>
      <c r="E42" s="207">
        <f t="shared" si="3"/>
        <v>-1800000</v>
      </c>
      <c r="F42" s="88">
        <f t="shared" si="3"/>
        <v>-1800000</v>
      </c>
      <c r="G42" s="88">
        <f t="shared" si="3"/>
        <v>8753635</v>
      </c>
      <c r="H42" s="88">
        <f t="shared" si="3"/>
        <v>-3413548</v>
      </c>
      <c r="I42" s="88">
        <f t="shared" si="3"/>
        <v>-4234188</v>
      </c>
      <c r="J42" s="88">
        <f t="shared" si="3"/>
        <v>1105899</v>
      </c>
      <c r="K42" s="88">
        <f t="shared" si="3"/>
        <v>-3528863</v>
      </c>
      <c r="L42" s="88">
        <f t="shared" si="3"/>
        <v>-3165673</v>
      </c>
      <c r="M42" s="88">
        <f t="shared" si="3"/>
        <v>4531555</v>
      </c>
      <c r="N42" s="88">
        <f t="shared" si="3"/>
        <v>-2162981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-1057082</v>
      </c>
      <c r="X42" s="88">
        <f t="shared" si="3"/>
        <v>-900000</v>
      </c>
      <c r="Y42" s="88">
        <f t="shared" si="3"/>
        <v>-157082</v>
      </c>
      <c r="Z42" s="208">
        <f>+IF(X42&lt;&gt;0,+(Y42/X42)*100,0)</f>
        <v>17.453555555555557</v>
      </c>
      <c r="AA42" s="206">
        <f>SUM(AA38:AA41)</f>
        <v>-1800000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-6937981</v>
      </c>
      <c r="D44" s="210">
        <f>+D42-D43</f>
        <v>0</v>
      </c>
      <c r="E44" s="211">
        <f t="shared" si="4"/>
        <v>-1800000</v>
      </c>
      <c r="F44" s="77">
        <f t="shared" si="4"/>
        <v>-1800000</v>
      </c>
      <c r="G44" s="77">
        <f t="shared" si="4"/>
        <v>8753635</v>
      </c>
      <c r="H44" s="77">
        <f t="shared" si="4"/>
        <v>-3413548</v>
      </c>
      <c r="I44" s="77">
        <f t="shared" si="4"/>
        <v>-4234188</v>
      </c>
      <c r="J44" s="77">
        <f t="shared" si="4"/>
        <v>1105899</v>
      </c>
      <c r="K44" s="77">
        <f t="shared" si="4"/>
        <v>-3528863</v>
      </c>
      <c r="L44" s="77">
        <f t="shared" si="4"/>
        <v>-3165673</v>
      </c>
      <c r="M44" s="77">
        <f t="shared" si="4"/>
        <v>4531555</v>
      </c>
      <c r="N44" s="77">
        <f t="shared" si="4"/>
        <v>-2162981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-1057082</v>
      </c>
      <c r="X44" s="77">
        <f t="shared" si="4"/>
        <v>-900000</v>
      </c>
      <c r="Y44" s="77">
        <f t="shared" si="4"/>
        <v>-157082</v>
      </c>
      <c r="Z44" s="212">
        <f>+IF(X44&lt;&gt;0,+(Y44/X44)*100,0)</f>
        <v>17.453555555555557</v>
      </c>
      <c r="AA44" s="210">
        <f>+AA42-AA43</f>
        <v>-1800000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-6937981</v>
      </c>
      <c r="D46" s="206">
        <f>SUM(D44:D45)</f>
        <v>0</v>
      </c>
      <c r="E46" s="207">
        <f t="shared" si="5"/>
        <v>-1800000</v>
      </c>
      <c r="F46" s="88">
        <f t="shared" si="5"/>
        <v>-1800000</v>
      </c>
      <c r="G46" s="88">
        <f t="shared" si="5"/>
        <v>8753635</v>
      </c>
      <c r="H46" s="88">
        <f t="shared" si="5"/>
        <v>-3413548</v>
      </c>
      <c r="I46" s="88">
        <f t="shared" si="5"/>
        <v>-4234188</v>
      </c>
      <c r="J46" s="88">
        <f t="shared" si="5"/>
        <v>1105899</v>
      </c>
      <c r="K46" s="88">
        <f t="shared" si="5"/>
        <v>-3528863</v>
      </c>
      <c r="L46" s="88">
        <f t="shared" si="5"/>
        <v>-3165673</v>
      </c>
      <c r="M46" s="88">
        <f t="shared" si="5"/>
        <v>4531555</v>
      </c>
      <c r="N46" s="88">
        <f t="shared" si="5"/>
        <v>-2162981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-1057082</v>
      </c>
      <c r="X46" s="88">
        <f t="shared" si="5"/>
        <v>-900000</v>
      </c>
      <c r="Y46" s="88">
        <f t="shared" si="5"/>
        <v>-157082</v>
      </c>
      <c r="Z46" s="208">
        <f>+IF(X46&lt;&gt;0,+(Y46/X46)*100,0)</f>
        <v>17.453555555555557</v>
      </c>
      <c r="AA46" s="206">
        <f>SUM(AA44:AA45)</f>
        <v>-1800000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-6937981</v>
      </c>
      <c r="D48" s="217">
        <f>SUM(D46:D47)</f>
        <v>0</v>
      </c>
      <c r="E48" s="218">
        <f t="shared" si="6"/>
        <v>-1800000</v>
      </c>
      <c r="F48" s="219">
        <f t="shared" si="6"/>
        <v>-1800000</v>
      </c>
      <c r="G48" s="219">
        <f t="shared" si="6"/>
        <v>8753635</v>
      </c>
      <c r="H48" s="220">
        <f t="shared" si="6"/>
        <v>-3413548</v>
      </c>
      <c r="I48" s="220">
        <f t="shared" si="6"/>
        <v>-4234188</v>
      </c>
      <c r="J48" s="220">
        <f t="shared" si="6"/>
        <v>1105899</v>
      </c>
      <c r="K48" s="220">
        <f t="shared" si="6"/>
        <v>-3528863</v>
      </c>
      <c r="L48" s="220">
        <f t="shared" si="6"/>
        <v>-3165673</v>
      </c>
      <c r="M48" s="219">
        <f t="shared" si="6"/>
        <v>4531555</v>
      </c>
      <c r="N48" s="219">
        <f t="shared" si="6"/>
        <v>-2162981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-1057082</v>
      </c>
      <c r="X48" s="220">
        <f t="shared" si="6"/>
        <v>-900000</v>
      </c>
      <c r="Y48" s="220">
        <f t="shared" si="6"/>
        <v>-157082</v>
      </c>
      <c r="Z48" s="221">
        <f>+IF(X48&lt;&gt;0,+(Y48/X48)*100,0)</f>
        <v>17.453555555555557</v>
      </c>
      <c r="AA48" s="222">
        <f>SUM(AA46:AA47)</f>
        <v>-1800000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424354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424354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424354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0</v>
      </c>
      <c r="Y25" s="219">
        <f t="shared" si="4"/>
        <v>0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424354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424354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424354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593205</v>
      </c>
      <c r="D6" s="155"/>
      <c r="E6" s="59">
        <v>2000000</v>
      </c>
      <c r="F6" s="60">
        <v>2000000</v>
      </c>
      <c r="G6" s="60">
        <v>311736</v>
      </c>
      <c r="H6" s="60">
        <v>2315022</v>
      </c>
      <c r="I6" s="60">
        <v>70365</v>
      </c>
      <c r="J6" s="60">
        <v>70365</v>
      </c>
      <c r="K6" s="60">
        <v>-2034655</v>
      </c>
      <c r="L6" s="60">
        <v>-3919013</v>
      </c>
      <c r="M6" s="60">
        <v>75316</v>
      </c>
      <c r="N6" s="60">
        <v>75316</v>
      </c>
      <c r="O6" s="60"/>
      <c r="P6" s="60"/>
      <c r="Q6" s="60"/>
      <c r="R6" s="60"/>
      <c r="S6" s="60"/>
      <c r="T6" s="60"/>
      <c r="U6" s="60"/>
      <c r="V6" s="60"/>
      <c r="W6" s="60">
        <v>75316</v>
      </c>
      <c r="X6" s="60">
        <v>1000000</v>
      </c>
      <c r="Y6" s="60">
        <v>-924684</v>
      </c>
      <c r="Z6" s="140">
        <v>-92.47</v>
      </c>
      <c r="AA6" s="62">
        <v>2000000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7956185</v>
      </c>
      <c r="H7" s="60">
        <v>2989138</v>
      </c>
      <c r="I7" s="60">
        <v>102155</v>
      </c>
      <c r="J7" s="60">
        <v>102155</v>
      </c>
      <c r="K7" s="60">
        <v>2279</v>
      </c>
      <c r="L7" s="60">
        <v>2292</v>
      </c>
      <c r="M7" s="60">
        <v>2304</v>
      </c>
      <c r="N7" s="60">
        <v>2304</v>
      </c>
      <c r="O7" s="60"/>
      <c r="P7" s="60"/>
      <c r="Q7" s="60"/>
      <c r="R7" s="60"/>
      <c r="S7" s="60"/>
      <c r="T7" s="60"/>
      <c r="U7" s="60"/>
      <c r="V7" s="60"/>
      <c r="W7" s="60">
        <v>2304</v>
      </c>
      <c r="X7" s="60"/>
      <c r="Y7" s="60">
        <v>2304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>
        <v>560000</v>
      </c>
      <c r="F8" s="60">
        <v>560000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280000</v>
      </c>
      <c r="Y8" s="60">
        <v>-280000</v>
      </c>
      <c r="Z8" s="140">
        <v>-100</v>
      </c>
      <c r="AA8" s="62">
        <v>560000</v>
      </c>
    </row>
    <row r="9" spans="1:27" ht="12.75">
      <c r="A9" s="249" t="s">
        <v>146</v>
      </c>
      <c r="B9" s="182"/>
      <c r="C9" s="155">
        <v>579588</v>
      </c>
      <c r="D9" s="155"/>
      <c r="E9" s="59"/>
      <c r="F9" s="60"/>
      <c r="G9" s="60">
        <v>2262658</v>
      </c>
      <c r="H9" s="60">
        <v>2412856</v>
      </c>
      <c r="I9" s="60">
        <v>2544986</v>
      </c>
      <c r="J9" s="60">
        <v>2544986</v>
      </c>
      <c r="K9" s="60">
        <v>2607379</v>
      </c>
      <c r="L9" s="60">
        <v>2968288</v>
      </c>
      <c r="M9" s="60">
        <v>3080294</v>
      </c>
      <c r="N9" s="60">
        <v>3080294</v>
      </c>
      <c r="O9" s="60"/>
      <c r="P9" s="60"/>
      <c r="Q9" s="60"/>
      <c r="R9" s="60"/>
      <c r="S9" s="60"/>
      <c r="T9" s="60"/>
      <c r="U9" s="60"/>
      <c r="V9" s="60"/>
      <c r="W9" s="60">
        <v>3080294</v>
      </c>
      <c r="X9" s="60"/>
      <c r="Y9" s="60">
        <v>3080294</v>
      </c>
      <c r="Z9" s="140"/>
      <c r="AA9" s="62"/>
    </row>
    <row r="10" spans="1:27" ht="12.75">
      <c r="A10" s="249" t="s">
        <v>147</v>
      </c>
      <c r="B10" s="182"/>
      <c r="C10" s="155">
        <v>1010995</v>
      </c>
      <c r="D10" s="155"/>
      <c r="E10" s="59"/>
      <c r="F10" s="60"/>
      <c r="G10" s="159">
        <v>470856</v>
      </c>
      <c r="H10" s="159">
        <v>34619</v>
      </c>
      <c r="I10" s="159">
        <v>134606</v>
      </c>
      <c r="J10" s="60">
        <v>134606</v>
      </c>
      <c r="K10" s="159">
        <v>133402</v>
      </c>
      <c r="L10" s="159">
        <v>131835</v>
      </c>
      <c r="M10" s="60">
        <v>130612</v>
      </c>
      <c r="N10" s="159">
        <v>130612</v>
      </c>
      <c r="O10" s="159"/>
      <c r="P10" s="159"/>
      <c r="Q10" s="60"/>
      <c r="R10" s="159"/>
      <c r="S10" s="159"/>
      <c r="T10" s="60"/>
      <c r="U10" s="159"/>
      <c r="V10" s="159"/>
      <c r="W10" s="159">
        <v>130612</v>
      </c>
      <c r="X10" s="60"/>
      <c r="Y10" s="159">
        <v>130612</v>
      </c>
      <c r="Z10" s="141"/>
      <c r="AA10" s="225"/>
    </row>
    <row r="11" spans="1:27" ht="12.75">
      <c r="A11" s="249" t="s">
        <v>148</v>
      </c>
      <c r="B11" s="182"/>
      <c r="C11" s="155">
        <v>48099</v>
      </c>
      <c r="D11" s="155"/>
      <c r="E11" s="59">
        <v>20000</v>
      </c>
      <c r="F11" s="60">
        <v>20000</v>
      </c>
      <c r="G11" s="60">
        <v>186247</v>
      </c>
      <c r="H11" s="60">
        <v>54118</v>
      </c>
      <c r="I11" s="60">
        <v>110950</v>
      </c>
      <c r="J11" s="60">
        <v>110950</v>
      </c>
      <c r="K11" s="60">
        <v>113015</v>
      </c>
      <c r="L11" s="60">
        <v>113015</v>
      </c>
      <c r="M11" s="60">
        <v>113015</v>
      </c>
      <c r="N11" s="60">
        <v>113015</v>
      </c>
      <c r="O11" s="60"/>
      <c r="P11" s="60"/>
      <c r="Q11" s="60"/>
      <c r="R11" s="60"/>
      <c r="S11" s="60"/>
      <c r="T11" s="60"/>
      <c r="U11" s="60"/>
      <c r="V11" s="60"/>
      <c r="W11" s="60">
        <v>113015</v>
      </c>
      <c r="X11" s="60">
        <v>10000</v>
      </c>
      <c r="Y11" s="60">
        <v>103015</v>
      </c>
      <c r="Z11" s="140">
        <v>1030.15</v>
      </c>
      <c r="AA11" s="62">
        <v>20000</v>
      </c>
    </row>
    <row r="12" spans="1:27" ht="12.75">
      <c r="A12" s="250" t="s">
        <v>56</v>
      </c>
      <c r="B12" s="251"/>
      <c r="C12" s="168">
        <f aca="true" t="shared" si="0" ref="C12:Y12">SUM(C6:C11)</f>
        <v>2231887</v>
      </c>
      <c r="D12" s="168">
        <f>SUM(D6:D11)</f>
        <v>0</v>
      </c>
      <c r="E12" s="72">
        <f t="shared" si="0"/>
        <v>2580000</v>
      </c>
      <c r="F12" s="73">
        <f t="shared" si="0"/>
        <v>2580000</v>
      </c>
      <c r="G12" s="73">
        <f t="shared" si="0"/>
        <v>11187682</v>
      </c>
      <c r="H12" s="73">
        <f t="shared" si="0"/>
        <v>7805753</v>
      </c>
      <c r="I12" s="73">
        <f t="shared" si="0"/>
        <v>2963062</v>
      </c>
      <c r="J12" s="73">
        <f t="shared" si="0"/>
        <v>2963062</v>
      </c>
      <c r="K12" s="73">
        <f t="shared" si="0"/>
        <v>821420</v>
      </c>
      <c r="L12" s="73">
        <f t="shared" si="0"/>
        <v>-703583</v>
      </c>
      <c r="M12" s="73">
        <f t="shared" si="0"/>
        <v>3401541</v>
      </c>
      <c r="N12" s="73">
        <f t="shared" si="0"/>
        <v>3401541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3401541</v>
      </c>
      <c r="X12" s="73">
        <f t="shared" si="0"/>
        <v>1290000</v>
      </c>
      <c r="Y12" s="73">
        <f t="shared" si="0"/>
        <v>2111541</v>
      </c>
      <c r="Z12" s="170">
        <f>+IF(X12&lt;&gt;0,+(Y12/X12)*100,0)</f>
        <v>163.68534883720932</v>
      </c>
      <c r="AA12" s="74">
        <f>SUM(AA6:AA11)</f>
        <v>2580000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16704039</v>
      </c>
      <c r="D19" s="155"/>
      <c r="E19" s="59">
        <v>17918304</v>
      </c>
      <c r="F19" s="60">
        <v>17918304</v>
      </c>
      <c r="G19" s="60">
        <v>17873552</v>
      </c>
      <c r="H19" s="60">
        <v>15865482</v>
      </c>
      <c r="I19" s="60">
        <v>15865482</v>
      </c>
      <c r="J19" s="60">
        <v>15865482</v>
      </c>
      <c r="K19" s="60">
        <v>15865482</v>
      </c>
      <c r="L19" s="60">
        <v>16735332</v>
      </c>
      <c r="M19" s="60">
        <v>16735332</v>
      </c>
      <c r="N19" s="60">
        <v>16735332</v>
      </c>
      <c r="O19" s="60"/>
      <c r="P19" s="60"/>
      <c r="Q19" s="60"/>
      <c r="R19" s="60"/>
      <c r="S19" s="60"/>
      <c r="T19" s="60"/>
      <c r="U19" s="60"/>
      <c r="V19" s="60"/>
      <c r="W19" s="60">
        <v>16735332</v>
      </c>
      <c r="X19" s="60">
        <v>8959152</v>
      </c>
      <c r="Y19" s="60">
        <v>7776180</v>
      </c>
      <c r="Z19" s="140">
        <v>86.8</v>
      </c>
      <c r="AA19" s="62">
        <v>17918304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>
        <v>14653</v>
      </c>
      <c r="H22" s="60"/>
      <c r="I22" s="60"/>
      <c r="J22" s="60"/>
      <c r="K22" s="60"/>
      <c r="L22" s="60">
        <v>7945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2926307</v>
      </c>
      <c r="H23" s="159">
        <v>2926306</v>
      </c>
      <c r="I23" s="159">
        <v>2926306</v>
      </c>
      <c r="J23" s="60">
        <v>2926306</v>
      </c>
      <c r="K23" s="159">
        <v>2926307</v>
      </c>
      <c r="L23" s="159">
        <v>29550</v>
      </c>
      <c r="M23" s="60">
        <v>37495</v>
      </c>
      <c r="N23" s="159">
        <v>37495</v>
      </c>
      <c r="O23" s="159"/>
      <c r="P23" s="159"/>
      <c r="Q23" s="60"/>
      <c r="R23" s="159"/>
      <c r="S23" s="159"/>
      <c r="T23" s="60"/>
      <c r="U23" s="159"/>
      <c r="V23" s="159"/>
      <c r="W23" s="159">
        <v>37495</v>
      </c>
      <c r="X23" s="60"/>
      <c r="Y23" s="159">
        <v>37495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16704039</v>
      </c>
      <c r="D24" s="168">
        <f>SUM(D15:D23)</f>
        <v>0</v>
      </c>
      <c r="E24" s="76">
        <f t="shared" si="1"/>
        <v>17918304</v>
      </c>
      <c r="F24" s="77">
        <f t="shared" si="1"/>
        <v>17918304</v>
      </c>
      <c r="G24" s="77">
        <f t="shared" si="1"/>
        <v>20814512</v>
      </c>
      <c r="H24" s="77">
        <f t="shared" si="1"/>
        <v>18791788</v>
      </c>
      <c r="I24" s="77">
        <f t="shared" si="1"/>
        <v>18791788</v>
      </c>
      <c r="J24" s="77">
        <f t="shared" si="1"/>
        <v>18791788</v>
      </c>
      <c r="K24" s="77">
        <f t="shared" si="1"/>
        <v>18791789</v>
      </c>
      <c r="L24" s="77">
        <f t="shared" si="1"/>
        <v>16772827</v>
      </c>
      <c r="M24" s="77">
        <f t="shared" si="1"/>
        <v>16772827</v>
      </c>
      <c r="N24" s="77">
        <f t="shared" si="1"/>
        <v>16772827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16772827</v>
      </c>
      <c r="X24" s="77">
        <f t="shared" si="1"/>
        <v>8959152</v>
      </c>
      <c r="Y24" s="77">
        <f t="shared" si="1"/>
        <v>7813675</v>
      </c>
      <c r="Z24" s="212">
        <f>+IF(X24&lt;&gt;0,+(Y24/X24)*100,0)</f>
        <v>87.21444842101127</v>
      </c>
      <c r="AA24" s="79">
        <f>SUM(AA15:AA23)</f>
        <v>17918304</v>
      </c>
    </row>
    <row r="25" spans="1:27" ht="12.75">
      <c r="A25" s="250" t="s">
        <v>159</v>
      </c>
      <c r="B25" s="251"/>
      <c r="C25" s="168">
        <f aca="true" t="shared" si="2" ref="C25:Y25">+C12+C24</f>
        <v>18935926</v>
      </c>
      <c r="D25" s="168">
        <f>+D12+D24</f>
        <v>0</v>
      </c>
      <c r="E25" s="72">
        <f t="shared" si="2"/>
        <v>20498304</v>
      </c>
      <c r="F25" s="73">
        <f t="shared" si="2"/>
        <v>20498304</v>
      </c>
      <c r="G25" s="73">
        <f t="shared" si="2"/>
        <v>32002194</v>
      </c>
      <c r="H25" s="73">
        <f t="shared" si="2"/>
        <v>26597541</v>
      </c>
      <c r="I25" s="73">
        <f t="shared" si="2"/>
        <v>21754850</v>
      </c>
      <c r="J25" s="73">
        <f t="shared" si="2"/>
        <v>21754850</v>
      </c>
      <c r="K25" s="73">
        <f t="shared" si="2"/>
        <v>19613209</v>
      </c>
      <c r="L25" s="73">
        <f t="shared" si="2"/>
        <v>16069244</v>
      </c>
      <c r="M25" s="73">
        <f t="shared" si="2"/>
        <v>20174368</v>
      </c>
      <c r="N25" s="73">
        <f t="shared" si="2"/>
        <v>20174368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20174368</v>
      </c>
      <c r="X25" s="73">
        <f t="shared" si="2"/>
        <v>10249152</v>
      </c>
      <c r="Y25" s="73">
        <f t="shared" si="2"/>
        <v>9925216</v>
      </c>
      <c r="Z25" s="170">
        <f>+IF(X25&lt;&gt;0,+(Y25/X25)*100,0)</f>
        <v>96.83938729760277</v>
      </c>
      <c r="AA25" s="74">
        <f>+AA12+AA24</f>
        <v>20498304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427792</v>
      </c>
      <c r="D30" s="155"/>
      <c r="E30" s="59"/>
      <c r="F30" s="60"/>
      <c r="G30" s="60">
        <v>-975782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11394243</v>
      </c>
      <c r="D32" s="155"/>
      <c r="E32" s="59">
        <v>9000000</v>
      </c>
      <c r="F32" s="60">
        <v>9000000</v>
      </c>
      <c r="G32" s="60">
        <v>3960532</v>
      </c>
      <c r="H32" s="60">
        <v>5370139</v>
      </c>
      <c r="I32" s="60">
        <v>5716187</v>
      </c>
      <c r="J32" s="60">
        <v>5716187</v>
      </c>
      <c r="K32" s="60">
        <v>5933527</v>
      </c>
      <c r="L32" s="60">
        <v>8119028</v>
      </c>
      <c r="M32" s="60">
        <v>9145960</v>
      </c>
      <c r="N32" s="60">
        <v>9145960</v>
      </c>
      <c r="O32" s="60"/>
      <c r="P32" s="60"/>
      <c r="Q32" s="60"/>
      <c r="R32" s="60"/>
      <c r="S32" s="60"/>
      <c r="T32" s="60"/>
      <c r="U32" s="60"/>
      <c r="V32" s="60"/>
      <c r="W32" s="60">
        <v>9145960</v>
      </c>
      <c r="X32" s="60">
        <v>4500000</v>
      </c>
      <c r="Y32" s="60">
        <v>4645960</v>
      </c>
      <c r="Z32" s="140">
        <v>103.24</v>
      </c>
      <c r="AA32" s="62">
        <v>9000000</v>
      </c>
    </row>
    <row r="33" spans="1:27" ht="12.75">
      <c r="A33" s="249" t="s">
        <v>165</v>
      </c>
      <c r="B33" s="182"/>
      <c r="C33" s="155">
        <v>173000</v>
      </c>
      <c r="D33" s="155"/>
      <c r="E33" s="59"/>
      <c r="F33" s="60"/>
      <c r="G33" s="60">
        <v>5384096</v>
      </c>
      <c r="H33" s="60">
        <v>6446891</v>
      </c>
      <c r="I33" s="60">
        <v>5555610</v>
      </c>
      <c r="J33" s="60">
        <v>5555610</v>
      </c>
      <c r="K33" s="60">
        <v>6725492</v>
      </c>
      <c r="L33" s="60">
        <v>8756589</v>
      </c>
      <c r="M33" s="60">
        <v>7253978</v>
      </c>
      <c r="N33" s="60">
        <v>7253978</v>
      </c>
      <c r="O33" s="60"/>
      <c r="P33" s="60"/>
      <c r="Q33" s="60"/>
      <c r="R33" s="60"/>
      <c r="S33" s="60"/>
      <c r="T33" s="60"/>
      <c r="U33" s="60"/>
      <c r="V33" s="60"/>
      <c r="W33" s="60">
        <v>7253978</v>
      </c>
      <c r="X33" s="60"/>
      <c r="Y33" s="60">
        <v>7253978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11995035</v>
      </c>
      <c r="D34" s="168">
        <f>SUM(D29:D33)</f>
        <v>0</v>
      </c>
      <c r="E34" s="72">
        <f t="shared" si="3"/>
        <v>9000000</v>
      </c>
      <c r="F34" s="73">
        <f t="shared" si="3"/>
        <v>9000000</v>
      </c>
      <c r="G34" s="73">
        <f t="shared" si="3"/>
        <v>8368846</v>
      </c>
      <c r="H34" s="73">
        <f t="shared" si="3"/>
        <v>11817030</v>
      </c>
      <c r="I34" s="73">
        <f t="shared" si="3"/>
        <v>11271797</v>
      </c>
      <c r="J34" s="73">
        <f t="shared" si="3"/>
        <v>11271797</v>
      </c>
      <c r="K34" s="73">
        <f t="shared" si="3"/>
        <v>12659019</v>
      </c>
      <c r="L34" s="73">
        <f t="shared" si="3"/>
        <v>16875617</v>
      </c>
      <c r="M34" s="73">
        <f t="shared" si="3"/>
        <v>16399938</v>
      </c>
      <c r="N34" s="73">
        <f t="shared" si="3"/>
        <v>16399938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16399938</v>
      </c>
      <c r="X34" s="73">
        <f t="shared" si="3"/>
        <v>4500000</v>
      </c>
      <c r="Y34" s="73">
        <f t="shared" si="3"/>
        <v>11899938</v>
      </c>
      <c r="Z34" s="170">
        <f>+IF(X34&lt;&gt;0,+(Y34/X34)*100,0)</f>
        <v>264.44306666666665</v>
      </c>
      <c r="AA34" s="74">
        <f>SUM(AA29:AA33)</f>
        <v>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484913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1307999</v>
      </c>
      <c r="D38" s="155"/>
      <c r="E38" s="59">
        <v>1400000</v>
      </c>
      <c r="F38" s="60">
        <v>1400000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700000</v>
      </c>
      <c r="Y38" s="60">
        <v>-700000</v>
      </c>
      <c r="Z38" s="140">
        <v>-100</v>
      </c>
      <c r="AA38" s="62">
        <v>1400000</v>
      </c>
    </row>
    <row r="39" spans="1:27" ht="12.75">
      <c r="A39" s="250" t="s">
        <v>59</v>
      </c>
      <c r="B39" s="253"/>
      <c r="C39" s="168">
        <f aca="true" t="shared" si="4" ref="C39:Y39">SUM(C37:C38)</f>
        <v>1792912</v>
      </c>
      <c r="D39" s="168">
        <f>SUM(D37:D38)</f>
        <v>0</v>
      </c>
      <c r="E39" s="76">
        <f t="shared" si="4"/>
        <v>1400000</v>
      </c>
      <c r="F39" s="77">
        <f t="shared" si="4"/>
        <v>1400000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700000</v>
      </c>
      <c r="Y39" s="77">
        <f t="shared" si="4"/>
        <v>-700000</v>
      </c>
      <c r="Z39" s="212">
        <f>+IF(X39&lt;&gt;0,+(Y39/X39)*100,0)</f>
        <v>-100</v>
      </c>
      <c r="AA39" s="79">
        <f>SUM(AA37:AA38)</f>
        <v>1400000</v>
      </c>
    </row>
    <row r="40" spans="1:27" ht="12.75">
      <c r="A40" s="250" t="s">
        <v>167</v>
      </c>
      <c r="B40" s="251"/>
      <c r="C40" s="168">
        <f aca="true" t="shared" si="5" ref="C40:Y40">+C34+C39</f>
        <v>13787947</v>
      </c>
      <c r="D40" s="168">
        <f>+D34+D39</f>
        <v>0</v>
      </c>
      <c r="E40" s="72">
        <f t="shared" si="5"/>
        <v>10400000</v>
      </c>
      <c r="F40" s="73">
        <f t="shared" si="5"/>
        <v>10400000</v>
      </c>
      <c r="G40" s="73">
        <f t="shared" si="5"/>
        <v>8368846</v>
      </c>
      <c r="H40" s="73">
        <f t="shared" si="5"/>
        <v>11817030</v>
      </c>
      <c r="I40" s="73">
        <f t="shared" si="5"/>
        <v>11271797</v>
      </c>
      <c r="J40" s="73">
        <f t="shared" si="5"/>
        <v>11271797</v>
      </c>
      <c r="K40" s="73">
        <f t="shared" si="5"/>
        <v>12659019</v>
      </c>
      <c r="L40" s="73">
        <f t="shared" si="5"/>
        <v>16875617</v>
      </c>
      <c r="M40" s="73">
        <f t="shared" si="5"/>
        <v>16399938</v>
      </c>
      <c r="N40" s="73">
        <f t="shared" si="5"/>
        <v>16399938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16399938</v>
      </c>
      <c r="X40" s="73">
        <f t="shared" si="5"/>
        <v>5200000</v>
      </c>
      <c r="Y40" s="73">
        <f t="shared" si="5"/>
        <v>11199938</v>
      </c>
      <c r="Z40" s="170">
        <f>+IF(X40&lt;&gt;0,+(Y40/X40)*100,0)</f>
        <v>215.38342307692307</v>
      </c>
      <c r="AA40" s="74">
        <f>+AA34+AA39</f>
        <v>10400000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5147979</v>
      </c>
      <c r="D42" s="257">
        <f>+D25-D40</f>
        <v>0</v>
      </c>
      <c r="E42" s="258">
        <f t="shared" si="6"/>
        <v>10098304</v>
      </c>
      <c r="F42" s="259">
        <f t="shared" si="6"/>
        <v>10098304</v>
      </c>
      <c r="G42" s="259">
        <f t="shared" si="6"/>
        <v>23633348</v>
      </c>
      <c r="H42" s="259">
        <f t="shared" si="6"/>
        <v>14780511</v>
      </c>
      <c r="I42" s="259">
        <f t="shared" si="6"/>
        <v>10483053</v>
      </c>
      <c r="J42" s="259">
        <f t="shared" si="6"/>
        <v>10483053</v>
      </c>
      <c r="K42" s="259">
        <f t="shared" si="6"/>
        <v>6954190</v>
      </c>
      <c r="L42" s="259">
        <f t="shared" si="6"/>
        <v>-806373</v>
      </c>
      <c r="M42" s="259">
        <f t="shared" si="6"/>
        <v>3774430</v>
      </c>
      <c r="N42" s="259">
        <f t="shared" si="6"/>
        <v>3774430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3774430</v>
      </c>
      <c r="X42" s="259">
        <f t="shared" si="6"/>
        <v>5049152</v>
      </c>
      <c r="Y42" s="259">
        <f t="shared" si="6"/>
        <v>-1274722</v>
      </c>
      <c r="Z42" s="260">
        <f>+IF(X42&lt;&gt;0,+(Y42/X42)*100,0)</f>
        <v>-25.246259173817702</v>
      </c>
      <c r="AA42" s="261">
        <f>+AA25-AA40</f>
        <v>10098304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5147979</v>
      </c>
      <c r="D45" s="155"/>
      <c r="E45" s="59">
        <v>10098304</v>
      </c>
      <c r="F45" s="60">
        <v>10098304</v>
      </c>
      <c r="G45" s="60">
        <v>-27087968</v>
      </c>
      <c r="H45" s="60">
        <v>-35920252</v>
      </c>
      <c r="I45" s="60">
        <v>-40217710</v>
      </c>
      <c r="J45" s="60">
        <v>-40217710</v>
      </c>
      <c r="K45" s="60">
        <v>-43746573</v>
      </c>
      <c r="L45" s="60">
        <v>-50793550</v>
      </c>
      <c r="M45" s="60">
        <v>-46212747</v>
      </c>
      <c r="N45" s="60">
        <v>-46212747</v>
      </c>
      <c r="O45" s="60"/>
      <c r="P45" s="60"/>
      <c r="Q45" s="60"/>
      <c r="R45" s="60"/>
      <c r="S45" s="60"/>
      <c r="T45" s="60"/>
      <c r="U45" s="60"/>
      <c r="V45" s="60"/>
      <c r="W45" s="60">
        <v>-46212747</v>
      </c>
      <c r="X45" s="60">
        <v>5049152</v>
      </c>
      <c r="Y45" s="60">
        <v>-51261899</v>
      </c>
      <c r="Z45" s="139">
        <v>-1015.26</v>
      </c>
      <c r="AA45" s="62">
        <v>10098304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50721316</v>
      </c>
      <c r="H46" s="60">
        <v>50700763</v>
      </c>
      <c r="I46" s="60">
        <v>50700763</v>
      </c>
      <c r="J46" s="60">
        <v>50700763</v>
      </c>
      <c r="K46" s="60">
        <v>50700763</v>
      </c>
      <c r="L46" s="60">
        <v>49987177</v>
      </c>
      <c r="M46" s="60">
        <v>49987177</v>
      </c>
      <c r="N46" s="60">
        <v>49987177</v>
      </c>
      <c r="O46" s="60"/>
      <c r="P46" s="60"/>
      <c r="Q46" s="60"/>
      <c r="R46" s="60"/>
      <c r="S46" s="60"/>
      <c r="T46" s="60"/>
      <c r="U46" s="60"/>
      <c r="V46" s="60"/>
      <c r="W46" s="60">
        <v>49987177</v>
      </c>
      <c r="X46" s="60"/>
      <c r="Y46" s="60">
        <v>49987177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5147979</v>
      </c>
      <c r="D48" s="217">
        <f>SUM(D45:D47)</f>
        <v>0</v>
      </c>
      <c r="E48" s="264">
        <f t="shared" si="7"/>
        <v>10098304</v>
      </c>
      <c r="F48" s="219">
        <f t="shared" si="7"/>
        <v>10098304</v>
      </c>
      <c r="G48" s="219">
        <f t="shared" si="7"/>
        <v>23633348</v>
      </c>
      <c r="H48" s="219">
        <f t="shared" si="7"/>
        <v>14780511</v>
      </c>
      <c r="I48" s="219">
        <f t="shared" si="7"/>
        <v>10483053</v>
      </c>
      <c r="J48" s="219">
        <f t="shared" si="7"/>
        <v>10483053</v>
      </c>
      <c r="K48" s="219">
        <f t="shared" si="7"/>
        <v>6954190</v>
      </c>
      <c r="L48" s="219">
        <f t="shared" si="7"/>
        <v>-806373</v>
      </c>
      <c r="M48" s="219">
        <f t="shared" si="7"/>
        <v>3774430</v>
      </c>
      <c r="N48" s="219">
        <f t="shared" si="7"/>
        <v>3774430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3774430</v>
      </c>
      <c r="X48" s="219">
        <f t="shared" si="7"/>
        <v>5049152</v>
      </c>
      <c r="Y48" s="219">
        <f t="shared" si="7"/>
        <v>-1274722</v>
      </c>
      <c r="Z48" s="265">
        <f>+IF(X48&lt;&gt;0,+(Y48/X48)*100,0)</f>
        <v>-25.246259173817702</v>
      </c>
      <c r="AA48" s="232">
        <f>SUM(AA45:AA47)</f>
        <v>10098304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1455022</v>
      </c>
      <c r="D8" s="155"/>
      <c r="E8" s="59">
        <v>574116</v>
      </c>
      <c r="F8" s="60">
        <v>574116</v>
      </c>
      <c r="G8" s="60"/>
      <c r="H8" s="60">
        <v>2739</v>
      </c>
      <c r="I8" s="60">
        <v>5047</v>
      </c>
      <c r="J8" s="60">
        <v>7786</v>
      </c>
      <c r="K8" s="60">
        <v>1990</v>
      </c>
      <c r="L8" s="60">
        <v>210</v>
      </c>
      <c r="M8" s="60">
        <v>1853</v>
      </c>
      <c r="N8" s="60">
        <v>4053</v>
      </c>
      <c r="O8" s="60"/>
      <c r="P8" s="60"/>
      <c r="Q8" s="60"/>
      <c r="R8" s="60"/>
      <c r="S8" s="60"/>
      <c r="T8" s="60"/>
      <c r="U8" s="60"/>
      <c r="V8" s="60"/>
      <c r="W8" s="60">
        <v>11839</v>
      </c>
      <c r="X8" s="60">
        <v>287058</v>
      </c>
      <c r="Y8" s="60">
        <v>-275219</v>
      </c>
      <c r="Z8" s="140">
        <v>-95.88</v>
      </c>
      <c r="AA8" s="62">
        <v>574116</v>
      </c>
    </row>
    <row r="9" spans="1:27" ht="12.75">
      <c r="A9" s="249" t="s">
        <v>179</v>
      </c>
      <c r="B9" s="182"/>
      <c r="C9" s="155">
        <v>51838132</v>
      </c>
      <c r="D9" s="155"/>
      <c r="E9" s="59">
        <v>52044000</v>
      </c>
      <c r="F9" s="60">
        <v>52044000</v>
      </c>
      <c r="G9" s="60">
        <v>12391000</v>
      </c>
      <c r="H9" s="60">
        <v>1538701</v>
      </c>
      <c r="I9" s="60"/>
      <c r="J9" s="60">
        <v>13929701</v>
      </c>
      <c r="K9" s="60">
        <v>5791</v>
      </c>
      <c r="L9" s="60">
        <v>1473000</v>
      </c>
      <c r="M9" s="60">
        <v>10775000</v>
      </c>
      <c r="N9" s="60">
        <v>12253791</v>
      </c>
      <c r="O9" s="60"/>
      <c r="P9" s="60"/>
      <c r="Q9" s="60"/>
      <c r="R9" s="60"/>
      <c r="S9" s="60"/>
      <c r="T9" s="60"/>
      <c r="U9" s="60"/>
      <c r="V9" s="60"/>
      <c r="W9" s="60">
        <v>26183492</v>
      </c>
      <c r="X9" s="60">
        <v>26022000</v>
      </c>
      <c r="Y9" s="60">
        <v>161492</v>
      </c>
      <c r="Z9" s="140">
        <v>0.62</v>
      </c>
      <c r="AA9" s="62">
        <v>52044000</v>
      </c>
    </row>
    <row r="10" spans="1:27" ht="12.75">
      <c r="A10" s="249" t="s">
        <v>180</v>
      </c>
      <c r="B10" s="182"/>
      <c r="C10" s="155">
        <v>308923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317558</v>
      </c>
      <c r="D11" s="155"/>
      <c r="E11" s="59"/>
      <c r="F11" s="60"/>
      <c r="G11" s="60">
        <v>401</v>
      </c>
      <c r="H11" s="60">
        <v>5472</v>
      </c>
      <c r="I11" s="60">
        <v>829</v>
      </c>
      <c r="J11" s="60">
        <v>6702</v>
      </c>
      <c r="K11" s="60">
        <v>501</v>
      </c>
      <c r="L11" s="60">
        <v>37</v>
      </c>
      <c r="M11" s="60">
        <v>2685</v>
      </c>
      <c r="N11" s="60">
        <v>3223</v>
      </c>
      <c r="O11" s="60"/>
      <c r="P11" s="60"/>
      <c r="Q11" s="60"/>
      <c r="R11" s="60"/>
      <c r="S11" s="60"/>
      <c r="T11" s="60"/>
      <c r="U11" s="60"/>
      <c r="V11" s="60"/>
      <c r="W11" s="60">
        <v>9925</v>
      </c>
      <c r="X11" s="60"/>
      <c r="Y11" s="60">
        <v>9925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-54316789</v>
      </c>
      <c r="D14" s="155"/>
      <c r="E14" s="59">
        <v>-54418092</v>
      </c>
      <c r="F14" s="60">
        <v>-54418092</v>
      </c>
      <c r="G14" s="60">
        <v>-4730865</v>
      </c>
      <c r="H14" s="60">
        <v>-4556526</v>
      </c>
      <c r="I14" s="60">
        <v>-5149943</v>
      </c>
      <c r="J14" s="60">
        <v>-14437334</v>
      </c>
      <c r="K14" s="60">
        <v>-2213634</v>
      </c>
      <c r="L14" s="60">
        <v>-3357171</v>
      </c>
      <c r="M14" s="60">
        <v>-6751650</v>
      </c>
      <c r="N14" s="60">
        <v>-12322455</v>
      </c>
      <c r="O14" s="60"/>
      <c r="P14" s="60"/>
      <c r="Q14" s="60"/>
      <c r="R14" s="60"/>
      <c r="S14" s="60"/>
      <c r="T14" s="60"/>
      <c r="U14" s="60"/>
      <c r="V14" s="60"/>
      <c r="W14" s="60">
        <v>-26759789</v>
      </c>
      <c r="X14" s="60">
        <v>-27209046</v>
      </c>
      <c r="Y14" s="60">
        <v>449257</v>
      </c>
      <c r="Z14" s="140">
        <v>-1.65</v>
      </c>
      <c r="AA14" s="62">
        <v>-54418092</v>
      </c>
    </row>
    <row r="15" spans="1:27" ht="12.75">
      <c r="A15" s="249" t="s">
        <v>40</v>
      </c>
      <c r="B15" s="182"/>
      <c r="C15" s="155">
        <v>-401159</v>
      </c>
      <c r="D15" s="155"/>
      <c r="E15" s="59"/>
      <c r="F15" s="60"/>
      <c r="G15" s="60">
        <v>-188</v>
      </c>
      <c r="H15" s="60">
        <v>-75</v>
      </c>
      <c r="I15" s="60"/>
      <c r="J15" s="60">
        <v>-263</v>
      </c>
      <c r="K15" s="60">
        <v>-296</v>
      </c>
      <c r="L15" s="60">
        <v>-434</v>
      </c>
      <c r="M15" s="60">
        <v>-31752</v>
      </c>
      <c r="N15" s="60">
        <v>-32482</v>
      </c>
      <c r="O15" s="60"/>
      <c r="P15" s="60"/>
      <c r="Q15" s="60"/>
      <c r="R15" s="60"/>
      <c r="S15" s="60"/>
      <c r="T15" s="60"/>
      <c r="U15" s="60"/>
      <c r="V15" s="60"/>
      <c r="W15" s="60">
        <v>-32745</v>
      </c>
      <c r="X15" s="60"/>
      <c r="Y15" s="60">
        <v>-32745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-798313</v>
      </c>
      <c r="D17" s="168">
        <f t="shared" si="0"/>
        <v>0</v>
      </c>
      <c r="E17" s="72">
        <f t="shared" si="0"/>
        <v>-1799976</v>
      </c>
      <c r="F17" s="73">
        <f t="shared" si="0"/>
        <v>-1799976</v>
      </c>
      <c r="G17" s="73">
        <f t="shared" si="0"/>
        <v>7660348</v>
      </c>
      <c r="H17" s="73">
        <f t="shared" si="0"/>
        <v>-3009689</v>
      </c>
      <c r="I17" s="73">
        <f t="shared" si="0"/>
        <v>-5144067</v>
      </c>
      <c r="J17" s="73">
        <f t="shared" si="0"/>
        <v>-493408</v>
      </c>
      <c r="K17" s="73">
        <f t="shared" si="0"/>
        <v>-2205648</v>
      </c>
      <c r="L17" s="73">
        <f t="shared" si="0"/>
        <v>-1884358</v>
      </c>
      <c r="M17" s="73">
        <f t="shared" si="0"/>
        <v>3996136</v>
      </c>
      <c r="N17" s="73">
        <f t="shared" si="0"/>
        <v>-93870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-587278</v>
      </c>
      <c r="X17" s="73">
        <f t="shared" si="0"/>
        <v>-899988</v>
      </c>
      <c r="Y17" s="73">
        <f t="shared" si="0"/>
        <v>312710</v>
      </c>
      <c r="Z17" s="170">
        <f>+IF(X17&lt;&gt;0,+(Y17/X17)*100,0)</f>
        <v>-34.7460188358067</v>
      </c>
      <c r="AA17" s="74">
        <f>SUM(AA6:AA16)</f>
        <v>-1799976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-7500000</v>
      </c>
      <c r="H24" s="60">
        <v>5000000</v>
      </c>
      <c r="I24" s="60">
        <v>2900000</v>
      </c>
      <c r="J24" s="60">
        <v>400000</v>
      </c>
      <c r="K24" s="60">
        <v>100000</v>
      </c>
      <c r="L24" s="60"/>
      <c r="M24" s="60"/>
      <c r="N24" s="60">
        <v>100000</v>
      </c>
      <c r="O24" s="60"/>
      <c r="P24" s="60"/>
      <c r="Q24" s="60"/>
      <c r="R24" s="60"/>
      <c r="S24" s="60"/>
      <c r="T24" s="60"/>
      <c r="U24" s="60"/>
      <c r="V24" s="60"/>
      <c r="W24" s="60">
        <v>500000</v>
      </c>
      <c r="X24" s="60"/>
      <c r="Y24" s="60">
        <v>500000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-424354</v>
      </c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-389354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-7500000</v>
      </c>
      <c r="H27" s="73">
        <f t="shared" si="1"/>
        <v>5000000</v>
      </c>
      <c r="I27" s="73">
        <f t="shared" si="1"/>
        <v>2900000</v>
      </c>
      <c r="J27" s="73">
        <f t="shared" si="1"/>
        <v>400000</v>
      </c>
      <c r="K27" s="73">
        <f t="shared" si="1"/>
        <v>100000</v>
      </c>
      <c r="L27" s="73">
        <f t="shared" si="1"/>
        <v>0</v>
      </c>
      <c r="M27" s="73">
        <f t="shared" si="1"/>
        <v>0</v>
      </c>
      <c r="N27" s="73">
        <f t="shared" si="1"/>
        <v>100000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500000</v>
      </c>
      <c r="X27" s="73">
        <f t="shared" si="1"/>
        <v>0</v>
      </c>
      <c r="Y27" s="73">
        <f t="shared" si="1"/>
        <v>500000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47672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47672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-1139995</v>
      </c>
      <c r="D38" s="153">
        <f>+D17+D27+D36</f>
        <v>0</v>
      </c>
      <c r="E38" s="99">
        <f t="shared" si="3"/>
        <v>-1799976</v>
      </c>
      <c r="F38" s="100">
        <f t="shared" si="3"/>
        <v>-1799976</v>
      </c>
      <c r="G38" s="100">
        <f t="shared" si="3"/>
        <v>160348</v>
      </c>
      <c r="H38" s="100">
        <f t="shared" si="3"/>
        <v>1990311</v>
      </c>
      <c r="I38" s="100">
        <f t="shared" si="3"/>
        <v>-2244067</v>
      </c>
      <c r="J38" s="100">
        <f t="shared" si="3"/>
        <v>-93408</v>
      </c>
      <c r="K38" s="100">
        <f t="shared" si="3"/>
        <v>-2105648</v>
      </c>
      <c r="L38" s="100">
        <f t="shared" si="3"/>
        <v>-1884358</v>
      </c>
      <c r="M38" s="100">
        <f t="shared" si="3"/>
        <v>3996136</v>
      </c>
      <c r="N38" s="100">
        <f t="shared" si="3"/>
        <v>6130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-87278</v>
      </c>
      <c r="X38" s="100">
        <f t="shared" si="3"/>
        <v>-899988</v>
      </c>
      <c r="Y38" s="100">
        <f t="shared" si="3"/>
        <v>812710</v>
      </c>
      <c r="Z38" s="137">
        <f>+IF(X38&lt;&gt;0,+(Y38/X38)*100,0)</f>
        <v>-90.30231514197968</v>
      </c>
      <c r="AA38" s="102">
        <f>+AA17+AA27+AA36</f>
        <v>-1799976</v>
      </c>
    </row>
    <row r="39" spans="1:27" ht="12.75">
      <c r="A39" s="249" t="s">
        <v>200</v>
      </c>
      <c r="B39" s="182"/>
      <c r="C39" s="153">
        <v>1733202</v>
      </c>
      <c r="D39" s="153"/>
      <c r="E39" s="99"/>
      <c r="F39" s="100"/>
      <c r="G39" s="100">
        <v>163113</v>
      </c>
      <c r="H39" s="100">
        <v>323461</v>
      </c>
      <c r="I39" s="100">
        <v>2313772</v>
      </c>
      <c r="J39" s="100">
        <v>163113</v>
      </c>
      <c r="K39" s="100">
        <v>69705</v>
      </c>
      <c r="L39" s="100">
        <v>-2035943</v>
      </c>
      <c r="M39" s="100">
        <v>-3920301</v>
      </c>
      <c r="N39" s="100">
        <v>69705</v>
      </c>
      <c r="O39" s="100"/>
      <c r="P39" s="100"/>
      <c r="Q39" s="100"/>
      <c r="R39" s="100"/>
      <c r="S39" s="100"/>
      <c r="T39" s="100"/>
      <c r="U39" s="100"/>
      <c r="V39" s="100"/>
      <c r="W39" s="100">
        <v>163113</v>
      </c>
      <c r="X39" s="100"/>
      <c r="Y39" s="100">
        <v>163113</v>
      </c>
      <c r="Z39" s="137"/>
      <c r="AA39" s="102"/>
    </row>
    <row r="40" spans="1:27" ht="12.75">
      <c r="A40" s="269" t="s">
        <v>201</v>
      </c>
      <c r="B40" s="256"/>
      <c r="C40" s="257">
        <v>593207</v>
      </c>
      <c r="D40" s="257"/>
      <c r="E40" s="258">
        <v>-1799976</v>
      </c>
      <c r="F40" s="259">
        <v>-1799976</v>
      </c>
      <c r="G40" s="259">
        <v>323461</v>
      </c>
      <c r="H40" s="259">
        <v>2313772</v>
      </c>
      <c r="I40" s="259">
        <v>69705</v>
      </c>
      <c r="J40" s="259">
        <v>69705</v>
      </c>
      <c r="K40" s="259">
        <v>-2035943</v>
      </c>
      <c r="L40" s="259">
        <v>-3920301</v>
      </c>
      <c r="M40" s="259">
        <v>75835</v>
      </c>
      <c r="N40" s="259">
        <v>75835</v>
      </c>
      <c r="O40" s="259"/>
      <c r="P40" s="259"/>
      <c r="Q40" s="259"/>
      <c r="R40" s="259"/>
      <c r="S40" s="259"/>
      <c r="T40" s="259"/>
      <c r="U40" s="259"/>
      <c r="V40" s="259"/>
      <c r="W40" s="259">
        <v>75835</v>
      </c>
      <c r="X40" s="259">
        <v>-899988</v>
      </c>
      <c r="Y40" s="259">
        <v>975823</v>
      </c>
      <c r="Z40" s="260">
        <v>-108.43</v>
      </c>
      <c r="AA40" s="261">
        <v>-1799976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424354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404662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19692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404662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19692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424354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110000</v>
      </c>
      <c r="F51" s="54">
        <f t="shared" si="10"/>
        <v>110000</v>
      </c>
      <c r="G51" s="54">
        <f t="shared" si="10"/>
        <v>10157</v>
      </c>
      <c r="H51" s="54">
        <f t="shared" si="10"/>
        <v>9636</v>
      </c>
      <c r="I51" s="54">
        <f t="shared" si="10"/>
        <v>3058</v>
      </c>
      <c r="J51" s="54">
        <f t="shared" si="10"/>
        <v>22851</v>
      </c>
      <c r="K51" s="54">
        <f t="shared" si="10"/>
        <v>261</v>
      </c>
      <c r="L51" s="54">
        <f t="shared" si="10"/>
        <v>9393</v>
      </c>
      <c r="M51" s="54">
        <f t="shared" si="10"/>
        <v>3987</v>
      </c>
      <c r="N51" s="54">
        <f t="shared" si="10"/>
        <v>13641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36492</v>
      </c>
      <c r="X51" s="54">
        <f t="shared" si="10"/>
        <v>55000</v>
      </c>
      <c r="Y51" s="54">
        <f t="shared" si="10"/>
        <v>-18508</v>
      </c>
      <c r="Z51" s="184">
        <f>+IF(X51&lt;&gt;0,+(Y51/X51)*100,0)</f>
        <v>-33.650909090909096</v>
      </c>
      <c r="AA51" s="130">
        <f>SUM(AA57:AA61)</f>
        <v>110000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110000</v>
      </c>
      <c r="F61" s="60">
        <v>110000</v>
      </c>
      <c r="G61" s="60">
        <v>10157</v>
      </c>
      <c r="H61" s="60">
        <v>9636</v>
      </c>
      <c r="I61" s="60">
        <v>3058</v>
      </c>
      <c r="J61" s="60">
        <v>22851</v>
      </c>
      <c r="K61" s="60">
        <v>261</v>
      </c>
      <c r="L61" s="60">
        <v>9393</v>
      </c>
      <c r="M61" s="60">
        <v>3987</v>
      </c>
      <c r="N61" s="60">
        <v>13641</v>
      </c>
      <c r="O61" s="60"/>
      <c r="P61" s="60"/>
      <c r="Q61" s="60"/>
      <c r="R61" s="60"/>
      <c r="S61" s="60"/>
      <c r="T61" s="60"/>
      <c r="U61" s="60"/>
      <c r="V61" s="60"/>
      <c r="W61" s="60">
        <v>36492</v>
      </c>
      <c r="X61" s="60">
        <v>55000</v>
      </c>
      <c r="Y61" s="60">
        <v>-18508</v>
      </c>
      <c r="Z61" s="140">
        <v>-33.65</v>
      </c>
      <c r="AA61" s="155">
        <v>110000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>
        <v>375</v>
      </c>
      <c r="J66" s="275">
        <v>375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375</v>
      </c>
      <c r="X66" s="275"/>
      <c r="Y66" s="275">
        <v>375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10157</v>
      </c>
      <c r="H67" s="60">
        <v>9636</v>
      </c>
      <c r="I67" s="60">
        <v>1808</v>
      </c>
      <c r="J67" s="60">
        <v>21601</v>
      </c>
      <c r="K67" s="60">
        <v>211</v>
      </c>
      <c r="L67" s="60">
        <v>9393</v>
      </c>
      <c r="M67" s="60">
        <v>3987</v>
      </c>
      <c r="N67" s="60">
        <v>13591</v>
      </c>
      <c r="O67" s="60"/>
      <c r="P67" s="60"/>
      <c r="Q67" s="60"/>
      <c r="R67" s="60"/>
      <c r="S67" s="60"/>
      <c r="T67" s="60"/>
      <c r="U67" s="60"/>
      <c r="V67" s="60"/>
      <c r="W67" s="60">
        <v>35192</v>
      </c>
      <c r="X67" s="60"/>
      <c r="Y67" s="60">
        <v>35192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110000</v>
      </c>
      <c r="F68" s="60"/>
      <c r="G68" s="60"/>
      <c r="H68" s="60"/>
      <c r="I68" s="60">
        <v>875</v>
      </c>
      <c r="J68" s="60">
        <v>875</v>
      </c>
      <c r="K68" s="60">
        <v>50</v>
      </c>
      <c r="L68" s="60"/>
      <c r="M68" s="60"/>
      <c r="N68" s="60">
        <v>50</v>
      </c>
      <c r="O68" s="60"/>
      <c r="P68" s="60"/>
      <c r="Q68" s="60"/>
      <c r="R68" s="60"/>
      <c r="S68" s="60"/>
      <c r="T68" s="60"/>
      <c r="U68" s="60"/>
      <c r="V68" s="60"/>
      <c r="W68" s="60">
        <v>925</v>
      </c>
      <c r="X68" s="60"/>
      <c r="Y68" s="60">
        <v>925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110000</v>
      </c>
      <c r="F69" s="220">
        <f t="shared" si="12"/>
        <v>0</v>
      </c>
      <c r="G69" s="220">
        <f t="shared" si="12"/>
        <v>10157</v>
      </c>
      <c r="H69" s="220">
        <f t="shared" si="12"/>
        <v>9636</v>
      </c>
      <c r="I69" s="220">
        <f t="shared" si="12"/>
        <v>3058</v>
      </c>
      <c r="J69" s="220">
        <f t="shared" si="12"/>
        <v>22851</v>
      </c>
      <c r="K69" s="220">
        <f t="shared" si="12"/>
        <v>261</v>
      </c>
      <c r="L69" s="220">
        <f t="shared" si="12"/>
        <v>9393</v>
      </c>
      <c r="M69" s="220">
        <f t="shared" si="12"/>
        <v>3987</v>
      </c>
      <c r="N69" s="220">
        <f t="shared" si="12"/>
        <v>13641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36492</v>
      </c>
      <c r="X69" s="220">
        <f t="shared" si="12"/>
        <v>0</v>
      </c>
      <c r="Y69" s="220">
        <f t="shared" si="12"/>
        <v>36492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404662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404662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19692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19692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424354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2017-02-01T09:14:24Z</dcterms:created>
  <dcterms:modified xsi:type="dcterms:W3CDTF">2017-02-01T09:14:27Z</dcterms:modified>
  <cp:category/>
  <cp:version/>
  <cp:contentType/>
  <cp:contentStatus/>
</cp:coreProperties>
</file>