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<sst xmlns="http://schemas.openxmlformats.org/spreadsheetml/2006/main" count="857" uniqueCount="303">
  <si>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Lejweleputswa(DC18)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</si>
  <si>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</si>
  <si>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</si>
  <si>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</si>
  <si>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</si>
  <si>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</si>
  <si>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</si>
  <si>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</si>
  <si>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</si>
  <si>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</si>
  <si>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</si>
  <si>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</si>
  <si>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</si>
  <si>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</si>
  <si>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</si>
  <si>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</si>
  <si>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</si>
  <si>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</si>
  <si>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</si>
  <si>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</si>
  <si>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</si>
  <si>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</si>
  <si>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</si>
  <si>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</si>
  <si>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</si>
  <si>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</si>
  <si>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</si>
  <si>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</si>
  <si>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</si>
  <si>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</si>
  <si>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</si>
  <si>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</si>
  <si>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</si>
  <si>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</si>
  <si>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</si>
  <si>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</si>
  <si>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</si>
  <si>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</si>
  <si>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</si>
  <si>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</si>
  <si>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</si>
  <si>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</si>
  <si>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</si>
  <si>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</si>
  <si>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</si>
  <si>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</si>
  <si>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</si>
  <si>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</si>
  <si>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</si>
  <si>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</si>
  <si>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</si>
  <si>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</si>
  <si>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</si>
  <si>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</si>
  <si>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</si>
  <si>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</si>
  <si>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</si>
  <si>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</si>
  <si>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</si>
  <si>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</si>
  <si>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</si>
  <si>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</si>
  <si>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</si>
  <si>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</si>
  <si>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</si>
  <si>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</si>
  <si>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</si>
  <si>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</si>
  <si>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</si>
  <si>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</si>
  <si>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Lejweleputswa(DC18)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</si>
  <si>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</si>
  <si>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</si>
  <si>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</si>
  <si>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</si>
  <si>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</si>
  <si>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</si>
  <si>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</si>
  <si>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</si>
  <si>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</si>
  <si>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</si>
  <si>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</si>
  <si>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</si>
  <si>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</si>
  <si>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</si>
  <si>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</si>
  <si>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</si>
  <si>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</si>
  <si>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</si>
  <si>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</si>
  <si>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</si>
  <si>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</si>
  <si>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</si>
  <si>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</si>
  <si>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</si>
  <si>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</si>
  <si>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</si>
  <si>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</si>
  <si>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</si>
  <si>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</si>
  <si>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Lejweleputswa(DC18)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</si>
  <si>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</si>
  <si>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</si>
  <si>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</si>
  <si>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</si>
  <si>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</si>
  <si>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</si>
  <si>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</si>
  <si>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</si>
  <si>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</si>
  <si>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</si>
  <si>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</si>
  <si>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</si>
  <si>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</si>
  <si>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</si>
  <si>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</si>
  <si>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</si>
  <si>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</si>
  <si>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</si>
  <si>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</si>
  <si>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</si>
  <si>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</si>
  <si>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</si>
  <si>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</si>
  <si>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</si>
  <si>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</si>
  <si>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</si>
  <si>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</si>
  <si>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</si>
  <si>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Lejweleputswa(DC18)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</si>
  <si>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</si>
  <si>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</si>
  <si>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</si>
  <si>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</si>
  <si>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</si>
  <si>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</si>
  <si>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</si>
  <si>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</si>
  <si>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</si>
  <si>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</si>
  <si>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Lejweleputswa(DC18)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</si>
  <si>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</si>
  <si>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</si>
  <si>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</si>
  <si>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</si>
  <si>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</si>
  <si>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</si>
  <si>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</si>
  <si>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</si>
  <si>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</si>
  <si>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</si>
  <si>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</si>
  <si>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</si>
  <si>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</si>
  <si>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</si>
  <si>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</si>
  <si>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</si>
  <si>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</si>
  <si>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</si>
  <si>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</si>
  <si>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</si>
  <si>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</si>
  <si>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</si>
  <si>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</si>
  <si>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</si>
  <si>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</si>
  <si>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</si>
  <si>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</si>
  <si>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</si>
  <si>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</si>
  <si>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</si>
  <si>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</si>
  <si>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</si>
  <si>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</si>
  <si>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Lejweleputswa(DC18)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</si>
  <si>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</si>
  <si>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</si>
  <si>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</si>
  <si>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</si>
  <si>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</si>
  <si>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</si>
  <si>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</si>
  <si>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</si>
  <si>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</si>
  <si>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</si>
  <si>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</si>
  <si>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</si>
  <si>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</si>
  <si>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</si>
  <si>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</si>
  <si>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</si>
  <si>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</si>
  <si>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</si>
  <si>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</si>
  <si>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</si>
  <si>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</si>
  <si>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</si>
  <si>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</si>
  <si>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</si>
  <si>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</si>
  <si>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</si>
  <si>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</si>
  <si>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Lejweleputswa(DC18)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</si>
  <si>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</si>
  <si>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</si>
  <si>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</si>
  <si>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</si>
  <si>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</si>
  <si>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</si>
  <si>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</si>
  <si>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</si>
  <si>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</si>
  <si>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</si>
  <si>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</si>
  <si>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</si>
  <si>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</si>
  <si>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</si>
  <si>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</si>
  <si>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</si>
  <si>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</si>
  <si>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</si>
  <si>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</si>
  <si>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</si>
  <si>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</si>
  <si>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</si>
  <si>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</si>
  <si>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</si>
  <si>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Lejweleputswa(DC18)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</si>
  <si>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</si>
  <si>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</si>
  <si>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</si>
  <si>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</si>
  <si>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</si>
  <si>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</si>
  <si>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</si>
  <si>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</si>
  <si>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</si>
  <si>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</si>
  <si>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</si>
  <si>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</si>
  <si>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</si>
  <si>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</si>
  <si>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</si>
  <si>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</si>
  <si>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</si>
  <si>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</si>
  <si>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</si>
  <si>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</si>
  <si>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</si>
  <si>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</si>
  <si>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</si>
  <si>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</si>
  <si>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</si>
  <si>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</si>
  <si>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</si>
  <si>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</si>
  <si>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</si>
  <si>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</si>
  <si>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</si>
  <si>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</si>
  <si>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</si>
  <si>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</si>
  <si>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</si>
  <si>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Lejweleputswa(DC18)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</si>
  <si>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</si>
  <si>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</si>
  <si>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Lejweleputswa(DC18)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</si>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</sst>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5175886</v>
      </c>
      <c r="C7" s="19">
        <v>0</v>
      </c>
      <c r="D7" s="59">
        <v>1839800</v>
      </c>
      <c r="E7" s="60">
        <v>1839800</v>
      </c>
      <c r="F7" s="60">
        <v>131595</v>
      </c>
      <c r="G7" s="60">
        <v>85477</v>
      </c>
      <c r="H7" s="60">
        <v>85477</v>
      </c>
      <c r="I7" s="60">
        <v>302549</v>
      </c>
      <c r="J7" s="60">
        <v>1533945</v>
      </c>
      <c r="K7" s="60">
        <v>82530</v>
      </c>
      <c r="L7" s="60">
        <v>0</v>
      </c>
      <c r="M7" s="60">
        <v>1616475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1919024</v>
      </c>
      <c r="W7" s="60">
        <v>972406</v>
      </c>
      <c r="X7" s="60">
        <v>946618</v>
      </c>
      <c r="Y7" s="61">
        <v>97.35</v>
      </c>
      <c r="Z7" s="62">
        <v>1839800</v>
      </c>
    </row>
    <row r="8" spans="1:26" ht="12.75">
      <c r="A8" s="58" t="s">
        <v>34</v>
      </c>
      <c r="B8" s="19">
        <v>115630888</v>
      </c>
      <c r="C8" s="19">
        <v>0</v>
      </c>
      <c r="D8" s="59">
        <v>116162000</v>
      </c>
      <c r="E8" s="60">
        <v>116162000</v>
      </c>
      <c r="F8" s="60">
        <v>46553000</v>
      </c>
      <c r="G8" s="60">
        <v>1500000</v>
      </c>
      <c r="H8" s="60">
        <v>2435000</v>
      </c>
      <c r="I8" s="60">
        <v>50488000</v>
      </c>
      <c r="J8" s="60">
        <v>0</v>
      </c>
      <c r="K8" s="60">
        <v>1991904</v>
      </c>
      <c r="L8" s="60">
        <v>37010000</v>
      </c>
      <c r="M8" s="60">
        <v>39001904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89489904</v>
      </c>
      <c r="W8" s="60">
        <v>44770000</v>
      </c>
      <c r="X8" s="60">
        <v>44719904</v>
      </c>
      <c r="Y8" s="61">
        <v>99.89</v>
      </c>
      <c r="Z8" s="62">
        <v>116162000</v>
      </c>
    </row>
    <row r="9" spans="1:26" ht="12.75">
      <c r="A9" s="58" t="s">
        <v>35</v>
      </c>
      <c r="B9" s="19">
        <v>1058728</v>
      </c>
      <c r="C9" s="19">
        <v>0</v>
      </c>
      <c r="D9" s="59">
        <v>398100</v>
      </c>
      <c r="E9" s="60">
        <v>398100</v>
      </c>
      <c r="F9" s="60">
        <v>65984</v>
      </c>
      <c r="G9" s="60">
        <v>101900</v>
      </c>
      <c r="H9" s="60">
        <v>101900</v>
      </c>
      <c r="I9" s="60">
        <v>269784</v>
      </c>
      <c r="J9" s="60">
        <v>88550</v>
      </c>
      <c r="K9" s="60">
        <v>0</v>
      </c>
      <c r="L9" s="60">
        <v>168438</v>
      </c>
      <c r="M9" s="60">
        <v>256988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526772</v>
      </c>
      <c r="W9" s="60">
        <v>204100</v>
      </c>
      <c r="X9" s="60">
        <v>322672</v>
      </c>
      <c r="Y9" s="61">
        <v>158.1</v>
      </c>
      <c r="Z9" s="62">
        <v>398100</v>
      </c>
    </row>
    <row r="10" spans="1:26" ht="22.5">
      <c r="A10" s="63" t="s">
        <v>278</v>
      </c>
      <c r="B10" s="64">
        <f>SUM(B5:B9)</f>
        <v>121865502</v>
      </c>
      <c r="C10" s="64">
        <f>SUM(C5:C9)</f>
        <v>0</v>
      </c>
      <c r="D10" s="65">
        <f aca="true" t="shared" si="0" ref="D10:Z10">SUM(D5:D9)</f>
        <v>118399900</v>
      </c>
      <c r="E10" s="66">
        <f t="shared" si="0"/>
        <v>118399900</v>
      </c>
      <c r="F10" s="66">
        <f t="shared" si="0"/>
        <v>46750579</v>
      </c>
      <c r="G10" s="66">
        <f t="shared" si="0"/>
        <v>1687377</v>
      </c>
      <c r="H10" s="66">
        <f t="shared" si="0"/>
        <v>2622377</v>
      </c>
      <c r="I10" s="66">
        <f t="shared" si="0"/>
        <v>51060333</v>
      </c>
      <c r="J10" s="66">
        <f t="shared" si="0"/>
        <v>1622495</v>
      </c>
      <c r="K10" s="66">
        <f t="shared" si="0"/>
        <v>2074434</v>
      </c>
      <c r="L10" s="66">
        <f t="shared" si="0"/>
        <v>37178438</v>
      </c>
      <c r="M10" s="66">
        <f t="shared" si="0"/>
        <v>40875367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91935700</v>
      </c>
      <c r="W10" s="66">
        <f t="shared" si="0"/>
        <v>45946506</v>
      </c>
      <c r="X10" s="66">
        <f t="shared" si="0"/>
        <v>45989194</v>
      </c>
      <c r="Y10" s="67">
        <f>+IF(W10&lt;&gt;0,(X10/W10)*100,0)</f>
        <v>100.0929080439762</v>
      </c>
      <c r="Z10" s="68">
        <f t="shared" si="0"/>
        <v>118399900</v>
      </c>
    </row>
    <row r="11" spans="1:26" ht="12.75">
      <c r="A11" s="58" t="s">
        <v>37</v>
      </c>
      <c r="B11" s="19">
        <v>66029888</v>
      </c>
      <c r="C11" s="19">
        <v>0</v>
      </c>
      <c r="D11" s="59">
        <v>65749634</v>
      </c>
      <c r="E11" s="60">
        <v>65749634</v>
      </c>
      <c r="F11" s="60">
        <v>5093718</v>
      </c>
      <c r="G11" s="60">
        <v>4772097</v>
      </c>
      <c r="H11" s="60">
        <v>4649353</v>
      </c>
      <c r="I11" s="60">
        <v>14515168</v>
      </c>
      <c r="J11" s="60">
        <v>5440106</v>
      </c>
      <c r="K11" s="60">
        <v>4795313</v>
      </c>
      <c r="L11" s="60">
        <v>4722747</v>
      </c>
      <c r="M11" s="60">
        <v>14958166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29473334</v>
      </c>
      <c r="W11" s="60">
        <v>27382400</v>
      </c>
      <c r="X11" s="60">
        <v>2090934</v>
      </c>
      <c r="Y11" s="61">
        <v>7.64</v>
      </c>
      <c r="Z11" s="62">
        <v>65749634</v>
      </c>
    </row>
    <row r="12" spans="1:26" ht="12.75">
      <c r="A12" s="58" t="s">
        <v>38</v>
      </c>
      <c r="B12" s="19">
        <v>9041677</v>
      </c>
      <c r="C12" s="19">
        <v>0</v>
      </c>
      <c r="D12" s="59">
        <v>8720576</v>
      </c>
      <c r="E12" s="60">
        <v>8720576</v>
      </c>
      <c r="F12" s="60">
        <v>685260</v>
      </c>
      <c r="G12" s="60">
        <v>445070</v>
      </c>
      <c r="H12" s="60">
        <v>700907</v>
      </c>
      <c r="I12" s="60">
        <v>1831237</v>
      </c>
      <c r="J12" s="60">
        <v>533678</v>
      </c>
      <c r="K12" s="60">
        <v>669720</v>
      </c>
      <c r="L12" s="60">
        <v>706855</v>
      </c>
      <c r="M12" s="60">
        <v>1910253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3741490</v>
      </c>
      <c r="W12" s="60">
        <v>4064030</v>
      </c>
      <c r="X12" s="60">
        <v>-322540</v>
      </c>
      <c r="Y12" s="61">
        <v>-7.94</v>
      </c>
      <c r="Z12" s="62">
        <v>8720576</v>
      </c>
    </row>
    <row r="13" spans="1:26" ht="12.75">
      <c r="A13" s="58" t="s">
        <v>279</v>
      </c>
      <c r="B13" s="19">
        <v>4394788</v>
      </c>
      <c r="C13" s="19">
        <v>0</v>
      </c>
      <c r="D13" s="59">
        <v>8029841</v>
      </c>
      <c r="E13" s="60">
        <v>8029841</v>
      </c>
      <c r="F13" s="60">
        <v>300034</v>
      </c>
      <c r="G13" s="60">
        <v>299624</v>
      </c>
      <c r="H13" s="60">
        <v>289320</v>
      </c>
      <c r="I13" s="60">
        <v>888978</v>
      </c>
      <c r="J13" s="60">
        <v>298061</v>
      </c>
      <c r="K13" s="60">
        <v>286839</v>
      </c>
      <c r="L13" s="60">
        <v>282613</v>
      </c>
      <c r="M13" s="60">
        <v>867513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1756491</v>
      </c>
      <c r="W13" s="60">
        <v>3730500</v>
      </c>
      <c r="X13" s="60">
        <v>-1974009</v>
      </c>
      <c r="Y13" s="61">
        <v>-52.92</v>
      </c>
      <c r="Z13" s="62">
        <v>8029841</v>
      </c>
    </row>
    <row r="14" spans="1:26" ht="12.75">
      <c r="A14" s="58" t="s">
        <v>40</v>
      </c>
      <c r="B14" s="19">
        <v>3552364</v>
      </c>
      <c r="C14" s="19">
        <v>0</v>
      </c>
      <c r="D14" s="59">
        <v>1232907</v>
      </c>
      <c r="E14" s="60">
        <v>1232907</v>
      </c>
      <c r="F14" s="60">
        <v>0</v>
      </c>
      <c r="G14" s="60">
        <v>240942</v>
      </c>
      <c r="H14" s="60">
        <v>103418</v>
      </c>
      <c r="I14" s="60">
        <v>344360</v>
      </c>
      <c r="J14" s="60">
        <v>107766</v>
      </c>
      <c r="K14" s="60">
        <v>105197</v>
      </c>
      <c r="L14" s="60">
        <v>109620</v>
      </c>
      <c r="M14" s="60">
        <v>322583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666943</v>
      </c>
      <c r="W14" s="60">
        <v>616500</v>
      </c>
      <c r="X14" s="60">
        <v>50443</v>
      </c>
      <c r="Y14" s="61">
        <v>8.18</v>
      </c>
      <c r="Z14" s="62">
        <v>1232907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4474027</v>
      </c>
      <c r="C16" s="19">
        <v>0</v>
      </c>
      <c r="D16" s="59">
        <v>3550000</v>
      </c>
      <c r="E16" s="60">
        <v>3550000</v>
      </c>
      <c r="F16" s="60">
        <v>3500000</v>
      </c>
      <c r="G16" s="60">
        <v>0</v>
      </c>
      <c r="H16" s="60">
        <v>0</v>
      </c>
      <c r="I16" s="60">
        <v>3500000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3500000</v>
      </c>
      <c r="W16" s="60">
        <v>3550000</v>
      </c>
      <c r="X16" s="60">
        <v>-50000</v>
      </c>
      <c r="Y16" s="61">
        <v>-1.41</v>
      </c>
      <c r="Z16" s="62">
        <v>3550000</v>
      </c>
    </row>
    <row r="17" spans="1:26" ht="12.75">
      <c r="A17" s="58" t="s">
        <v>43</v>
      </c>
      <c r="B17" s="19">
        <v>28593534</v>
      </c>
      <c r="C17" s="19">
        <v>0</v>
      </c>
      <c r="D17" s="59">
        <v>30417042</v>
      </c>
      <c r="E17" s="60">
        <v>30417042</v>
      </c>
      <c r="F17" s="60">
        <v>1856461</v>
      </c>
      <c r="G17" s="60">
        <v>2320940</v>
      </c>
      <c r="H17" s="60">
        <v>2340142</v>
      </c>
      <c r="I17" s="60">
        <v>6517543</v>
      </c>
      <c r="J17" s="60">
        <v>2157149</v>
      </c>
      <c r="K17" s="60">
        <v>1780258</v>
      </c>
      <c r="L17" s="60">
        <v>4292292</v>
      </c>
      <c r="M17" s="60">
        <v>8229699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14747242</v>
      </c>
      <c r="W17" s="60">
        <v>12885000</v>
      </c>
      <c r="X17" s="60">
        <v>1862242</v>
      </c>
      <c r="Y17" s="61">
        <v>14.45</v>
      </c>
      <c r="Z17" s="62">
        <v>30417042</v>
      </c>
    </row>
    <row r="18" spans="1:26" ht="12.75">
      <c r="A18" s="70" t="s">
        <v>44</v>
      </c>
      <c r="B18" s="71">
        <f>SUM(B11:B17)</f>
        <v>116086278</v>
      </c>
      <c r="C18" s="71">
        <f>SUM(C11:C17)</f>
        <v>0</v>
      </c>
      <c r="D18" s="72">
        <f aca="true" t="shared" si="1" ref="D18:Z18">SUM(D11:D17)</f>
        <v>117700000</v>
      </c>
      <c r="E18" s="73">
        <f t="shared" si="1"/>
        <v>117700000</v>
      </c>
      <c r="F18" s="73">
        <f t="shared" si="1"/>
        <v>11435473</v>
      </c>
      <c r="G18" s="73">
        <f t="shared" si="1"/>
        <v>8078673</v>
      </c>
      <c r="H18" s="73">
        <f t="shared" si="1"/>
        <v>8083140</v>
      </c>
      <c r="I18" s="73">
        <f t="shared" si="1"/>
        <v>27597286</v>
      </c>
      <c r="J18" s="73">
        <f t="shared" si="1"/>
        <v>8536760</v>
      </c>
      <c r="K18" s="73">
        <f t="shared" si="1"/>
        <v>7637327</v>
      </c>
      <c r="L18" s="73">
        <f t="shared" si="1"/>
        <v>10114127</v>
      </c>
      <c r="M18" s="73">
        <f t="shared" si="1"/>
        <v>26288214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53885500</v>
      </c>
      <c r="W18" s="73">
        <f t="shared" si="1"/>
        <v>52228430</v>
      </c>
      <c r="X18" s="73">
        <f t="shared" si="1"/>
        <v>1657070</v>
      </c>
      <c r="Y18" s="67">
        <f>+IF(W18&lt;&gt;0,(X18/W18)*100,0)</f>
        <v>3.172735615449287</v>
      </c>
      <c r="Z18" s="74">
        <f t="shared" si="1"/>
        <v>117700000</v>
      </c>
    </row>
    <row r="19" spans="1:26" ht="12.75">
      <c r="A19" s="70" t="s">
        <v>45</v>
      </c>
      <c r="B19" s="75">
        <f>+B10-B18</f>
        <v>5779224</v>
      </c>
      <c r="C19" s="75">
        <f>+C10-C18</f>
        <v>0</v>
      </c>
      <c r="D19" s="76">
        <f aca="true" t="shared" si="2" ref="D19:Z19">+D10-D18</f>
        <v>699900</v>
      </c>
      <c r="E19" s="77">
        <f t="shared" si="2"/>
        <v>699900</v>
      </c>
      <c r="F19" s="77">
        <f t="shared" si="2"/>
        <v>35315106</v>
      </c>
      <c r="G19" s="77">
        <f t="shared" si="2"/>
        <v>-6391296</v>
      </c>
      <c r="H19" s="77">
        <f t="shared" si="2"/>
        <v>-5460763</v>
      </c>
      <c r="I19" s="77">
        <f t="shared" si="2"/>
        <v>23463047</v>
      </c>
      <c r="J19" s="77">
        <f t="shared" si="2"/>
        <v>-6914265</v>
      </c>
      <c r="K19" s="77">
        <f t="shared" si="2"/>
        <v>-5562893</v>
      </c>
      <c r="L19" s="77">
        <f t="shared" si="2"/>
        <v>27064311</v>
      </c>
      <c r="M19" s="77">
        <f t="shared" si="2"/>
        <v>14587153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38050200</v>
      </c>
      <c r="W19" s="77">
        <f>IF(E10=E18,0,W10-W18)</f>
        <v>-6281924</v>
      </c>
      <c r="X19" s="77">
        <f t="shared" si="2"/>
        <v>44332124</v>
      </c>
      <c r="Y19" s="78">
        <f>+IF(W19&lt;&gt;0,(X19/W19)*100,0)</f>
        <v>-705.7093336372742</v>
      </c>
      <c r="Z19" s="79">
        <f t="shared" si="2"/>
        <v>699900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5779224</v>
      </c>
      <c r="C22" s="86">
        <f>SUM(C19:C21)</f>
        <v>0</v>
      </c>
      <c r="D22" s="87">
        <f aca="true" t="shared" si="3" ref="D22:Z22">SUM(D19:D21)</f>
        <v>699900</v>
      </c>
      <c r="E22" s="88">
        <f t="shared" si="3"/>
        <v>699900</v>
      </c>
      <c r="F22" s="88">
        <f t="shared" si="3"/>
        <v>35315106</v>
      </c>
      <c r="G22" s="88">
        <f t="shared" si="3"/>
        <v>-6391296</v>
      </c>
      <c r="H22" s="88">
        <f t="shared" si="3"/>
        <v>-5460763</v>
      </c>
      <c r="I22" s="88">
        <f t="shared" si="3"/>
        <v>23463047</v>
      </c>
      <c r="J22" s="88">
        <f t="shared" si="3"/>
        <v>-6914265</v>
      </c>
      <c r="K22" s="88">
        <f t="shared" si="3"/>
        <v>-5562893</v>
      </c>
      <c r="L22" s="88">
        <f t="shared" si="3"/>
        <v>27064311</v>
      </c>
      <c r="M22" s="88">
        <f t="shared" si="3"/>
        <v>14587153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38050200</v>
      </c>
      <c r="W22" s="88">
        <f t="shared" si="3"/>
        <v>-6281924</v>
      </c>
      <c r="X22" s="88">
        <f t="shared" si="3"/>
        <v>44332124</v>
      </c>
      <c r="Y22" s="89">
        <f>+IF(W22&lt;&gt;0,(X22/W22)*100,0)</f>
        <v>-705.7093336372742</v>
      </c>
      <c r="Z22" s="90">
        <f t="shared" si="3"/>
        <v>699900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5779224</v>
      </c>
      <c r="C24" s="75">
        <f>SUM(C22:C23)</f>
        <v>0</v>
      </c>
      <c r="D24" s="76">
        <f aca="true" t="shared" si="4" ref="D24:Z24">SUM(D22:D23)</f>
        <v>699900</v>
      </c>
      <c r="E24" s="77">
        <f t="shared" si="4"/>
        <v>699900</v>
      </c>
      <c r="F24" s="77">
        <f t="shared" si="4"/>
        <v>35315106</v>
      </c>
      <c r="G24" s="77">
        <f t="shared" si="4"/>
        <v>-6391296</v>
      </c>
      <c r="H24" s="77">
        <f t="shared" si="4"/>
        <v>-5460763</v>
      </c>
      <c r="I24" s="77">
        <f t="shared" si="4"/>
        <v>23463047</v>
      </c>
      <c r="J24" s="77">
        <f t="shared" si="4"/>
        <v>-6914265</v>
      </c>
      <c r="K24" s="77">
        <f t="shared" si="4"/>
        <v>-5562893</v>
      </c>
      <c r="L24" s="77">
        <f t="shared" si="4"/>
        <v>27064311</v>
      </c>
      <c r="M24" s="77">
        <f t="shared" si="4"/>
        <v>14587153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38050200</v>
      </c>
      <c r="W24" s="77">
        <f t="shared" si="4"/>
        <v>-6281924</v>
      </c>
      <c r="X24" s="77">
        <f t="shared" si="4"/>
        <v>44332124</v>
      </c>
      <c r="Y24" s="78">
        <f>+IF(W24&lt;&gt;0,(X24/W24)*100,0)</f>
        <v>-705.7093336372742</v>
      </c>
      <c r="Z24" s="79">
        <f t="shared" si="4"/>
        <v>699900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756556</v>
      </c>
      <c r="C27" s="22">
        <v>0</v>
      </c>
      <c r="D27" s="99">
        <v>700000</v>
      </c>
      <c r="E27" s="100">
        <v>700000</v>
      </c>
      <c r="F27" s="100">
        <v>0</v>
      </c>
      <c r="G27" s="100">
        <v>31253</v>
      </c>
      <c r="H27" s="100">
        <v>0</v>
      </c>
      <c r="I27" s="100">
        <v>31253</v>
      </c>
      <c r="J27" s="100">
        <v>15031</v>
      </c>
      <c r="K27" s="100">
        <v>73754</v>
      </c>
      <c r="L27" s="100">
        <v>18580</v>
      </c>
      <c r="M27" s="100">
        <v>107365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138618</v>
      </c>
      <c r="W27" s="100">
        <v>350000</v>
      </c>
      <c r="X27" s="100">
        <v>-211382</v>
      </c>
      <c r="Y27" s="101">
        <v>-60.39</v>
      </c>
      <c r="Z27" s="102">
        <v>700000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756556</v>
      </c>
      <c r="C31" s="19">
        <v>0</v>
      </c>
      <c r="D31" s="59">
        <v>700000</v>
      </c>
      <c r="E31" s="60">
        <v>700000</v>
      </c>
      <c r="F31" s="60">
        <v>0</v>
      </c>
      <c r="G31" s="60">
        <v>31253</v>
      </c>
      <c r="H31" s="60">
        <v>0</v>
      </c>
      <c r="I31" s="60">
        <v>31253</v>
      </c>
      <c r="J31" s="60">
        <v>15031</v>
      </c>
      <c r="K31" s="60">
        <v>73754</v>
      </c>
      <c r="L31" s="60">
        <v>18580</v>
      </c>
      <c r="M31" s="60">
        <v>107365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138618</v>
      </c>
      <c r="W31" s="60">
        <v>350000</v>
      </c>
      <c r="X31" s="60">
        <v>-211382</v>
      </c>
      <c r="Y31" s="61">
        <v>-60.39</v>
      </c>
      <c r="Z31" s="62">
        <v>700000</v>
      </c>
    </row>
    <row r="32" spans="1:26" ht="12.75">
      <c r="A32" s="70" t="s">
        <v>54</v>
      </c>
      <c r="B32" s="22">
        <f>SUM(B28:B31)</f>
        <v>756556</v>
      </c>
      <c r="C32" s="22">
        <f>SUM(C28:C31)</f>
        <v>0</v>
      </c>
      <c r="D32" s="99">
        <f aca="true" t="shared" si="5" ref="D32:Z32">SUM(D28:D31)</f>
        <v>700000</v>
      </c>
      <c r="E32" s="100">
        <f t="shared" si="5"/>
        <v>700000</v>
      </c>
      <c r="F32" s="100">
        <f t="shared" si="5"/>
        <v>0</v>
      </c>
      <c r="G32" s="100">
        <f t="shared" si="5"/>
        <v>31253</v>
      </c>
      <c r="H32" s="100">
        <f t="shared" si="5"/>
        <v>0</v>
      </c>
      <c r="I32" s="100">
        <f t="shared" si="5"/>
        <v>31253</v>
      </c>
      <c r="J32" s="100">
        <f t="shared" si="5"/>
        <v>15031</v>
      </c>
      <c r="K32" s="100">
        <f t="shared" si="5"/>
        <v>73754</v>
      </c>
      <c r="L32" s="100">
        <f t="shared" si="5"/>
        <v>18580</v>
      </c>
      <c r="M32" s="100">
        <f t="shared" si="5"/>
        <v>107365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138618</v>
      </c>
      <c r="W32" s="100">
        <f t="shared" si="5"/>
        <v>350000</v>
      </c>
      <c r="X32" s="100">
        <f t="shared" si="5"/>
        <v>-211382</v>
      </c>
      <c r="Y32" s="101">
        <f>+IF(W32&lt;&gt;0,(X32/W32)*100,0)</f>
        <v>-60.39485714285714</v>
      </c>
      <c r="Z32" s="102">
        <f t="shared" si="5"/>
        <v>700000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70716169</v>
      </c>
      <c r="C35" s="19">
        <v>0</v>
      </c>
      <c r="D35" s="59">
        <v>34590000</v>
      </c>
      <c r="E35" s="60">
        <v>34590000</v>
      </c>
      <c r="F35" s="60">
        <v>54261947</v>
      </c>
      <c r="G35" s="60">
        <v>56408937</v>
      </c>
      <c r="H35" s="60">
        <v>51122844</v>
      </c>
      <c r="I35" s="60">
        <v>51122844</v>
      </c>
      <c r="J35" s="60">
        <v>101684464</v>
      </c>
      <c r="K35" s="60">
        <v>71915105</v>
      </c>
      <c r="L35" s="60">
        <v>76831395</v>
      </c>
      <c r="M35" s="60">
        <v>76831395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76831395</v>
      </c>
      <c r="W35" s="60">
        <v>17295000</v>
      </c>
      <c r="X35" s="60">
        <v>59536395</v>
      </c>
      <c r="Y35" s="61">
        <v>344.24</v>
      </c>
      <c r="Z35" s="62">
        <v>34590000</v>
      </c>
    </row>
    <row r="36" spans="1:26" ht="12.75">
      <c r="A36" s="58" t="s">
        <v>57</v>
      </c>
      <c r="B36" s="19">
        <v>63021542</v>
      </c>
      <c r="C36" s="19">
        <v>0</v>
      </c>
      <c r="D36" s="59">
        <v>66587000</v>
      </c>
      <c r="E36" s="60">
        <v>66587000</v>
      </c>
      <c r="F36" s="60">
        <v>67064204</v>
      </c>
      <c r="G36" s="60">
        <v>63021542</v>
      </c>
      <c r="H36" s="60">
        <v>63052795</v>
      </c>
      <c r="I36" s="60">
        <v>63052795</v>
      </c>
      <c r="J36" s="60">
        <v>63052795</v>
      </c>
      <c r="K36" s="60">
        <v>63126549</v>
      </c>
      <c r="L36" s="60">
        <v>63145129</v>
      </c>
      <c r="M36" s="60">
        <v>63145129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63145129</v>
      </c>
      <c r="W36" s="60">
        <v>33293500</v>
      </c>
      <c r="X36" s="60">
        <v>29851629</v>
      </c>
      <c r="Y36" s="61">
        <v>89.66</v>
      </c>
      <c r="Z36" s="62">
        <v>66587000</v>
      </c>
    </row>
    <row r="37" spans="1:26" ht="12.75">
      <c r="A37" s="58" t="s">
        <v>58</v>
      </c>
      <c r="B37" s="19">
        <v>16152547</v>
      </c>
      <c r="C37" s="19">
        <v>0</v>
      </c>
      <c r="D37" s="59">
        <v>8520000</v>
      </c>
      <c r="E37" s="60">
        <v>8520000</v>
      </c>
      <c r="F37" s="60">
        <v>11583897</v>
      </c>
      <c r="G37" s="60">
        <v>13030341</v>
      </c>
      <c r="H37" s="60">
        <v>12328599</v>
      </c>
      <c r="I37" s="60">
        <v>12328599</v>
      </c>
      <c r="J37" s="60">
        <v>12059153</v>
      </c>
      <c r="K37" s="60">
        <v>11330798</v>
      </c>
      <c r="L37" s="60">
        <v>11343228</v>
      </c>
      <c r="M37" s="60">
        <v>11343228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11343228</v>
      </c>
      <c r="W37" s="60">
        <v>4260000</v>
      </c>
      <c r="X37" s="60">
        <v>7083228</v>
      </c>
      <c r="Y37" s="61">
        <v>166.27</v>
      </c>
      <c r="Z37" s="62">
        <v>8520000</v>
      </c>
    </row>
    <row r="38" spans="1:26" ht="12.75">
      <c r="A38" s="58" t="s">
        <v>59</v>
      </c>
      <c r="B38" s="19">
        <v>21923702</v>
      </c>
      <c r="C38" s="19">
        <v>0</v>
      </c>
      <c r="D38" s="59">
        <v>19715000</v>
      </c>
      <c r="E38" s="60">
        <v>19715000</v>
      </c>
      <c r="F38" s="60">
        <v>19375195</v>
      </c>
      <c r="G38" s="60">
        <v>21923702</v>
      </c>
      <c r="H38" s="60">
        <v>21923702</v>
      </c>
      <c r="I38" s="60">
        <v>21923702</v>
      </c>
      <c r="J38" s="60">
        <v>21923702</v>
      </c>
      <c r="K38" s="60">
        <v>21923702</v>
      </c>
      <c r="L38" s="60">
        <v>21923702</v>
      </c>
      <c r="M38" s="60">
        <v>21923702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21923702</v>
      </c>
      <c r="W38" s="60">
        <v>9857500</v>
      </c>
      <c r="X38" s="60">
        <v>12066202</v>
      </c>
      <c r="Y38" s="61">
        <v>122.41</v>
      </c>
      <c r="Z38" s="62">
        <v>19715000</v>
      </c>
    </row>
    <row r="39" spans="1:26" ht="12.75">
      <c r="A39" s="58" t="s">
        <v>60</v>
      </c>
      <c r="B39" s="19">
        <v>95661462</v>
      </c>
      <c r="C39" s="19">
        <v>0</v>
      </c>
      <c r="D39" s="59">
        <v>72942000</v>
      </c>
      <c r="E39" s="60">
        <v>72942000</v>
      </c>
      <c r="F39" s="60">
        <v>90367059</v>
      </c>
      <c r="G39" s="60">
        <v>84476436</v>
      </c>
      <c r="H39" s="60">
        <v>79923338</v>
      </c>
      <c r="I39" s="60">
        <v>79923338</v>
      </c>
      <c r="J39" s="60">
        <v>130754404</v>
      </c>
      <c r="K39" s="60">
        <v>101787154</v>
      </c>
      <c r="L39" s="60">
        <v>106709594</v>
      </c>
      <c r="M39" s="60">
        <v>106709594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106709594</v>
      </c>
      <c r="W39" s="60">
        <v>36471000</v>
      </c>
      <c r="X39" s="60">
        <v>70238594</v>
      </c>
      <c r="Y39" s="61">
        <v>192.59</v>
      </c>
      <c r="Z39" s="62">
        <v>72942000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14192190</v>
      </c>
      <c r="C42" s="19">
        <v>0</v>
      </c>
      <c r="D42" s="59">
        <v>8730041</v>
      </c>
      <c r="E42" s="60">
        <v>8730041</v>
      </c>
      <c r="F42" s="60">
        <v>-4679552</v>
      </c>
      <c r="G42" s="60">
        <v>-163277</v>
      </c>
      <c r="H42" s="60">
        <v>-8211964</v>
      </c>
      <c r="I42" s="60">
        <v>-13054793</v>
      </c>
      <c r="J42" s="60">
        <v>41692379</v>
      </c>
      <c r="K42" s="60">
        <v>-35437565</v>
      </c>
      <c r="L42" s="60">
        <v>27566554</v>
      </c>
      <c r="M42" s="60">
        <v>33821368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20766575</v>
      </c>
      <c r="W42" s="60">
        <v>-2551424</v>
      </c>
      <c r="X42" s="60">
        <v>23317999</v>
      </c>
      <c r="Y42" s="61">
        <v>-913.92</v>
      </c>
      <c r="Z42" s="62">
        <v>8730041</v>
      </c>
    </row>
    <row r="43" spans="1:26" ht="12.75">
      <c r="A43" s="58" t="s">
        <v>63</v>
      </c>
      <c r="B43" s="19">
        <v>-288862</v>
      </c>
      <c r="C43" s="19">
        <v>0</v>
      </c>
      <c r="D43" s="59">
        <v>-700000</v>
      </c>
      <c r="E43" s="60">
        <v>-700000</v>
      </c>
      <c r="F43" s="60">
        <v>0</v>
      </c>
      <c r="G43" s="60">
        <v>0</v>
      </c>
      <c r="H43" s="60">
        <v>0</v>
      </c>
      <c r="I43" s="60">
        <v>0</v>
      </c>
      <c r="J43" s="60">
        <v>-18926</v>
      </c>
      <c r="K43" s="60">
        <v>-73754</v>
      </c>
      <c r="L43" s="60">
        <v>-18580</v>
      </c>
      <c r="M43" s="60">
        <v>-111260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-111260</v>
      </c>
      <c r="W43" s="60">
        <v>-500000</v>
      </c>
      <c r="X43" s="60">
        <v>388740</v>
      </c>
      <c r="Y43" s="61">
        <v>-77.75</v>
      </c>
      <c r="Z43" s="62">
        <v>-700000</v>
      </c>
    </row>
    <row r="44" spans="1:26" ht="12.75">
      <c r="A44" s="58" t="s">
        <v>64</v>
      </c>
      <c r="B44" s="19">
        <v>-2145864</v>
      </c>
      <c r="C44" s="19">
        <v>0</v>
      </c>
      <c r="D44" s="59">
        <v>-2234256</v>
      </c>
      <c r="E44" s="60">
        <v>-2234256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-1117128</v>
      </c>
      <c r="X44" s="60">
        <v>1117128</v>
      </c>
      <c r="Y44" s="61">
        <v>-100</v>
      </c>
      <c r="Z44" s="62">
        <v>-2234256</v>
      </c>
    </row>
    <row r="45" spans="1:26" ht="12.75">
      <c r="A45" s="70" t="s">
        <v>65</v>
      </c>
      <c r="B45" s="22">
        <v>29826807</v>
      </c>
      <c r="C45" s="22">
        <v>0</v>
      </c>
      <c r="D45" s="99">
        <v>23865128</v>
      </c>
      <c r="E45" s="100">
        <v>23865128</v>
      </c>
      <c r="F45" s="100">
        <v>9952846</v>
      </c>
      <c r="G45" s="100">
        <v>9789569</v>
      </c>
      <c r="H45" s="100">
        <v>1577605</v>
      </c>
      <c r="I45" s="100">
        <v>1577605</v>
      </c>
      <c r="J45" s="100">
        <v>43251058</v>
      </c>
      <c r="K45" s="100">
        <v>7739739</v>
      </c>
      <c r="L45" s="100">
        <v>35287713</v>
      </c>
      <c r="M45" s="100">
        <v>35287713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35287713</v>
      </c>
      <c r="W45" s="100">
        <v>13900791</v>
      </c>
      <c r="X45" s="100">
        <v>21386922</v>
      </c>
      <c r="Y45" s="101">
        <v>153.85</v>
      </c>
      <c r="Z45" s="102">
        <v>23865128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9898957</v>
      </c>
      <c r="Y49" s="54">
        <v>9898957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366797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366797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33.33440806478481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25.020974169503557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33.33440806478481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25.020974169503557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697415</v>
      </c>
      <c r="C67" s="24"/>
      <c r="D67" s="25">
        <v>293000</v>
      </c>
      <c r="E67" s="26">
        <v>293000</v>
      </c>
      <c r="F67" s="26">
        <v>62033</v>
      </c>
      <c r="G67" s="26">
        <v>62030</v>
      </c>
      <c r="H67" s="26">
        <v>62030</v>
      </c>
      <c r="I67" s="26">
        <v>186093</v>
      </c>
      <c r="J67" s="26">
        <v>61831</v>
      </c>
      <c r="K67" s="26"/>
      <c r="L67" s="26"/>
      <c r="M67" s="26">
        <v>61831</v>
      </c>
      <c r="N67" s="26"/>
      <c r="O67" s="26"/>
      <c r="P67" s="26"/>
      <c r="Q67" s="26"/>
      <c r="R67" s="26"/>
      <c r="S67" s="26"/>
      <c r="T67" s="26"/>
      <c r="U67" s="26"/>
      <c r="V67" s="26">
        <v>247924</v>
      </c>
      <c r="W67" s="26">
        <v>153500</v>
      </c>
      <c r="X67" s="26"/>
      <c r="Y67" s="25"/>
      <c r="Z67" s="27">
        <v>293000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697415</v>
      </c>
      <c r="C75" s="28"/>
      <c r="D75" s="29">
        <v>293000</v>
      </c>
      <c r="E75" s="30">
        <v>293000</v>
      </c>
      <c r="F75" s="30">
        <v>62033</v>
      </c>
      <c r="G75" s="30">
        <v>62030</v>
      </c>
      <c r="H75" s="30">
        <v>62030</v>
      </c>
      <c r="I75" s="30">
        <v>186093</v>
      </c>
      <c r="J75" s="30">
        <v>61831</v>
      </c>
      <c r="K75" s="30"/>
      <c r="L75" s="30"/>
      <c r="M75" s="30">
        <v>61831</v>
      </c>
      <c r="N75" s="30"/>
      <c r="O75" s="30"/>
      <c r="P75" s="30"/>
      <c r="Q75" s="30"/>
      <c r="R75" s="30"/>
      <c r="S75" s="30"/>
      <c r="T75" s="30"/>
      <c r="U75" s="30"/>
      <c r="V75" s="30">
        <v>247924</v>
      </c>
      <c r="W75" s="30">
        <v>153500</v>
      </c>
      <c r="X75" s="30"/>
      <c r="Y75" s="29"/>
      <c r="Z75" s="31">
        <v>293000</v>
      </c>
    </row>
    <row r="76" spans="1:26" ht="12.75" hidden="1">
      <c r="A76" s="42" t="s">
        <v>287</v>
      </c>
      <c r="B76" s="32"/>
      <c r="C76" s="32"/>
      <c r="D76" s="33">
        <v>293000</v>
      </c>
      <c r="E76" s="34">
        <v>293000</v>
      </c>
      <c r="F76" s="34">
        <v>62033</v>
      </c>
      <c r="G76" s="34"/>
      <c r="H76" s="34"/>
      <c r="I76" s="34">
        <v>62033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62033</v>
      </c>
      <c r="W76" s="34">
        <v>153500</v>
      </c>
      <c r="X76" s="34"/>
      <c r="Y76" s="33"/>
      <c r="Z76" s="35">
        <v>293000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293000</v>
      </c>
      <c r="E84" s="30">
        <v>293000</v>
      </c>
      <c r="F84" s="30">
        <v>62033</v>
      </c>
      <c r="G84" s="30"/>
      <c r="H84" s="30"/>
      <c r="I84" s="30">
        <v>62033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62033</v>
      </c>
      <c r="W84" s="30">
        <v>153500</v>
      </c>
      <c r="X84" s="30"/>
      <c r="Y84" s="29"/>
      <c r="Z84" s="31">
        <v>293000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539940</v>
      </c>
      <c r="D40" s="344">
        <f t="shared" si="9"/>
        <v>0</v>
      </c>
      <c r="E40" s="343">
        <f t="shared" si="9"/>
        <v>726450</v>
      </c>
      <c r="F40" s="345">
        <f t="shared" si="9"/>
        <v>726450</v>
      </c>
      <c r="G40" s="345">
        <f t="shared" si="9"/>
        <v>44555</v>
      </c>
      <c r="H40" s="343">
        <f t="shared" si="9"/>
        <v>0</v>
      </c>
      <c r="I40" s="343">
        <f t="shared" si="9"/>
        <v>53376</v>
      </c>
      <c r="J40" s="345">
        <f t="shared" si="9"/>
        <v>97931</v>
      </c>
      <c r="K40" s="345">
        <f t="shared" si="9"/>
        <v>48763</v>
      </c>
      <c r="L40" s="343">
        <f t="shared" si="9"/>
        <v>11091</v>
      </c>
      <c r="M40" s="343">
        <f t="shared" si="9"/>
        <v>29409</v>
      </c>
      <c r="N40" s="345">
        <f t="shared" si="9"/>
        <v>89263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187194</v>
      </c>
      <c r="X40" s="343">
        <f t="shared" si="9"/>
        <v>363226</v>
      </c>
      <c r="Y40" s="345">
        <f t="shared" si="9"/>
        <v>-176032</v>
      </c>
      <c r="Z40" s="336">
        <f>+IF(X40&lt;&gt;0,+(Y40/X40)*100,0)</f>
        <v>-48.463491049649534</v>
      </c>
      <c r="AA40" s="350">
        <f>SUM(AA41:AA49)</f>
        <v>726450</v>
      </c>
    </row>
    <row r="41" spans="1:27" ht="12.75">
      <c r="A41" s="361" t="s">
        <v>248</v>
      </c>
      <c r="B41" s="142"/>
      <c r="C41" s="362">
        <v>322122</v>
      </c>
      <c r="D41" s="363"/>
      <c r="E41" s="362">
        <v>450000</v>
      </c>
      <c r="F41" s="364">
        <v>450000</v>
      </c>
      <c r="G41" s="364">
        <v>44555</v>
      </c>
      <c r="H41" s="362"/>
      <c r="I41" s="362">
        <v>52027</v>
      </c>
      <c r="J41" s="364">
        <v>96582</v>
      </c>
      <c r="K41" s="364">
        <v>35889</v>
      </c>
      <c r="L41" s="362">
        <v>1918</v>
      </c>
      <c r="M41" s="362">
        <v>29310</v>
      </c>
      <c r="N41" s="364">
        <v>67117</v>
      </c>
      <c r="O41" s="364"/>
      <c r="P41" s="362"/>
      <c r="Q41" s="362"/>
      <c r="R41" s="364"/>
      <c r="S41" s="364"/>
      <c r="T41" s="362"/>
      <c r="U41" s="362"/>
      <c r="V41" s="364"/>
      <c r="W41" s="364">
        <v>163699</v>
      </c>
      <c r="X41" s="362">
        <v>225000</v>
      </c>
      <c r="Y41" s="364">
        <v>-61301</v>
      </c>
      <c r="Z41" s="365">
        <v>-27.24</v>
      </c>
      <c r="AA41" s="366">
        <v>450000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799</v>
      </c>
      <c r="D44" s="368"/>
      <c r="E44" s="54">
        <v>48645</v>
      </c>
      <c r="F44" s="53">
        <v>48645</v>
      </c>
      <c r="G44" s="53"/>
      <c r="H44" s="54"/>
      <c r="I44" s="54"/>
      <c r="J44" s="53"/>
      <c r="K44" s="53"/>
      <c r="L44" s="54">
        <v>8206</v>
      </c>
      <c r="M44" s="54"/>
      <c r="N44" s="53">
        <v>8206</v>
      </c>
      <c r="O44" s="53"/>
      <c r="P44" s="54"/>
      <c r="Q44" s="54"/>
      <c r="R44" s="53"/>
      <c r="S44" s="53"/>
      <c r="T44" s="54"/>
      <c r="U44" s="54"/>
      <c r="V44" s="53"/>
      <c r="W44" s="53">
        <v>8206</v>
      </c>
      <c r="X44" s="54">
        <v>24323</v>
      </c>
      <c r="Y44" s="53">
        <v>-16117</v>
      </c>
      <c r="Z44" s="94">
        <v>-66.26</v>
      </c>
      <c r="AA44" s="95">
        <v>48645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217019</v>
      </c>
      <c r="D48" s="368"/>
      <c r="E48" s="54">
        <v>209105</v>
      </c>
      <c r="F48" s="53">
        <v>209105</v>
      </c>
      <c r="G48" s="53"/>
      <c r="H48" s="54"/>
      <c r="I48" s="54">
        <v>1349</v>
      </c>
      <c r="J48" s="53">
        <v>1349</v>
      </c>
      <c r="K48" s="53">
        <v>1982</v>
      </c>
      <c r="L48" s="54"/>
      <c r="M48" s="54">
        <v>99</v>
      </c>
      <c r="N48" s="53">
        <v>2081</v>
      </c>
      <c r="O48" s="53"/>
      <c r="P48" s="54"/>
      <c r="Q48" s="54"/>
      <c r="R48" s="53"/>
      <c r="S48" s="53"/>
      <c r="T48" s="54"/>
      <c r="U48" s="54"/>
      <c r="V48" s="53"/>
      <c r="W48" s="53">
        <v>3430</v>
      </c>
      <c r="X48" s="54">
        <v>104553</v>
      </c>
      <c r="Y48" s="53">
        <v>-101123</v>
      </c>
      <c r="Z48" s="94">
        <v>-96.72</v>
      </c>
      <c r="AA48" s="95">
        <v>209105</v>
      </c>
    </row>
    <row r="49" spans="1:27" ht="12.75">
      <c r="A49" s="361" t="s">
        <v>93</v>
      </c>
      <c r="B49" s="136"/>
      <c r="C49" s="54"/>
      <c r="D49" s="368"/>
      <c r="E49" s="54">
        <v>18700</v>
      </c>
      <c r="F49" s="53">
        <v>18700</v>
      </c>
      <c r="G49" s="53"/>
      <c r="H49" s="54"/>
      <c r="I49" s="54"/>
      <c r="J49" s="53"/>
      <c r="K49" s="53">
        <v>10892</v>
      </c>
      <c r="L49" s="54">
        <v>967</v>
      </c>
      <c r="M49" s="54"/>
      <c r="N49" s="53">
        <v>11859</v>
      </c>
      <c r="O49" s="53"/>
      <c r="P49" s="54"/>
      <c r="Q49" s="54"/>
      <c r="R49" s="53"/>
      <c r="S49" s="53"/>
      <c r="T49" s="54"/>
      <c r="U49" s="54"/>
      <c r="V49" s="53"/>
      <c r="W49" s="53">
        <v>11859</v>
      </c>
      <c r="X49" s="54">
        <v>9350</v>
      </c>
      <c r="Y49" s="53">
        <v>2509</v>
      </c>
      <c r="Z49" s="94">
        <v>26.83</v>
      </c>
      <c r="AA49" s="95">
        <v>18700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539940</v>
      </c>
      <c r="D60" s="346">
        <f t="shared" si="14"/>
        <v>0</v>
      </c>
      <c r="E60" s="219">
        <f t="shared" si="14"/>
        <v>726450</v>
      </c>
      <c r="F60" s="264">
        <f t="shared" si="14"/>
        <v>726450</v>
      </c>
      <c r="G60" s="264">
        <f t="shared" si="14"/>
        <v>44555</v>
      </c>
      <c r="H60" s="219">
        <f t="shared" si="14"/>
        <v>0</v>
      </c>
      <c r="I60" s="219">
        <f t="shared" si="14"/>
        <v>53376</v>
      </c>
      <c r="J60" s="264">
        <f t="shared" si="14"/>
        <v>97931</v>
      </c>
      <c r="K60" s="264">
        <f t="shared" si="14"/>
        <v>48763</v>
      </c>
      <c r="L60" s="219">
        <f t="shared" si="14"/>
        <v>11091</v>
      </c>
      <c r="M60" s="219">
        <f t="shared" si="14"/>
        <v>29409</v>
      </c>
      <c r="N60" s="264">
        <f t="shared" si="14"/>
        <v>89263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187194</v>
      </c>
      <c r="X60" s="219">
        <f t="shared" si="14"/>
        <v>363226</v>
      </c>
      <c r="Y60" s="264">
        <f t="shared" si="14"/>
        <v>-176032</v>
      </c>
      <c r="Z60" s="337">
        <f>+IF(X60&lt;&gt;0,+(Y60/X60)*100,0)</f>
        <v>-48.463491049649534</v>
      </c>
      <c r="AA60" s="232">
        <f>+AA57+AA54+AA51+AA40+AA37+AA34+AA22+AA5</f>
        <v>726450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121865502</v>
      </c>
      <c r="D5" s="153">
        <f>SUM(D6:D8)</f>
        <v>0</v>
      </c>
      <c r="E5" s="154">
        <f t="shared" si="0"/>
        <v>118399900</v>
      </c>
      <c r="F5" s="100">
        <f t="shared" si="0"/>
        <v>118399900</v>
      </c>
      <c r="G5" s="100">
        <f t="shared" si="0"/>
        <v>46750579</v>
      </c>
      <c r="H5" s="100">
        <f t="shared" si="0"/>
        <v>1687377</v>
      </c>
      <c r="I5" s="100">
        <f t="shared" si="0"/>
        <v>2622377</v>
      </c>
      <c r="J5" s="100">
        <f t="shared" si="0"/>
        <v>51060333</v>
      </c>
      <c r="K5" s="100">
        <f t="shared" si="0"/>
        <v>1622495</v>
      </c>
      <c r="L5" s="100">
        <f t="shared" si="0"/>
        <v>2074434</v>
      </c>
      <c r="M5" s="100">
        <f t="shared" si="0"/>
        <v>37178438</v>
      </c>
      <c r="N5" s="100">
        <f t="shared" si="0"/>
        <v>40875367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91935700</v>
      </c>
      <c r="X5" s="100">
        <f t="shared" si="0"/>
        <v>81539200</v>
      </c>
      <c r="Y5" s="100">
        <f t="shared" si="0"/>
        <v>10396500</v>
      </c>
      <c r="Z5" s="137">
        <f>+IF(X5&lt;&gt;0,+(Y5/X5)*100,0)</f>
        <v>12.750309053804795</v>
      </c>
      <c r="AA5" s="153">
        <f>SUM(AA6:AA8)</f>
        <v>118399900</v>
      </c>
    </row>
    <row r="6" spans="1:27" ht="12.75">
      <c r="A6" s="138" t="s">
        <v>75</v>
      </c>
      <c r="B6" s="136"/>
      <c r="C6" s="155">
        <v>114407977</v>
      </c>
      <c r="D6" s="155"/>
      <c r="E6" s="156">
        <v>114912000</v>
      </c>
      <c r="F6" s="60">
        <v>114912000</v>
      </c>
      <c r="G6" s="60">
        <v>46553000</v>
      </c>
      <c r="H6" s="60">
        <v>250000</v>
      </c>
      <c r="I6" s="60">
        <v>1185000</v>
      </c>
      <c r="J6" s="60">
        <v>47988000</v>
      </c>
      <c r="K6" s="60"/>
      <c r="L6" s="60">
        <v>450000</v>
      </c>
      <c r="M6" s="60"/>
      <c r="N6" s="60">
        <v>450000</v>
      </c>
      <c r="O6" s="60"/>
      <c r="P6" s="60"/>
      <c r="Q6" s="60"/>
      <c r="R6" s="60"/>
      <c r="S6" s="60"/>
      <c r="T6" s="60"/>
      <c r="U6" s="60"/>
      <c r="V6" s="60"/>
      <c r="W6" s="60">
        <v>48438000</v>
      </c>
      <c r="X6" s="60">
        <v>79563000</v>
      </c>
      <c r="Y6" s="60">
        <v>-31125000</v>
      </c>
      <c r="Z6" s="140">
        <v>-39.12</v>
      </c>
      <c r="AA6" s="155">
        <v>114912000</v>
      </c>
    </row>
    <row r="7" spans="1:27" ht="12.75">
      <c r="A7" s="138" t="s">
        <v>76</v>
      </c>
      <c r="B7" s="136"/>
      <c r="C7" s="157">
        <v>7457525</v>
      </c>
      <c r="D7" s="157"/>
      <c r="E7" s="158">
        <v>3487900</v>
      </c>
      <c r="F7" s="159">
        <v>3487900</v>
      </c>
      <c r="G7" s="159">
        <v>197579</v>
      </c>
      <c r="H7" s="159">
        <v>1437377</v>
      </c>
      <c r="I7" s="159">
        <v>1437377</v>
      </c>
      <c r="J7" s="159">
        <v>3072333</v>
      </c>
      <c r="K7" s="159">
        <v>1622495</v>
      </c>
      <c r="L7" s="159">
        <v>1624434</v>
      </c>
      <c r="M7" s="159">
        <v>37178438</v>
      </c>
      <c r="N7" s="159">
        <v>40425367</v>
      </c>
      <c r="O7" s="159"/>
      <c r="P7" s="159"/>
      <c r="Q7" s="159"/>
      <c r="R7" s="159"/>
      <c r="S7" s="159"/>
      <c r="T7" s="159"/>
      <c r="U7" s="159"/>
      <c r="V7" s="159"/>
      <c r="W7" s="159">
        <v>43497700</v>
      </c>
      <c r="X7" s="159">
        <v>1976200</v>
      </c>
      <c r="Y7" s="159">
        <v>41521500</v>
      </c>
      <c r="Z7" s="141">
        <v>2101.08</v>
      </c>
      <c r="AA7" s="157">
        <v>3487900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121865502</v>
      </c>
      <c r="D25" s="168">
        <f>+D5+D9+D15+D19+D24</f>
        <v>0</v>
      </c>
      <c r="E25" s="169">
        <f t="shared" si="4"/>
        <v>118399900</v>
      </c>
      <c r="F25" s="73">
        <f t="shared" si="4"/>
        <v>118399900</v>
      </c>
      <c r="G25" s="73">
        <f t="shared" si="4"/>
        <v>46750579</v>
      </c>
      <c r="H25" s="73">
        <f t="shared" si="4"/>
        <v>1687377</v>
      </c>
      <c r="I25" s="73">
        <f t="shared" si="4"/>
        <v>2622377</v>
      </c>
      <c r="J25" s="73">
        <f t="shared" si="4"/>
        <v>51060333</v>
      </c>
      <c r="K25" s="73">
        <f t="shared" si="4"/>
        <v>1622495</v>
      </c>
      <c r="L25" s="73">
        <f t="shared" si="4"/>
        <v>2074434</v>
      </c>
      <c r="M25" s="73">
        <f t="shared" si="4"/>
        <v>37178438</v>
      </c>
      <c r="N25" s="73">
        <f t="shared" si="4"/>
        <v>40875367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91935700</v>
      </c>
      <c r="X25" s="73">
        <f t="shared" si="4"/>
        <v>81539200</v>
      </c>
      <c r="Y25" s="73">
        <f t="shared" si="4"/>
        <v>10396500</v>
      </c>
      <c r="Z25" s="170">
        <f>+IF(X25&lt;&gt;0,+(Y25/X25)*100,0)</f>
        <v>12.750309053804795</v>
      </c>
      <c r="AA25" s="168">
        <f>+AA5+AA9+AA15+AA19+AA24</f>
        <v>118399900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89154906</v>
      </c>
      <c r="D28" s="153">
        <f>SUM(D29:D31)</f>
        <v>0</v>
      </c>
      <c r="E28" s="154">
        <f t="shared" si="5"/>
        <v>89100000</v>
      </c>
      <c r="F28" s="100">
        <f t="shared" si="5"/>
        <v>89100000</v>
      </c>
      <c r="G28" s="100">
        <f t="shared" si="5"/>
        <v>9645127</v>
      </c>
      <c r="H28" s="100">
        <f t="shared" si="5"/>
        <v>5903921</v>
      </c>
      <c r="I28" s="100">
        <f t="shared" si="5"/>
        <v>6088637</v>
      </c>
      <c r="J28" s="100">
        <f t="shared" si="5"/>
        <v>21637685</v>
      </c>
      <c r="K28" s="100">
        <f t="shared" si="5"/>
        <v>6146457</v>
      </c>
      <c r="L28" s="100">
        <f t="shared" si="5"/>
        <v>5841129</v>
      </c>
      <c r="M28" s="100">
        <f t="shared" si="5"/>
        <v>7250182</v>
      </c>
      <c r="N28" s="100">
        <f t="shared" si="5"/>
        <v>19237768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40875453</v>
      </c>
      <c r="X28" s="100">
        <f t="shared" si="5"/>
        <v>35254350</v>
      </c>
      <c r="Y28" s="100">
        <f t="shared" si="5"/>
        <v>5621103</v>
      </c>
      <c r="Z28" s="137">
        <f>+IF(X28&lt;&gt;0,+(Y28/X28)*100,0)</f>
        <v>15.944423879606346</v>
      </c>
      <c r="AA28" s="153">
        <f>SUM(AA29:AA31)</f>
        <v>89100000</v>
      </c>
    </row>
    <row r="29" spans="1:27" ht="12.75">
      <c r="A29" s="138" t="s">
        <v>75</v>
      </c>
      <c r="B29" s="136"/>
      <c r="C29" s="155">
        <v>52648263</v>
      </c>
      <c r="D29" s="155"/>
      <c r="E29" s="156">
        <v>48735000</v>
      </c>
      <c r="F29" s="60">
        <v>48735000</v>
      </c>
      <c r="G29" s="60">
        <v>7109529</v>
      </c>
      <c r="H29" s="60">
        <v>2821069</v>
      </c>
      <c r="I29" s="60">
        <v>2699115</v>
      </c>
      <c r="J29" s="60">
        <v>12629713</v>
      </c>
      <c r="K29" s="60">
        <v>2675565</v>
      </c>
      <c r="L29" s="60">
        <v>3065361</v>
      </c>
      <c r="M29" s="60">
        <v>3138423</v>
      </c>
      <c r="N29" s="60">
        <v>8879349</v>
      </c>
      <c r="O29" s="60"/>
      <c r="P29" s="60"/>
      <c r="Q29" s="60"/>
      <c r="R29" s="60"/>
      <c r="S29" s="60"/>
      <c r="T29" s="60"/>
      <c r="U29" s="60"/>
      <c r="V29" s="60"/>
      <c r="W29" s="60">
        <v>21509062</v>
      </c>
      <c r="X29" s="60">
        <v>18784900</v>
      </c>
      <c r="Y29" s="60">
        <v>2724162</v>
      </c>
      <c r="Z29" s="140">
        <v>14.5</v>
      </c>
      <c r="AA29" s="155">
        <v>48735000</v>
      </c>
    </row>
    <row r="30" spans="1:27" ht="12.75">
      <c r="A30" s="138" t="s">
        <v>76</v>
      </c>
      <c r="B30" s="136"/>
      <c r="C30" s="157">
        <v>16529316</v>
      </c>
      <c r="D30" s="157"/>
      <c r="E30" s="158">
        <v>17771000</v>
      </c>
      <c r="F30" s="159">
        <v>17771000</v>
      </c>
      <c r="G30" s="159">
        <v>971074</v>
      </c>
      <c r="H30" s="159">
        <v>1160226</v>
      </c>
      <c r="I30" s="159">
        <v>1703292</v>
      </c>
      <c r="J30" s="159">
        <v>3834592</v>
      </c>
      <c r="K30" s="159">
        <v>1772625</v>
      </c>
      <c r="L30" s="159">
        <v>1090719</v>
      </c>
      <c r="M30" s="159">
        <v>2463474</v>
      </c>
      <c r="N30" s="159">
        <v>5326818</v>
      </c>
      <c r="O30" s="159"/>
      <c r="P30" s="159"/>
      <c r="Q30" s="159"/>
      <c r="R30" s="159"/>
      <c r="S30" s="159"/>
      <c r="T30" s="159"/>
      <c r="U30" s="159"/>
      <c r="V30" s="159"/>
      <c r="W30" s="159">
        <v>9161410</v>
      </c>
      <c r="X30" s="159">
        <v>7406800</v>
      </c>
      <c r="Y30" s="159">
        <v>1754610</v>
      </c>
      <c r="Z30" s="141">
        <v>23.69</v>
      </c>
      <c r="AA30" s="157">
        <v>17771000</v>
      </c>
    </row>
    <row r="31" spans="1:27" ht="12.75">
      <c r="A31" s="138" t="s">
        <v>77</v>
      </c>
      <c r="B31" s="136"/>
      <c r="C31" s="155">
        <v>19977327</v>
      </c>
      <c r="D31" s="155"/>
      <c r="E31" s="156">
        <v>22594000</v>
      </c>
      <c r="F31" s="60">
        <v>22594000</v>
      </c>
      <c r="G31" s="60">
        <v>1564524</v>
      </c>
      <c r="H31" s="60">
        <v>1922626</v>
      </c>
      <c r="I31" s="60">
        <v>1686230</v>
      </c>
      <c r="J31" s="60">
        <v>5173380</v>
      </c>
      <c r="K31" s="60">
        <v>1698267</v>
      </c>
      <c r="L31" s="60">
        <v>1685049</v>
      </c>
      <c r="M31" s="60">
        <v>1648285</v>
      </c>
      <c r="N31" s="60">
        <v>5031601</v>
      </c>
      <c r="O31" s="60"/>
      <c r="P31" s="60"/>
      <c r="Q31" s="60"/>
      <c r="R31" s="60"/>
      <c r="S31" s="60"/>
      <c r="T31" s="60"/>
      <c r="U31" s="60"/>
      <c r="V31" s="60"/>
      <c r="W31" s="60">
        <v>10204981</v>
      </c>
      <c r="X31" s="60">
        <v>9062650</v>
      </c>
      <c r="Y31" s="60">
        <v>1142331</v>
      </c>
      <c r="Z31" s="140">
        <v>12.6</v>
      </c>
      <c r="AA31" s="155">
        <v>22594000</v>
      </c>
    </row>
    <row r="32" spans="1:27" ht="12.75">
      <c r="A32" s="135" t="s">
        <v>78</v>
      </c>
      <c r="B32" s="136"/>
      <c r="C32" s="153">
        <f aca="true" t="shared" si="6" ref="C32:Y32">SUM(C33:C37)</f>
        <v>7511723</v>
      </c>
      <c r="D32" s="153">
        <f>SUM(D33:D37)</f>
        <v>0</v>
      </c>
      <c r="E32" s="154">
        <f t="shared" si="6"/>
        <v>10184000</v>
      </c>
      <c r="F32" s="100">
        <f t="shared" si="6"/>
        <v>10184000</v>
      </c>
      <c r="G32" s="100">
        <f t="shared" si="6"/>
        <v>570220</v>
      </c>
      <c r="H32" s="100">
        <f t="shared" si="6"/>
        <v>767895</v>
      </c>
      <c r="I32" s="100">
        <f t="shared" si="6"/>
        <v>600321</v>
      </c>
      <c r="J32" s="100">
        <f t="shared" si="6"/>
        <v>1938436</v>
      </c>
      <c r="K32" s="100">
        <f t="shared" si="6"/>
        <v>584488</v>
      </c>
      <c r="L32" s="100">
        <f t="shared" si="6"/>
        <v>553617</v>
      </c>
      <c r="M32" s="100">
        <f t="shared" si="6"/>
        <v>553706</v>
      </c>
      <c r="N32" s="100">
        <f t="shared" si="6"/>
        <v>1691811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3630247</v>
      </c>
      <c r="X32" s="100">
        <f t="shared" si="6"/>
        <v>5030390</v>
      </c>
      <c r="Y32" s="100">
        <f t="shared" si="6"/>
        <v>-1400143</v>
      </c>
      <c r="Z32" s="137">
        <f>+IF(X32&lt;&gt;0,+(Y32/X32)*100,0)</f>
        <v>-27.83368685131769</v>
      </c>
      <c r="AA32" s="153">
        <f>SUM(AA33:AA37)</f>
        <v>10184000</v>
      </c>
    </row>
    <row r="33" spans="1:27" ht="12.75">
      <c r="A33" s="138" t="s">
        <v>79</v>
      </c>
      <c r="B33" s="136"/>
      <c r="C33" s="155">
        <v>7511723</v>
      </c>
      <c r="D33" s="155"/>
      <c r="E33" s="156">
        <v>10184000</v>
      </c>
      <c r="F33" s="60">
        <v>10184000</v>
      </c>
      <c r="G33" s="60">
        <v>570220</v>
      </c>
      <c r="H33" s="60">
        <v>767895</v>
      </c>
      <c r="I33" s="60">
        <v>600321</v>
      </c>
      <c r="J33" s="60">
        <v>1938436</v>
      </c>
      <c r="K33" s="60">
        <v>584488</v>
      </c>
      <c r="L33" s="60">
        <v>553617</v>
      </c>
      <c r="M33" s="60">
        <v>553706</v>
      </c>
      <c r="N33" s="60">
        <v>1691811</v>
      </c>
      <c r="O33" s="60"/>
      <c r="P33" s="60"/>
      <c r="Q33" s="60"/>
      <c r="R33" s="60"/>
      <c r="S33" s="60"/>
      <c r="T33" s="60"/>
      <c r="U33" s="60"/>
      <c r="V33" s="60"/>
      <c r="W33" s="60">
        <v>3630247</v>
      </c>
      <c r="X33" s="60">
        <v>5030390</v>
      </c>
      <c r="Y33" s="60">
        <v>-1400143</v>
      </c>
      <c r="Z33" s="140">
        <v>-27.83</v>
      </c>
      <c r="AA33" s="155">
        <v>10184000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17100749</v>
      </c>
      <c r="D38" s="153">
        <f>SUM(D39:D41)</f>
        <v>0</v>
      </c>
      <c r="E38" s="154">
        <f t="shared" si="7"/>
        <v>17416000</v>
      </c>
      <c r="F38" s="100">
        <f t="shared" si="7"/>
        <v>17416000</v>
      </c>
      <c r="G38" s="100">
        <f t="shared" si="7"/>
        <v>1220126</v>
      </c>
      <c r="H38" s="100">
        <f t="shared" si="7"/>
        <v>1406857</v>
      </c>
      <c r="I38" s="100">
        <f t="shared" si="7"/>
        <v>1394182</v>
      </c>
      <c r="J38" s="100">
        <f t="shared" si="7"/>
        <v>4021165</v>
      </c>
      <c r="K38" s="100">
        <f t="shared" si="7"/>
        <v>1805815</v>
      </c>
      <c r="L38" s="100">
        <f t="shared" si="7"/>
        <v>1242581</v>
      </c>
      <c r="M38" s="100">
        <f t="shared" si="7"/>
        <v>1310239</v>
      </c>
      <c r="N38" s="100">
        <f t="shared" si="7"/>
        <v>4358635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8379800</v>
      </c>
      <c r="X38" s="100">
        <f t="shared" si="7"/>
        <v>8371500</v>
      </c>
      <c r="Y38" s="100">
        <f t="shared" si="7"/>
        <v>8300</v>
      </c>
      <c r="Z38" s="137">
        <f>+IF(X38&lt;&gt;0,+(Y38/X38)*100,0)</f>
        <v>0.0991459117243027</v>
      </c>
      <c r="AA38" s="153">
        <f>SUM(AA39:AA41)</f>
        <v>17416000</v>
      </c>
    </row>
    <row r="39" spans="1:27" ht="12.75">
      <c r="A39" s="138" t="s">
        <v>85</v>
      </c>
      <c r="B39" s="136"/>
      <c r="C39" s="155">
        <v>6863920</v>
      </c>
      <c r="D39" s="155"/>
      <c r="E39" s="156">
        <v>6151000</v>
      </c>
      <c r="F39" s="60">
        <v>6151000</v>
      </c>
      <c r="G39" s="60">
        <v>523407</v>
      </c>
      <c r="H39" s="60">
        <v>631465</v>
      </c>
      <c r="I39" s="60">
        <v>623130</v>
      </c>
      <c r="J39" s="60">
        <v>1778002</v>
      </c>
      <c r="K39" s="60">
        <v>1095264</v>
      </c>
      <c r="L39" s="60">
        <v>511197</v>
      </c>
      <c r="M39" s="60">
        <v>556636</v>
      </c>
      <c r="N39" s="60">
        <v>2163097</v>
      </c>
      <c r="O39" s="60"/>
      <c r="P39" s="60"/>
      <c r="Q39" s="60"/>
      <c r="R39" s="60"/>
      <c r="S39" s="60"/>
      <c r="T39" s="60"/>
      <c r="U39" s="60"/>
      <c r="V39" s="60"/>
      <c r="W39" s="60">
        <v>3941099</v>
      </c>
      <c r="X39" s="60">
        <v>2950000</v>
      </c>
      <c r="Y39" s="60">
        <v>991099</v>
      </c>
      <c r="Z39" s="140">
        <v>33.6</v>
      </c>
      <c r="AA39" s="155">
        <v>6151000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10236829</v>
      </c>
      <c r="D41" s="155"/>
      <c r="E41" s="156">
        <v>11265000</v>
      </c>
      <c r="F41" s="60">
        <v>11265000</v>
      </c>
      <c r="G41" s="60">
        <v>696719</v>
      </c>
      <c r="H41" s="60">
        <v>775392</v>
      </c>
      <c r="I41" s="60">
        <v>771052</v>
      </c>
      <c r="J41" s="60">
        <v>2243163</v>
      </c>
      <c r="K41" s="60">
        <v>710551</v>
      </c>
      <c r="L41" s="60">
        <v>731384</v>
      </c>
      <c r="M41" s="60">
        <v>753603</v>
      </c>
      <c r="N41" s="60">
        <v>2195538</v>
      </c>
      <c r="O41" s="60"/>
      <c r="P41" s="60"/>
      <c r="Q41" s="60"/>
      <c r="R41" s="60"/>
      <c r="S41" s="60"/>
      <c r="T41" s="60"/>
      <c r="U41" s="60"/>
      <c r="V41" s="60"/>
      <c r="W41" s="60">
        <v>4438701</v>
      </c>
      <c r="X41" s="60">
        <v>5421500</v>
      </c>
      <c r="Y41" s="60">
        <v>-982799</v>
      </c>
      <c r="Z41" s="140">
        <v>-18.13</v>
      </c>
      <c r="AA41" s="155">
        <v>11265000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2318900</v>
      </c>
      <c r="D47" s="153"/>
      <c r="E47" s="154">
        <v>1000000</v>
      </c>
      <c r="F47" s="100">
        <v>1000000</v>
      </c>
      <c r="G47" s="100"/>
      <c r="H47" s="100"/>
      <c r="I47" s="100"/>
      <c r="J47" s="100"/>
      <c r="K47" s="100"/>
      <c r="L47" s="100"/>
      <c r="M47" s="100">
        <v>1000000</v>
      </c>
      <c r="N47" s="100">
        <v>1000000</v>
      </c>
      <c r="O47" s="100"/>
      <c r="P47" s="100"/>
      <c r="Q47" s="100"/>
      <c r="R47" s="100"/>
      <c r="S47" s="100"/>
      <c r="T47" s="100"/>
      <c r="U47" s="100"/>
      <c r="V47" s="100"/>
      <c r="W47" s="100">
        <v>1000000</v>
      </c>
      <c r="X47" s="100">
        <v>1000000</v>
      </c>
      <c r="Y47" s="100"/>
      <c r="Z47" s="137">
        <v>0</v>
      </c>
      <c r="AA47" s="153">
        <v>1000000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116086278</v>
      </c>
      <c r="D48" s="168">
        <f>+D28+D32+D38+D42+D47</f>
        <v>0</v>
      </c>
      <c r="E48" s="169">
        <f t="shared" si="9"/>
        <v>117700000</v>
      </c>
      <c r="F48" s="73">
        <f t="shared" si="9"/>
        <v>117700000</v>
      </c>
      <c r="G48" s="73">
        <f t="shared" si="9"/>
        <v>11435473</v>
      </c>
      <c r="H48" s="73">
        <f t="shared" si="9"/>
        <v>8078673</v>
      </c>
      <c r="I48" s="73">
        <f t="shared" si="9"/>
        <v>8083140</v>
      </c>
      <c r="J48" s="73">
        <f t="shared" si="9"/>
        <v>27597286</v>
      </c>
      <c r="K48" s="73">
        <f t="shared" si="9"/>
        <v>8536760</v>
      </c>
      <c r="L48" s="73">
        <f t="shared" si="9"/>
        <v>7637327</v>
      </c>
      <c r="M48" s="73">
        <f t="shared" si="9"/>
        <v>10114127</v>
      </c>
      <c r="N48" s="73">
        <f t="shared" si="9"/>
        <v>26288214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53885500</v>
      </c>
      <c r="X48" s="73">
        <f t="shared" si="9"/>
        <v>49656240</v>
      </c>
      <c r="Y48" s="73">
        <f t="shared" si="9"/>
        <v>4229260</v>
      </c>
      <c r="Z48" s="170">
        <f>+IF(X48&lt;&gt;0,+(Y48/X48)*100,0)</f>
        <v>8.517076605075214</v>
      </c>
      <c r="AA48" s="168">
        <f>+AA28+AA32+AA38+AA42+AA47</f>
        <v>117700000</v>
      </c>
    </row>
    <row r="49" spans="1:27" ht="12.75">
      <c r="A49" s="148" t="s">
        <v>49</v>
      </c>
      <c r="B49" s="149"/>
      <c r="C49" s="171">
        <f aca="true" t="shared" si="10" ref="C49:Y49">+C25-C48</f>
        <v>5779224</v>
      </c>
      <c r="D49" s="171">
        <f>+D25-D48</f>
        <v>0</v>
      </c>
      <c r="E49" s="172">
        <f t="shared" si="10"/>
        <v>699900</v>
      </c>
      <c r="F49" s="173">
        <f t="shared" si="10"/>
        <v>699900</v>
      </c>
      <c r="G49" s="173">
        <f t="shared" si="10"/>
        <v>35315106</v>
      </c>
      <c r="H49" s="173">
        <f t="shared" si="10"/>
        <v>-6391296</v>
      </c>
      <c r="I49" s="173">
        <f t="shared" si="10"/>
        <v>-5460763</v>
      </c>
      <c r="J49" s="173">
        <f t="shared" si="10"/>
        <v>23463047</v>
      </c>
      <c r="K49" s="173">
        <f t="shared" si="10"/>
        <v>-6914265</v>
      </c>
      <c r="L49" s="173">
        <f t="shared" si="10"/>
        <v>-5562893</v>
      </c>
      <c r="M49" s="173">
        <f t="shared" si="10"/>
        <v>27064311</v>
      </c>
      <c r="N49" s="173">
        <f t="shared" si="10"/>
        <v>14587153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38050200</v>
      </c>
      <c r="X49" s="173">
        <f>IF(F25=F48,0,X25-X48)</f>
        <v>31882960</v>
      </c>
      <c r="Y49" s="173">
        <f t="shared" si="10"/>
        <v>6167240</v>
      </c>
      <c r="Z49" s="174">
        <f>+IF(X49&lt;&gt;0,+(Y49/X49)*100,0)</f>
        <v>19.34337338816722</v>
      </c>
      <c r="AA49" s="171">
        <f>+AA25-AA48</f>
        <v>699900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5175886</v>
      </c>
      <c r="D13" s="155">
        <v>0</v>
      </c>
      <c r="E13" s="156">
        <v>1839800</v>
      </c>
      <c r="F13" s="60">
        <v>1839800</v>
      </c>
      <c r="G13" s="60">
        <v>131595</v>
      </c>
      <c r="H13" s="60">
        <v>85477</v>
      </c>
      <c r="I13" s="60">
        <v>85477</v>
      </c>
      <c r="J13" s="60">
        <v>302549</v>
      </c>
      <c r="K13" s="60">
        <v>1533945</v>
      </c>
      <c r="L13" s="60">
        <v>82530</v>
      </c>
      <c r="M13" s="60">
        <v>0</v>
      </c>
      <c r="N13" s="60">
        <v>1616475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1919024</v>
      </c>
      <c r="X13" s="60">
        <v>972406</v>
      </c>
      <c r="Y13" s="60">
        <v>946618</v>
      </c>
      <c r="Z13" s="140">
        <v>97.35</v>
      </c>
      <c r="AA13" s="155">
        <v>1839800</v>
      </c>
    </row>
    <row r="14" spans="1:27" ht="12.75">
      <c r="A14" s="181" t="s">
        <v>110</v>
      </c>
      <c r="B14" s="185"/>
      <c r="C14" s="155">
        <v>697415</v>
      </c>
      <c r="D14" s="155">
        <v>0</v>
      </c>
      <c r="E14" s="156">
        <v>293000</v>
      </c>
      <c r="F14" s="60">
        <v>293000</v>
      </c>
      <c r="G14" s="60">
        <v>62033</v>
      </c>
      <c r="H14" s="60">
        <v>62030</v>
      </c>
      <c r="I14" s="60">
        <v>62030</v>
      </c>
      <c r="J14" s="60">
        <v>186093</v>
      </c>
      <c r="K14" s="60">
        <v>61831</v>
      </c>
      <c r="L14" s="60">
        <v>0</v>
      </c>
      <c r="M14" s="60">
        <v>0</v>
      </c>
      <c r="N14" s="60">
        <v>61831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247924</v>
      </c>
      <c r="X14" s="60">
        <v>153500</v>
      </c>
      <c r="Y14" s="60">
        <v>94424</v>
      </c>
      <c r="Z14" s="140">
        <v>61.51</v>
      </c>
      <c r="AA14" s="155">
        <v>293000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115630888</v>
      </c>
      <c r="D19" s="155">
        <v>0</v>
      </c>
      <c r="E19" s="156">
        <v>116162000</v>
      </c>
      <c r="F19" s="60">
        <v>116162000</v>
      </c>
      <c r="G19" s="60">
        <v>46553000</v>
      </c>
      <c r="H19" s="60">
        <v>1500000</v>
      </c>
      <c r="I19" s="60">
        <v>2435000</v>
      </c>
      <c r="J19" s="60">
        <v>50488000</v>
      </c>
      <c r="K19" s="60">
        <v>0</v>
      </c>
      <c r="L19" s="60">
        <v>1991904</v>
      </c>
      <c r="M19" s="60">
        <v>37010000</v>
      </c>
      <c r="N19" s="60">
        <v>39001904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89489904</v>
      </c>
      <c r="X19" s="60">
        <v>44770000</v>
      </c>
      <c r="Y19" s="60">
        <v>44719904</v>
      </c>
      <c r="Z19" s="140">
        <v>99.89</v>
      </c>
      <c r="AA19" s="155">
        <v>116162000</v>
      </c>
    </row>
    <row r="20" spans="1:27" ht="12.75">
      <c r="A20" s="181" t="s">
        <v>35</v>
      </c>
      <c r="B20" s="185"/>
      <c r="C20" s="155">
        <v>307135</v>
      </c>
      <c r="D20" s="155">
        <v>0</v>
      </c>
      <c r="E20" s="156">
        <v>105100</v>
      </c>
      <c r="F20" s="54">
        <v>105100</v>
      </c>
      <c r="G20" s="54">
        <v>3951</v>
      </c>
      <c r="H20" s="54">
        <v>39870</v>
      </c>
      <c r="I20" s="54">
        <v>39870</v>
      </c>
      <c r="J20" s="54">
        <v>83691</v>
      </c>
      <c r="K20" s="54">
        <v>26719</v>
      </c>
      <c r="L20" s="54">
        <v>0</v>
      </c>
      <c r="M20" s="54">
        <v>168438</v>
      </c>
      <c r="N20" s="54">
        <v>195157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278848</v>
      </c>
      <c r="X20" s="54">
        <v>50600</v>
      </c>
      <c r="Y20" s="54">
        <v>228248</v>
      </c>
      <c r="Z20" s="184">
        <v>451.08</v>
      </c>
      <c r="AA20" s="130">
        <v>105100</v>
      </c>
    </row>
    <row r="21" spans="1:27" ht="12.75">
      <c r="A21" s="181" t="s">
        <v>115</v>
      </c>
      <c r="B21" s="185"/>
      <c r="C21" s="155">
        <v>54178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121865502</v>
      </c>
      <c r="D22" s="188">
        <f>SUM(D5:D21)</f>
        <v>0</v>
      </c>
      <c r="E22" s="189">
        <f t="shared" si="0"/>
        <v>118399900</v>
      </c>
      <c r="F22" s="190">
        <f t="shared" si="0"/>
        <v>118399900</v>
      </c>
      <c r="G22" s="190">
        <f t="shared" si="0"/>
        <v>46750579</v>
      </c>
      <c r="H22" s="190">
        <f t="shared" si="0"/>
        <v>1687377</v>
      </c>
      <c r="I22" s="190">
        <f t="shared" si="0"/>
        <v>2622377</v>
      </c>
      <c r="J22" s="190">
        <f t="shared" si="0"/>
        <v>51060333</v>
      </c>
      <c r="K22" s="190">
        <f t="shared" si="0"/>
        <v>1622495</v>
      </c>
      <c r="L22" s="190">
        <f t="shared" si="0"/>
        <v>2074434</v>
      </c>
      <c r="M22" s="190">
        <f t="shared" si="0"/>
        <v>37178438</v>
      </c>
      <c r="N22" s="190">
        <f t="shared" si="0"/>
        <v>40875367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91935700</v>
      </c>
      <c r="X22" s="190">
        <f t="shared" si="0"/>
        <v>45946506</v>
      </c>
      <c r="Y22" s="190">
        <f t="shared" si="0"/>
        <v>45989194</v>
      </c>
      <c r="Z22" s="191">
        <f>+IF(X22&lt;&gt;0,+(Y22/X22)*100,0)</f>
        <v>100.0929080439762</v>
      </c>
      <c r="AA22" s="188">
        <f>SUM(AA5:AA21)</f>
        <v>118399900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66029888</v>
      </c>
      <c r="D25" s="155">
        <v>0</v>
      </c>
      <c r="E25" s="156">
        <v>65749634</v>
      </c>
      <c r="F25" s="60">
        <v>65749634</v>
      </c>
      <c r="G25" s="60">
        <v>5093718</v>
      </c>
      <c r="H25" s="60">
        <v>4772097</v>
      </c>
      <c r="I25" s="60">
        <v>4649353</v>
      </c>
      <c r="J25" s="60">
        <v>14515168</v>
      </c>
      <c r="K25" s="60">
        <v>5440106</v>
      </c>
      <c r="L25" s="60">
        <v>4795313</v>
      </c>
      <c r="M25" s="60">
        <v>4722747</v>
      </c>
      <c r="N25" s="60">
        <v>14958166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29473334</v>
      </c>
      <c r="X25" s="60">
        <v>27382400</v>
      </c>
      <c r="Y25" s="60">
        <v>2090934</v>
      </c>
      <c r="Z25" s="140">
        <v>7.64</v>
      </c>
      <c r="AA25" s="155">
        <v>65749634</v>
      </c>
    </row>
    <row r="26" spans="1:27" ht="12.75">
      <c r="A26" s="183" t="s">
        <v>38</v>
      </c>
      <c r="B26" s="182"/>
      <c r="C26" s="155">
        <v>9041677</v>
      </c>
      <c r="D26" s="155">
        <v>0</v>
      </c>
      <c r="E26" s="156">
        <v>8720576</v>
      </c>
      <c r="F26" s="60">
        <v>8720576</v>
      </c>
      <c r="G26" s="60">
        <v>685260</v>
      </c>
      <c r="H26" s="60">
        <v>445070</v>
      </c>
      <c r="I26" s="60">
        <v>700907</v>
      </c>
      <c r="J26" s="60">
        <v>1831237</v>
      </c>
      <c r="K26" s="60">
        <v>533678</v>
      </c>
      <c r="L26" s="60">
        <v>669720</v>
      </c>
      <c r="M26" s="60">
        <v>706855</v>
      </c>
      <c r="N26" s="60">
        <v>1910253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3741490</v>
      </c>
      <c r="X26" s="60">
        <v>4064030</v>
      </c>
      <c r="Y26" s="60">
        <v>-322540</v>
      </c>
      <c r="Z26" s="140">
        <v>-7.94</v>
      </c>
      <c r="AA26" s="155">
        <v>8720576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4394788</v>
      </c>
      <c r="D28" s="155">
        <v>0</v>
      </c>
      <c r="E28" s="156">
        <v>8029841</v>
      </c>
      <c r="F28" s="60">
        <v>8029841</v>
      </c>
      <c r="G28" s="60">
        <v>300034</v>
      </c>
      <c r="H28" s="60">
        <v>299624</v>
      </c>
      <c r="I28" s="60">
        <v>289320</v>
      </c>
      <c r="J28" s="60">
        <v>888978</v>
      </c>
      <c r="K28" s="60">
        <v>298061</v>
      </c>
      <c r="L28" s="60">
        <v>286839</v>
      </c>
      <c r="M28" s="60">
        <v>282613</v>
      </c>
      <c r="N28" s="60">
        <v>867513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1756491</v>
      </c>
      <c r="X28" s="60">
        <v>3730500</v>
      </c>
      <c r="Y28" s="60">
        <v>-1974009</v>
      </c>
      <c r="Z28" s="140">
        <v>-52.92</v>
      </c>
      <c r="AA28" s="155">
        <v>8029841</v>
      </c>
    </row>
    <row r="29" spans="1:27" ht="12.75">
      <c r="A29" s="183" t="s">
        <v>40</v>
      </c>
      <c r="B29" s="182"/>
      <c r="C29" s="155">
        <v>3552364</v>
      </c>
      <c r="D29" s="155">
        <v>0</v>
      </c>
      <c r="E29" s="156">
        <v>1232907</v>
      </c>
      <c r="F29" s="60">
        <v>1232907</v>
      </c>
      <c r="G29" s="60">
        <v>0</v>
      </c>
      <c r="H29" s="60">
        <v>240942</v>
      </c>
      <c r="I29" s="60">
        <v>103418</v>
      </c>
      <c r="J29" s="60">
        <v>344360</v>
      </c>
      <c r="K29" s="60">
        <v>107766</v>
      </c>
      <c r="L29" s="60">
        <v>105197</v>
      </c>
      <c r="M29" s="60">
        <v>109620</v>
      </c>
      <c r="N29" s="60">
        <v>322583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666943</v>
      </c>
      <c r="X29" s="60">
        <v>616500</v>
      </c>
      <c r="Y29" s="60">
        <v>50443</v>
      </c>
      <c r="Z29" s="140">
        <v>8.18</v>
      </c>
      <c r="AA29" s="155">
        <v>1232907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1107000</v>
      </c>
      <c r="F32" s="60">
        <v>1107000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1107000</v>
      </c>
    </row>
    <row r="33" spans="1:27" ht="12.75">
      <c r="A33" s="183" t="s">
        <v>42</v>
      </c>
      <c r="B33" s="182"/>
      <c r="C33" s="155">
        <v>4474027</v>
      </c>
      <c r="D33" s="155">
        <v>0</v>
      </c>
      <c r="E33" s="156">
        <v>3550000</v>
      </c>
      <c r="F33" s="60">
        <v>3550000</v>
      </c>
      <c r="G33" s="60">
        <v>3500000</v>
      </c>
      <c r="H33" s="60">
        <v>0</v>
      </c>
      <c r="I33" s="60">
        <v>0</v>
      </c>
      <c r="J33" s="60">
        <v>3500000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3500000</v>
      </c>
      <c r="X33" s="60">
        <v>3550000</v>
      </c>
      <c r="Y33" s="60">
        <v>-50000</v>
      </c>
      <c r="Z33" s="140">
        <v>-1.41</v>
      </c>
      <c r="AA33" s="155">
        <v>3550000</v>
      </c>
    </row>
    <row r="34" spans="1:27" ht="12.75">
      <c r="A34" s="183" t="s">
        <v>43</v>
      </c>
      <c r="B34" s="182"/>
      <c r="C34" s="155">
        <v>28593534</v>
      </c>
      <c r="D34" s="155">
        <v>0</v>
      </c>
      <c r="E34" s="156">
        <v>29310042</v>
      </c>
      <c r="F34" s="60">
        <v>29310042</v>
      </c>
      <c r="G34" s="60">
        <v>1856461</v>
      </c>
      <c r="H34" s="60">
        <v>2320940</v>
      </c>
      <c r="I34" s="60">
        <v>2340142</v>
      </c>
      <c r="J34" s="60">
        <v>6517543</v>
      </c>
      <c r="K34" s="60">
        <v>2157149</v>
      </c>
      <c r="L34" s="60">
        <v>1780258</v>
      </c>
      <c r="M34" s="60">
        <v>4292292</v>
      </c>
      <c r="N34" s="60">
        <v>8229699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14747242</v>
      </c>
      <c r="X34" s="60">
        <v>12885000</v>
      </c>
      <c r="Y34" s="60">
        <v>1862242</v>
      </c>
      <c r="Z34" s="140">
        <v>14.45</v>
      </c>
      <c r="AA34" s="155">
        <v>29310042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116086278</v>
      </c>
      <c r="D36" s="188">
        <f>SUM(D25:D35)</f>
        <v>0</v>
      </c>
      <c r="E36" s="189">
        <f t="shared" si="1"/>
        <v>117700000</v>
      </c>
      <c r="F36" s="190">
        <f t="shared" si="1"/>
        <v>117700000</v>
      </c>
      <c r="G36" s="190">
        <f t="shared" si="1"/>
        <v>11435473</v>
      </c>
      <c r="H36" s="190">
        <f t="shared" si="1"/>
        <v>8078673</v>
      </c>
      <c r="I36" s="190">
        <f t="shared" si="1"/>
        <v>8083140</v>
      </c>
      <c r="J36" s="190">
        <f t="shared" si="1"/>
        <v>27597286</v>
      </c>
      <c r="K36" s="190">
        <f t="shared" si="1"/>
        <v>8536760</v>
      </c>
      <c r="L36" s="190">
        <f t="shared" si="1"/>
        <v>7637327</v>
      </c>
      <c r="M36" s="190">
        <f t="shared" si="1"/>
        <v>10114127</v>
      </c>
      <c r="N36" s="190">
        <f t="shared" si="1"/>
        <v>26288214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53885500</v>
      </c>
      <c r="X36" s="190">
        <f t="shared" si="1"/>
        <v>52228430</v>
      </c>
      <c r="Y36" s="190">
        <f t="shared" si="1"/>
        <v>1657070</v>
      </c>
      <c r="Z36" s="191">
        <f>+IF(X36&lt;&gt;0,+(Y36/X36)*100,0)</f>
        <v>3.172735615449287</v>
      </c>
      <c r="AA36" s="188">
        <f>SUM(AA25:AA35)</f>
        <v>117700000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5779224</v>
      </c>
      <c r="D38" s="199">
        <f>+D22-D36</f>
        <v>0</v>
      </c>
      <c r="E38" s="200">
        <f t="shared" si="2"/>
        <v>699900</v>
      </c>
      <c r="F38" s="106">
        <f t="shared" si="2"/>
        <v>699900</v>
      </c>
      <c r="G38" s="106">
        <f t="shared" si="2"/>
        <v>35315106</v>
      </c>
      <c r="H38" s="106">
        <f t="shared" si="2"/>
        <v>-6391296</v>
      </c>
      <c r="I38" s="106">
        <f t="shared" si="2"/>
        <v>-5460763</v>
      </c>
      <c r="J38" s="106">
        <f t="shared" si="2"/>
        <v>23463047</v>
      </c>
      <c r="K38" s="106">
        <f t="shared" si="2"/>
        <v>-6914265</v>
      </c>
      <c r="L38" s="106">
        <f t="shared" si="2"/>
        <v>-5562893</v>
      </c>
      <c r="M38" s="106">
        <f t="shared" si="2"/>
        <v>27064311</v>
      </c>
      <c r="N38" s="106">
        <f t="shared" si="2"/>
        <v>14587153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38050200</v>
      </c>
      <c r="X38" s="106">
        <f>IF(F22=F36,0,X22-X36)</f>
        <v>-6281924</v>
      </c>
      <c r="Y38" s="106">
        <f t="shared" si="2"/>
        <v>44332124</v>
      </c>
      <c r="Z38" s="201">
        <f>+IF(X38&lt;&gt;0,+(Y38/X38)*100,0)</f>
        <v>-705.7093336372742</v>
      </c>
      <c r="AA38" s="199">
        <f>+AA22-AA36</f>
        <v>699900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5779224</v>
      </c>
      <c r="D42" s="206">
        <f>SUM(D38:D41)</f>
        <v>0</v>
      </c>
      <c r="E42" s="207">
        <f t="shared" si="3"/>
        <v>699900</v>
      </c>
      <c r="F42" s="88">
        <f t="shared" si="3"/>
        <v>699900</v>
      </c>
      <c r="G42" s="88">
        <f t="shared" si="3"/>
        <v>35315106</v>
      </c>
      <c r="H42" s="88">
        <f t="shared" si="3"/>
        <v>-6391296</v>
      </c>
      <c r="I42" s="88">
        <f t="shared" si="3"/>
        <v>-5460763</v>
      </c>
      <c r="J42" s="88">
        <f t="shared" si="3"/>
        <v>23463047</v>
      </c>
      <c r="K42" s="88">
        <f t="shared" si="3"/>
        <v>-6914265</v>
      </c>
      <c r="L42" s="88">
        <f t="shared" si="3"/>
        <v>-5562893</v>
      </c>
      <c r="M42" s="88">
        <f t="shared" si="3"/>
        <v>27064311</v>
      </c>
      <c r="N42" s="88">
        <f t="shared" si="3"/>
        <v>14587153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38050200</v>
      </c>
      <c r="X42" s="88">
        <f t="shared" si="3"/>
        <v>-6281924</v>
      </c>
      <c r="Y42" s="88">
        <f t="shared" si="3"/>
        <v>44332124</v>
      </c>
      <c r="Z42" s="208">
        <f>+IF(X42&lt;&gt;0,+(Y42/X42)*100,0)</f>
        <v>-705.7093336372742</v>
      </c>
      <c r="AA42" s="206">
        <f>SUM(AA38:AA41)</f>
        <v>699900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5779224</v>
      </c>
      <c r="D44" s="210">
        <f>+D42-D43</f>
        <v>0</v>
      </c>
      <c r="E44" s="211">
        <f t="shared" si="4"/>
        <v>699900</v>
      </c>
      <c r="F44" s="77">
        <f t="shared" si="4"/>
        <v>699900</v>
      </c>
      <c r="G44" s="77">
        <f t="shared" si="4"/>
        <v>35315106</v>
      </c>
      <c r="H44" s="77">
        <f t="shared" si="4"/>
        <v>-6391296</v>
      </c>
      <c r="I44" s="77">
        <f t="shared" si="4"/>
        <v>-5460763</v>
      </c>
      <c r="J44" s="77">
        <f t="shared" si="4"/>
        <v>23463047</v>
      </c>
      <c r="K44" s="77">
        <f t="shared" si="4"/>
        <v>-6914265</v>
      </c>
      <c r="L44" s="77">
        <f t="shared" si="4"/>
        <v>-5562893</v>
      </c>
      <c r="M44" s="77">
        <f t="shared" si="4"/>
        <v>27064311</v>
      </c>
      <c r="N44" s="77">
        <f t="shared" si="4"/>
        <v>14587153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38050200</v>
      </c>
      <c r="X44" s="77">
        <f t="shared" si="4"/>
        <v>-6281924</v>
      </c>
      <c r="Y44" s="77">
        <f t="shared" si="4"/>
        <v>44332124</v>
      </c>
      <c r="Z44" s="212">
        <f>+IF(X44&lt;&gt;0,+(Y44/X44)*100,0)</f>
        <v>-705.7093336372742</v>
      </c>
      <c r="AA44" s="210">
        <f>+AA42-AA43</f>
        <v>699900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5779224</v>
      </c>
      <c r="D46" s="206">
        <f>SUM(D44:D45)</f>
        <v>0</v>
      </c>
      <c r="E46" s="207">
        <f t="shared" si="5"/>
        <v>699900</v>
      </c>
      <c r="F46" s="88">
        <f t="shared" si="5"/>
        <v>699900</v>
      </c>
      <c r="G46" s="88">
        <f t="shared" si="5"/>
        <v>35315106</v>
      </c>
      <c r="H46" s="88">
        <f t="shared" si="5"/>
        <v>-6391296</v>
      </c>
      <c r="I46" s="88">
        <f t="shared" si="5"/>
        <v>-5460763</v>
      </c>
      <c r="J46" s="88">
        <f t="shared" si="5"/>
        <v>23463047</v>
      </c>
      <c r="K46" s="88">
        <f t="shared" si="5"/>
        <v>-6914265</v>
      </c>
      <c r="L46" s="88">
        <f t="shared" si="5"/>
        <v>-5562893</v>
      </c>
      <c r="M46" s="88">
        <f t="shared" si="5"/>
        <v>27064311</v>
      </c>
      <c r="N46" s="88">
        <f t="shared" si="5"/>
        <v>14587153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38050200</v>
      </c>
      <c r="X46" s="88">
        <f t="shared" si="5"/>
        <v>-6281924</v>
      </c>
      <c r="Y46" s="88">
        <f t="shared" si="5"/>
        <v>44332124</v>
      </c>
      <c r="Z46" s="208">
        <f>+IF(X46&lt;&gt;0,+(Y46/X46)*100,0)</f>
        <v>-705.7093336372742</v>
      </c>
      <c r="AA46" s="206">
        <f>SUM(AA44:AA45)</f>
        <v>699900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5779224</v>
      </c>
      <c r="D48" s="217">
        <f>SUM(D46:D47)</f>
        <v>0</v>
      </c>
      <c r="E48" s="218">
        <f t="shared" si="6"/>
        <v>699900</v>
      </c>
      <c r="F48" s="219">
        <f t="shared" si="6"/>
        <v>699900</v>
      </c>
      <c r="G48" s="219">
        <f t="shared" si="6"/>
        <v>35315106</v>
      </c>
      <c r="H48" s="220">
        <f t="shared" si="6"/>
        <v>-6391296</v>
      </c>
      <c r="I48" s="220">
        <f t="shared" si="6"/>
        <v>-5460763</v>
      </c>
      <c r="J48" s="220">
        <f t="shared" si="6"/>
        <v>23463047</v>
      </c>
      <c r="K48" s="220">
        <f t="shared" si="6"/>
        <v>-6914265</v>
      </c>
      <c r="L48" s="220">
        <f t="shared" si="6"/>
        <v>-5562893</v>
      </c>
      <c r="M48" s="219">
        <f t="shared" si="6"/>
        <v>27064311</v>
      </c>
      <c r="N48" s="219">
        <f t="shared" si="6"/>
        <v>14587153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38050200</v>
      </c>
      <c r="X48" s="220">
        <f t="shared" si="6"/>
        <v>-6281924</v>
      </c>
      <c r="Y48" s="220">
        <f t="shared" si="6"/>
        <v>44332124</v>
      </c>
      <c r="Z48" s="221">
        <f>+IF(X48&lt;&gt;0,+(Y48/X48)*100,0)</f>
        <v>-705.7093336372742</v>
      </c>
      <c r="AA48" s="222">
        <f>SUM(AA46:AA47)</f>
        <v>699900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673599</v>
      </c>
      <c r="D5" s="153">
        <f>SUM(D6:D8)</f>
        <v>0</v>
      </c>
      <c r="E5" s="154">
        <f t="shared" si="0"/>
        <v>625000</v>
      </c>
      <c r="F5" s="100">
        <f t="shared" si="0"/>
        <v>625000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15031</v>
      </c>
      <c r="L5" s="100">
        <f t="shared" si="0"/>
        <v>73754</v>
      </c>
      <c r="M5" s="100">
        <f t="shared" si="0"/>
        <v>18580</v>
      </c>
      <c r="N5" s="100">
        <f t="shared" si="0"/>
        <v>107365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107365</v>
      </c>
      <c r="X5" s="100">
        <f t="shared" si="0"/>
        <v>425000</v>
      </c>
      <c r="Y5" s="100">
        <f t="shared" si="0"/>
        <v>-317635</v>
      </c>
      <c r="Z5" s="137">
        <f>+IF(X5&lt;&gt;0,+(Y5/X5)*100,0)</f>
        <v>-74.73764705882353</v>
      </c>
      <c r="AA5" s="153">
        <f>SUM(AA6:AA8)</f>
        <v>625000</v>
      </c>
    </row>
    <row r="6" spans="1:27" ht="12.75">
      <c r="A6" s="138" t="s">
        <v>75</v>
      </c>
      <c r="B6" s="136"/>
      <c r="C6" s="155">
        <v>174776</v>
      </c>
      <c r="D6" s="155"/>
      <c r="E6" s="156">
        <v>190000</v>
      </c>
      <c r="F6" s="60">
        <v>190000</v>
      </c>
      <c r="G6" s="60"/>
      <c r="H6" s="60"/>
      <c r="I6" s="60"/>
      <c r="J6" s="60"/>
      <c r="K6" s="60">
        <v>876</v>
      </c>
      <c r="L6" s="60">
        <v>56212</v>
      </c>
      <c r="M6" s="60"/>
      <c r="N6" s="60">
        <v>57088</v>
      </c>
      <c r="O6" s="60"/>
      <c r="P6" s="60"/>
      <c r="Q6" s="60"/>
      <c r="R6" s="60"/>
      <c r="S6" s="60"/>
      <c r="T6" s="60"/>
      <c r="U6" s="60"/>
      <c r="V6" s="60"/>
      <c r="W6" s="60">
        <v>57088</v>
      </c>
      <c r="X6" s="60">
        <v>190000</v>
      </c>
      <c r="Y6" s="60">
        <v>-132912</v>
      </c>
      <c r="Z6" s="140">
        <v>-69.95</v>
      </c>
      <c r="AA6" s="62">
        <v>190000</v>
      </c>
    </row>
    <row r="7" spans="1:27" ht="12.75">
      <c r="A7" s="138" t="s">
        <v>76</v>
      </c>
      <c r="B7" s="136"/>
      <c r="C7" s="157">
        <v>316640</v>
      </c>
      <c r="D7" s="157"/>
      <c r="E7" s="158">
        <v>370000</v>
      </c>
      <c r="F7" s="159">
        <v>370000</v>
      </c>
      <c r="G7" s="159"/>
      <c r="H7" s="159"/>
      <c r="I7" s="159"/>
      <c r="J7" s="159"/>
      <c r="K7" s="159">
        <v>14155</v>
      </c>
      <c r="L7" s="159">
        <v>4299</v>
      </c>
      <c r="M7" s="159">
        <v>18580</v>
      </c>
      <c r="N7" s="159">
        <v>37034</v>
      </c>
      <c r="O7" s="159"/>
      <c r="P7" s="159"/>
      <c r="Q7" s="159"/>
      <c r="R7" s="159"/>
      <c r="S7" s="159"/>
      <c r="T7" s="159"/>
      <c r="U7" s="159"/>
      <c r="V7" s="159"/>
      <c r="W7" s="159">
        <v>37034</v>
      </c>
      <c r="X7" s="159">
        <v>170000</v>
      </c>
      <c r="Y7" s="159">
        <v>-132966</v>
      </c>
      <c r="Z7" s="141">
        <v>-78.22</v>
      </c>
      <c r="AA7" s="225">
        <v>370000</v>
      </c>
    </row>
    <row r="8" spans="1:27" ht="12.75">
      <c r="A8" s="138" t="s">
        <v>77</v>
      </c>
      <c r="B8" s="136"/>
      <c r="C8" s="155">
        <v>182183</v>
      </c>
      <c r="D8" s="155"/>
      <c r="E8" s="156">
        <v>65000</v>
      </c>
      <c r="F8" s="60">
        <v>65000</v>
      </c>
      <c r="G8" s="60"/>
      <c r="H8" s="60"/>
      <c r="I8" s="60"/>
      <c r="J8" s="60"/>
      <c r="K8" s="60"/>
      <c r="L8" s="60">
        <v>13243</v>
      </c>
      <c r="M8" s="60"/>
      <c r="N8" s="60">
        <v>13243</v>
      </c>
      <c r="O8" s="60"/>
      <c r="P8" s="60"/>
      <c r="Q8" s="60"/>
      <c r="R8" s="60"/>
      <c r="S8" s="60"/>
      <c r="T8" s="60"/>
      <c r="U8" s="60"/>
      <c r="V8" s="60"/>
      <c r="W8" s="60">
        <v>13243</v>
      </c>
      <c r="X8" s="60">
        <v>65000</v>
      </c>
      <c r="Y8" s="60">
        <v>-51757</v>
      </c>
      <c r="Z8" s="140">
        <v>-79.63</v>
      </c>
      <c r="AA8" s="62">
        <v>65000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82957</v>
      </c>
      <c r="D15" s="153">
        <f>SUM(D16:D18)</f>
        <v>0</v>
      </c>
      <c r="E15" s="154">
        <f t="shared" si="2"/>
        <v>75000</v>
      </c>
      <c r="F15" s="100">
        <f t="shared" si="2"/>
        <v>75000</v>
      </c>
      <c r="G15" s="100">
        <f t="shared" si="2"/>
        <v>0</v>
      </c>
      <c r="H15" s="100">
        <f t="shared" si="2"/>
        <v>31253</v>
      </c>
      <c r="I15" s="100">
        <f t="shared" si="2"/>
        <v>0</v>
      </c>
      <c r="J15" s="100">
        <f t="shared" si="2"/>
        <v>31253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31253</v>
      </c>
      <c r="X15" s="100">
        <f t="shared" si="2"/>
        <v>75000</v>
      </c>
      <c r="Y15" s="100">
        <f t="shared" si="2"/>
        <v>-43747</v>
      </c>
      <c r="Z15" s="137">
        <f>+IF(X15&lt;&gt;0,+(Y15/X15)*100,0)</f>
        <v>-58.32933333333333</v>
      </c>
      <c r="AA15" s="102">
        <f>SUM(AA16:AA18)</f>
        <v>75000</v>
      </c>
    </row>
    <row r="16" spans="1:27" ht="12.75">
      <c r="A16" s="138" t="s">
        <v>85</v>
      </c>
      <c r="B16" s="136"/>
      <c r="C16" s="155">
        <v>46902</v>
      </c>
      <c r="D16" s="155"/>
      <c r="E16" s="156">
        <v>20000</v>
      </c>
      <c r="F16" s="60">
        <v>20000</v>
      </c>
      <c r="G16" s="60"/>
      <c r="H16" s="60">
        <v>7374</v>
      </c>
      <c r="I16" s="60"/>
      <c r="J16" s="60">
        <v>7374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7374</v>
      </c>
      <c r="X16" s="60">
        <v>20000</v>
      </c>
      <c r="Y16" s="60">
        <v>-12626</v>
      </c>
      <c r="Z16" s="140">
        <v>-63.13</v>
      </c>
      <c r="AA16" s="62">
        <v>20000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36055</v>
      </c>
      <c r="D18" s="155"/>
      <c r="E18" s="156">
        <v>55000</v>
      </c>
      <c r="F18" s="60">
        <v>55000</v>
      </c>
      <c r="G18" s="60"/>
      <c r="H18" s="60">
        <v>23879</v>
      </c>
      <c r="I18" s="60"/>
      <c r="J18" s="60">
        <v>23879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23879</v>
      </c>
      <c r="X18" s="60">
        <v>55000</v>
      </c>
      <c r="Y18" s="60">
        <v>-31121</v>
      </c>
      <c r="Z18" s="140">
        <v>-56.58</v>
      </c>
      <c r="AA18" s="62">
        <v>55000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756556</v>
      </c>
      <c r="D25" s="217">
        <f>+D5+D9+D15+D19+D24</f>
        <v>0</v>
      </c>
      <c r="E25" s="230">
        <f t="shared" si="4"/>
        <v>700000</v>
      </c>
      <c r="F25" s="219">
        <f t="shared" si="4"/>
        <v>700000</v>
      </c>
      <c r="G25" s="219">
        <f t="shared" si="4"/>
        <v>0</v>
      </c>
      <c r="H25" s="219">
        <f t="shared" si="4"/>
        <v>31253</v>
      </c>
      <c r="I25" s="219">
        <f t="shared" si="4"/>
        <v>0</v>
      </c>
      <c r="J25" s="219">
        <f t="shared" si="4"/>
        <v>31253</v>
      </c>
      <c r="K25" s="219">
        <f t="shared" si="4"/>
        <v>15031</v>
      </c>
      <c r="L25" s="219">
        <f t="shared" si="4"/>
        <v>73754</v>
      </c>
      <c r="M25" s="219">
        <f t="shared" si="4"/>
        <v>18580</v>
      </c>
      <c r="N25" s="219">
        <f t="shared" si="4"/>
        <v>107365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138618</v>
      </c>
      <c r="X25" s="219">
        <f t="shared" si="4"/>
        <v>500000</v>
      </c>
      <c r="Y25" s="219">
        <f t="shared" si="4"/>
        <v>-361382</v>
      </c>
      <c r="Z25" s="231">
        <f>+IF(X25&lt;&gt;0,+(Y25/X25)*100,0)</f>
        <v>-72.2764</v>
      </c>
      <c r="AA25" s="232">
        <f>+AA5+AA9+AA15+AA19+AA24</f>
        <v>700000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756556</v>
      </c>
      <c r="D35" s="155"/>
      <c r="E35" s="156">
        <v>700000</v>
      </c>
      <c r="F35" s="60">
        <v>700000</v>
      </c>
      <c r="G35" s="60"/>
      <c r="H35" s="60">
        <v>31253</v>
      </c>
      <c r="I35" s="60"/>
      <c r="J35" s="60">
        <v>31253</v>
      </c>
      <c r="K35" s="60">
        <v>15031</v>
      </c>
      <c r="L35" s="60">
        <v>73754</v>
      </c>
      <c r="M35" s="60">
        <v>18580</v>
      </c>
      <c r="N35" s="60">
        <v>107365</v>
      </c>
      <c r="O35" s="60"/>
      <c r="P35" s="60"/>
      <c r="Q35" s="60"/>
      <c r="R35" s="60"/>
      <c r="S35" s="60"/>
      <c r="T35" s="60"/>
      <c r="U35" s="60"/>
      <c r="V35" s="60"/>
      <c r="W35" s="60">
        <v>138618</v>
      </c>
      <c r="X35" s="60">
        <v>500000</v>
      </c>
      <c r="Y35" s="60">
        <v>-361382</v>
      </c>
      <c r="Z35" s="140">
        <v>-72.28</v>
      </c>
      <c r="AA35" s="62">
        <v>700000</v>
      </c>
    </row>
    <row r="36" spans="1:27" ht="12.75">
      <c r="A36" s="238" t="s">
        <v>139</v>
      </c>
      <c r="B36" s="149"/>
      <c r="C36" s="222">
        <f aca="true" t="shared" si="6" ref="C36:Y36">SUM(C32:C35)</f>
        <v>756556</v>
      </c>
      <c r="D36" s="222">
        <f>SUM(D32:D35)</f>
        <v>0</v>
      </c>
      <c r="E36" s="218">
        <f t="shared" si="6"/>
        <v>700000</v>
      </c>
      <c r="F36" s="220">
        <f t="shared" si="6"/>
        <v>700000</v>
      </c>
      <c r="G36" s="220">
        <f t="shared" si="6"/>
        <v>0</v>
      </c>
      <c r="H36" s="220">
        <f t="shared" si="6"/>
        <v>31253</v>
      </c>
      <c r="I36" s="220">
        <f t="shared" si="6"/>
        <v>0</v>
      </c>
      <c r="J36" s="220">
        <f t="shared" si="6"/>
        <v>31253</v>
      </c>
      <c r="K36" s="220">
        <f t="shared" si="6"/>
        <v>15031</v>
      </c>
      <c r="L36" s="220">
        <f t="shared" si="6"/>
        <v>73754</v>
      </c>
      <c r="M36" s="220">
        <f t="shared" si="6"/>
        <v>18580</v>
      </c>
      <c r="N36" s="220">
        <f t="shared" si="6"/>
        <v>107365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138618</v>
      </c>
      <c r="X36" s="220">
        <f t="shared" si="6"/>
        <v>500000</v>
      </c>
      <c r="Y36" s="220">
        <f t="shared" si="6"/>
        <v>-361382</v>
      </c>
      <c r="Z36" s="221">
        <f>+IF(X36&lt;&gt;0,+(Y36/X36)*100,0)</f>
        <v>-72.2764</v>
      </c>
      <c r="AA36" s="239">
        <f>SUM(AA32:AA35)</f>
        <v>700000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29826807</v>
      </c>
      <c r="D6" s="155"/>
      <c r="E6" s="59">
        <v>4590000</v>
      </c>
      <c r="F6" s="60">
        <v>4590000</v>
      </c>
      <c r="G6" s="60">
        <v>14632398</v>
      </c>
      <c r="H6" s="60">
        <v>6718313</v>
      </c>
      <c r="I6" s="60">
        <v>1370384</v>
      </c>
      <c r="J6" s="60">
        <v>1370384</v>
      </c>
      <c r="K6" s="60">
        <v>81871503</v>
      </c>
      <c r="L6" s="60">
        <v>2074434</v>
      </c>
      <c r="M6" s="60">
        <v>36932438</v>
      </c>
      <c r="N6" s="60">
        <v>36932438</v>
      </c>
      <c r="O6" s="60"/>
      <c r="P6" s="60"/>
      <c r="Q6" s="60"/>
      <c r="R6" s="60"/>
      <c r="S6" s="60"/>
      <c r="T6" s="60"/>
      <c r="U6" s="60"/>
      <c r="V6" s="60"/>
      <c r="W6" s="60">
        <v>36932438</v>
      </c>
      <c r="X6" s="60">
        <v>2295000</v>
      </c>
      <c r="Y6" s="60">
        <v>34637438</v>
      </c>
      <c r="Z6" s="140">
        <v>1509.26</v>
      </c>
      <c r="AA6" s="62">
        <v>4590000</v>
      </c>
    </row>
    <row r="7" spans="1:27" ht="12.75">
      <c r="A7" s="249" t="s">
        <v>144</v>
      </c>
      <c r="B7" s="182"/>
      <c r="C7" s="155">
        <v>40008521</v>
      </c>
      <c r="D7" s="155"/>
      <c r="E7" s="59">
        <v>30000000</v>
      </c>
      <c r="F7" s="60">
        <v>30000000</v>
      </c>
      <c r="G7" s="60">
        <v>30000000</v>
      </c>
      <c r="H7" s="60">
        <v>40000000</v>
      </c>
      <c r="I7" s="60">
        <v>40000000</v>
      </c>
      <c r="J7" s="60">
        <v>40000000</v>
      </c>
      <c r="K7" s="60">
        <v>10000000</v>
      </c>
      <c r="L7" s="60">
        <v>60000000</v>
      </c>
      <c r="M7" s="60">
        <v>30000000</v>
      </c>
      <c r="N7" s="60">
        <v>30000000</v>
      </c>
      <c r="O7" s="60"/>
      <c r="P7" s="60"/>
      <c r="Q7" s="60"/>
      <c r="R7" s="60"/>
      <c r="S7" s="60"/>
      <c r="T7" s="60"/>
      <c r="U7" s="60"/>
      <c r="V7" s="60"/>
      <c r="W7" s="60">
        <v>30000000</v>
      </c>
      <c r="X7" s="60">
        <v>15000000</v>
      </c>
      <c r="Y7" s="60">
        <v>15000000</v>
      </c>
      <c r="Z7" s="140">
        <v>100</v>
      </c>
      <c r="AA7" s="62">
        <v>30000000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880841</v>
      </c>
      <c r="D9" s="155"/>
      <c r="E9" s="59"/>
      <c r="F9" s="60"/>
      <c r="G9" s="60">
        <v>9629549</v>
      </c>
      <c r="H9" s="60">
        <v>9690624</v>
      </c>
      <c r="I9" s="60">
        <v>9752460</v>
      </c>
      <c r="J9" s="60">
        <v>9752460</v>
      </c>
      <c r="K9" s="60">
        <v>9812961</v>
      </c>
      <c r="L9" s="60">
        <v>9840671</v>
      </c>
      <c r="M9" s="60">
        <v>9898957</v>
      </c>
      <c r="N9" s="60">
        <v>9898957</v>
      </c>
      <c r="O9" s="60"/>
      <c r="P9" s="60"/>
      <c r="Q9" s="60"/>
      <c r="R9" s="60"/>
      <c r="S9" s="60"/>
      <c r="T9" s="60"/>
      <c r="U9" s="60"/>
      <c r="V9" s="60"/>
      <c r="W9" s="60">
        <v>9898957</v>
      </c>
      <c r="X9" s="60"/>
      <c r="Y9" s="60">
        <v>9898957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70716169</v>
      </c>
      <c r="D12" s="168">
        <f>SUM(D6:D11)</f>
        <v>0</v>
      </c>
      <c r="E12" s="72">
        <f t="shared" si="0"/>
        <v>34590000</v>
      </c>
      <c r="F12" s="73">
        <f t="shared" si="0"/>
        <v>34590000</v>
      </c>
      <c r="G12" s="73">
        <f t="shared" si="0"/>
        <v>54261947</v>
      </c>
      <c r="H12" s="73">
        <f t="shared" si="0"/>
        <v>56408937</v>
      </c>
      <c r="I12" s="73">
        <f t="shared" si="0"/>
        <v>51122844</v>
      </c>
      <c r="J12" s="73">
        <f t="shared" si="0"/>
        <v>51122844</v>
      </c>
      <c r="K12" s="73">
        <f t="shared" si="0"/>
        <v>101684464</v>
      </c>
      <c r="L12" s="73">
        <f t="shared" si="0"/>
        <v>71915105</v>
      </c>
      <c r="M12" s="73">
        <f t="shared" si="0"/>
        <v>76831395</v>
      </c>
      <c r="N12" s="73">
        <f t="shared" si="0"/>
        <v>76831395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76831395</v>
      </c>
      <c r="X12" s="73">
        <f t="shared" si="0"/>
        <v>17295000</v>
      </c>
      <c r="Y12" s="73">
        <f t="shared" si="0"/>
        <v>59536395</v>
      </c>
      <c r="Z12" s="170">
        <f>+IF(X12&lt;&gt;0,+(Y12/X12)*100,0)</f>
        <v>344.2405030355594</v>
      </c>
      <c r="AA12" s="74">
        <f>SUM(AA6:AA11)</f>
        <v>34590000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>
        <v>100</v>
      </c>
      <c r="H17" s="60">
        <v>100</v>
      </c>
      <c r="I17" s="60">
        <v>100</v>
      </c>
      <c r="J17" s="60">
        <v>100</v>
      </c>
      <c r="K17" s="60">
        <v>100</v>
      </c>
      <c r="L17" s="60">
        <v>100</v>
      </c>
      <c r="M17" s="60">
        <v>100</v>
      </c>
      <c r="N17" s="60">
        <v>100</v>
      </c>
      <c r="O17" s="60"/>
      <c r="P17" s="60"/>
      <c r="Q17" s="60"/>
      <c r="R17" s="60"/>
      <c r="S17" s="60"/>
      <c r="T17" s="60"/>
      <c r="U17" s="60"/>
      <c r="V17" s="60"/>
      <c r="W17" s="60">
        <v>100</v>
      </c>
      <c r="X17" s="60"/>
      <c r="Y17" s="60">
        <v>100</v>
      </c>
      <c r="Z17" s="140"/>
      <c r="AA17" s="62"/>
    </row>
    <row r="18" spans="1:27" ht="12.7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62627561</v>
      </c>
      <c r="D19" s="155"/>
      <c r="E19" s="59">
        <v>66287000</v>
      </c>
      <c r="F19" s="60">
        <v>66287000</v>
      </c>
      <c r="G19" s="60">
        <v>66627247</v>
      </c>
      <c r="H19" s="60">
        <v>62627561</v>
      </c>
      <c r="I19" s="60">
        <v>62658814</v>
      </c>
      <c r="J19" s="60">
        <v>62658814</v>
      </c>
      <c r="K19" s="60">
        <v>62658814</v>
      </c>
      <c r="L19" s="60">
        <v>62732568</v>
      </c>
      <c r="M19" s="60">
        <v>62751148</v>
      </c>
      <c r="N19" s="60">
        <v>62751148</v>
      </c>
      <c r="O19" s="60"/>
      <c r="P19" s="60"/>
      <c r="Q19" s="60"/>
      <c r="R19" s="60"/>
      <c r="S19" s="60"/>
      <c r="T19" s="60"/>
      <c r="U19" s="60"/>
      <c r="V19" s="60"/>
      <c r="W19" s="60">
        <v>62751148</v>
      </c>
      <c r="X19" s="60">
        <v>33143500</v>
      </c>
      <c r="Y19" s="60">
        <v>29607648</v>
      </c>
      <c r="Z19" s="140">
        <v>89.33</v>
      </c>
      <c r="AA19" s="62">
        <v>66287000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393881</v>
      </c>
      <c r="D22" s="155"/>
      <c r="E22" s="59">
        <v>300000</v>
      </c>
      <c r="F22" s="60">
        <v>300000</v>
      </c>
      <c r="G22" s="60">
        <v>436857</v>
      </c>
      <c r="H22" s="60">
        <v>393881</v>
      </c>
      <c r="I22" s="60">
        <v>393881</v>
      </c>
      <c r="J22" s="60">
        <v>393881</v>
      </c>
      <c r="K22" s="60">
        <v>393881</v>
      </c>
      <c r="L22" s="60">
        <v>393881</v>
      </c>
      <c r="M22" s="60">
        <v>393881</v>
      </c>
      <c r="N22" s="60">
        <v>393881</v>
      </c>
      <c r="O22" s="60"/>
      <c r="P22" s="60"/>
      <c r="Q22" s="60"/>
      <c r="R22" s="60"/>
      <c r="S22" s="60"/>
      <c r="T22" s="60"/>
      <c r="U22" s="60"/>
      <c r="V22" s="60"/>
      <c r="W22" s="60">
        <v>393881</v>
      </c>
      <c r="X22" s="60">
        <v>150000</v>
      </c>
      <c r="Y22" s="60">
        <v>243881</v>
      </c>
      <c r="Z22" s="140">
        <v>162.59</v>
      </c>
      <c r="AA22" s="62">
        <v>300000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63021542</v>
      </c>
      <c r="D24" s="168">
        <f>SUM(D15:D23)</f>
        <v>0</v>
      </c>
      <c r="E24" s="76">
        <f t="shared" si="1"/>
        <v>66587000</v>
      </c>
      <c r="F24" s="77">
        <f t="shared" si="1"/>
        <v>66587000</v>
      </c>
      <c r="G24" s="77">
        <f t="shared" si="1"/>
        <v>67064204</v>
      </c>
      <c r="H24" s="77">
        <f t="shared" si="1"/>
        <v>63021542</v>
      </c>
      <c r="I24" s="77">
        <f t="shared" si="1"/>
        <v>63052795</v>
      </c>
      <c r="J24" s="77">
        <f t="shared" si="1"/>
        <v>63052795</v>
      </c>
      <c r="K24" s="77">
        <f t="shared" si="1"/>
        <v>63052795</v>
      </c>
      <c r="L24" s="77">
        <f t="shared" si="1"/>
        <v>63126549</v>
      </c>
      <c r="M24" s="77">
        <f t="shared" si="1"/>
        <v>63145129</v>
      </c>
      <c r="N24" s="77">
        <f t="shared" si="1"/>
        <v>63145129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63145129</v>
      </c>
      <c r="X24" s="77">
        <f t="shared" si="1"/>
        <v>33293500</v>
      </c>
      <c r="Y24" s="77">
        <f t="shared" si="1"/>
        <v>29851629</v>
      </c>
      <c r="Z24" s="212">
        <f>+IF(X24&lt;&gt;0,+(Y24/X24)*100,0)</f>
        <v>89.66203312958986</v>
      </c>
      <c r="AA24" s="79">
        <f>SUM(AA15:AA23)</f>
        <v>66587000</v>
      </c>
    </row>
    <row r="25" spans="1:27" ht="12.75">
      <c r="A25" s="250" t="s">
        <v>159</v>
      </c>
      <c r="B25" s="251"/>
      <c r="C25" s="168">
        <f aca="true" t="shared" si="2" ref="C25:Y25">+C12+C24</f>
        <v>133737711</v>
      </c>
      <c r="D25" s="168">
        <f>+D12+D24</f>
        <v>0</v>
      </c>
      <c r="E25" s="72">
        <f t="shared" si="2"/>
        <v>101177000</v>
      </c>
      <c r="F25" s="73">
        <f t="shared" si="2"/>
        <v>101177000</v>
      </c>
      <c r="G25" s="73">
        <f t="shared" si="2"/>
        <v>121326151</v>
      </c>
      <c r="H25" s="73">
        <f t="shared" si="2"/>
        <v>119430479</v>
      </c>
      <c r="I25" s="73">
        <f t="shared" si="2"/>
        <v>114175639</v>
      </c>
      <c r="J25" s="73">
        <f t="shared" si="2"/>
        <v>114175639</v>
      </c>
      <c r="K25" s="73">
        <f t="shared" si="2"/>
        <v>164737259</v>
      </c>
      <c r="L25" s="73">
        <f t="shared" si="2"/>
        <v>135041654</v>
      </c>
      <c r="M25" s="73">
        <f t="shared" si="2"/>
        <v>139976524</v>
      </c>
      <c r="N25" s="73">
        <f t="shared" si="2"/>
        <v>139976524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139976524</v>
      </c>
      <c r="X25" s="73">
        <f t="shared" si="2"/>
        <v>50588500</v>
      </c>
      <c r="Y25" s="73">
        <f t="shared" si="2"/>
        <v>89388024</v>
      </c>
      <c r="Z25" s="170">
        <f>+IF(X25&lt;&gt;0,+(Y25/X25)*100,0)</f>
        <v>176.6963321703549</v>
      </c>
      <c r="AA25" s="74">
        <f>+AA12+AA24</f>
        <v>101177000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1088703</v>
      </c>
      <c r="D30" s="155"/>
      <c r="E30" s="59">
        <v>1233000</v>
      </c>
      <c r="F30" s="60">
        <v>1233000</v>
      </c>
      <c r="G30" s="60">
        <v>2681901</v>
      </c>
      <c r="H30" s="60">
        <v>1059282</v>
      </c>
      <c r="I30" s="60">
        <v>1059282</v>
      </c>
      <c r="J30" s="60">
        <v>1059282</v>
      </c>
      <c r="K30" s="60">
        <v>1059282</v>
      </c>
      <c r="L30" s="60">
        <v>1059282</v>
      </c>
      <c r="M30" s="60">
        <v>1059282</v>
      </c>
      <c r="N30" s="60">
        <v>1059282</v>
      </c>
      <c r="O30" s="60"/>
      <c r="P30" s="60"/>
      <c r="Q30" s="60"/>
      <c r="R30" s="60"/>
      <c r="S30" s="60"/>
      <c r="T30" s="60"/>
      <c r="U30" s="60"/>
      <c r="V30" s="60"/>
      <c r="W30" s="60">
        <v>1059282</v>
      </c>
      <c r="X30" s="60">
        <v>616500</v>
      </c>
      <c r="Y30" s="60">
        <v>442782</v>
      </c>
      <c r="Z30" s="140">
        <v>71.82</v>
      </c>
      <c r="AA30" s="62">
        <v>1233000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9928562</v>
      </c>
      <c r="D32" s="155"/>
      <c r="E32" s="59">
        <v>7287000</v>
      </c>
      <c r="F32" s="60">
        <v>7287000</v>
      </c>
      <c r="G32" s="60">
        <v>5403996</v>
      </c>
      <c r="H32" s="60">
        <v>6806356</v>
      </c>
      <c r="I32" s="60">
        <v>6104614</v>
      </c>
      <c r="J32" s="60">
        <v>6104614</v>
      </c>
      <c r="K32" s="60">
        <v>6104614</v>
      </c>
      <c r="L32" s="60">
        <v>6195516</v>
      </c>
      <c r="M32" s="60">
        <v>6207946</v>
      </c>
      <c r="N32" s="60">
        <v>6207946</v>
      </c>
      <c r="O32" s="60"/>
      <c r="P32" s="60"/>
      <c r="Q32" s="60"/>
      <c r="R32" s="60"/>
      <c r="S32" s="60"/>
      <c r="T32" s="60"/>
      <c r="U32" s="60"/>
      <c r="V32" s="60"/>
      <c r="W32" s="60">
        <v>6207946</v>
      </c>
      <c r="X32" s="60">
        <v>3643500</v>
      </c>
      <c r="Y32" s="60">
        <v>2564446</v>
      </c>
      <c r="Z32" s="140">
        <v>70.38</v>
      </c>
      <c r="AA32" s="62">
        <v>7287000</v>
      </c>
    </row>
    <row r="33" spans="1:27" ht="12.75">
      <c r="A33" s="249" t="s">
        <v>165</v>
      </c>
      <c r="B33" s="182"/>
      <c r="C33" s="155">
        <v>5135282</v>
      </c>
      <c r="D33" s="155"/>
      <c r="E33" s="59"/>
      <c r="F33" s="60"/>
      <c r="G33" s="60">
        <v>3498000</v>
      </c>
      <c r="H33" s="60">
        <v>5164703</v>
      </c>
      <c r="I33" s="60">
        <v>5164703</v>
      </c>
      <c r="J33" s="60">
        <v>5164703</v>
      </c>
      <c r="K33" s="60">
        <v>4895257</v>
      </c>
      <c r="L33" s="60">
        <v>4076000</v>
      </c>
      <c r="M33" s="60">
        <v>4076000</v>
      </c>
      <c r="N33" s="60">
        <v>4076000</v>
      </c>
      <c r="O33" s="60"/>
      <c r="P33" s="60"/>
      <c r="Q33" s="60"/>
      <c r="R33" s="60"/>
      <c r="S33" s="60"/>
      <c r="T33" s="60"/>
      <c r="U33" s="60"/>
      <c r="V33" s="60"/>
      <c r="W33" s="60">
        <v>4076000</v>
      </c>
      <c r="X33" s="60"/>
      <c r="Y33" s="60">
        <v>4076000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16152547</v>
      </c>
      <c r="D34" s="168">
        <f>SUM(D29:D33)</f>
        <v>0</v>
      </c>
      <c r="E34" s="72">
        <f t="shared" si="3"/>
        <v>8520000</v>
      </c>
      <c r="F34" s="73">
        <f t="shared" si="3"/>
        <v>8520000</v>
      </c>
      <c r="G34" s="73">
        <f t="shared" si="3"/>
        <v>11583897</v>
      </c>
      <c r="H34" s="73">
        <f t="shared" si="3"/>
        <v>13030341</v>
      </c>
      <c r="I34" s="73">
        <f t="shared" si="3"/>
        <v>12328599</v>
      </c>
      <c r="J34" s="73">
        <f t="shared" si="3"/>
        <v>12328599</v>
      </c>
      <c r="K34" s="73">
        <f t="shared" si="3"/>
        <v>12059153</v>
      </c>
      <c r="L34" s="73">
        <f t="shared" si="3"/>
        <v>11330798</v>
      </c>
      <c r="M34" s="73">
        <f t="shared" si="3"/>
        <v>11343228</v>
      </c>
      <c r="N34" s="73">
        <f t="shared" si="3"/>
        <v>11343228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11343228</v>
      </c>
      <c r="X34" s="73">
        <f t="shared" si="3"/>
        <v>4260000</v>
      </c>
      <c r="Y34" s="73">
        <f t="shared" si="3"/>
        <v>7083228</v>
      </c>
      <c r="Z34" s="170">
        <f>+IF(X34&lt;&gt;0,+(Y34/X34)*100,0)</f>
        <v>166.27295774647888</v>
      </c>
      <c r="AA34" s="74">
        <f>SUM(AA29:AA33)</f>
        <v>8520000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11556702</v>
      </c>
      <c r="D37" s="155"/>
      <c r="E37" s="59">
        <v>11527000</v>
      </c>
      <c r="F37" s="60">
        <v>11527000</v>
      </c>
      <c r="G37" s="60">
        <v>10293195</v>
      </c>
      <c r="H37" s="60">
        <v>11556702</v>
      </c>
      <c r="I37" s="60">
        <v>11556702</v>
      </c>
      <c r="J37" s="60">
        <v>11556702</v>
      </c>
      <c r="K37" s="60">
        <v>11556702</v>
      </c>
      <c r="L37" s="60">
        <v>11556702</v>
      </c>
      <c r="M37" s="60">
        <v>11556702</v>
      </c>
      <c r="N37" s="60">
        <v>11556702</v>
      </c>
      <c r="O37" s="60"/>
      <c r="P37" s="60"/>
      <c r="Q37" s="60"/>
      <c r="R37" s="60"/>
      <c r="S37" s="60"/>
      <c r="T37" s="60"/>
      <c r="U37" s="60"/>
      <c r="V37" s="60"/>
      <c r="W37" s="60">
        <v>11556702</v>
      </c>
      <c r="X37" s="60">
        <v>5763500</v>
      </c>
      <c r="Y37" s="60">
        <v>5793202</v>
      </c>
      <c r="Z37" s="140">
        <v>100.52</v>
      </c>
      <c r="AA37" s="62">
        <v>11527000</v>
      </c>
    </row>
    <row r="38" spans="1:27" ht="12.75">
      <c r="A38" s="249" t="s">
        <v>165</v>
      </c>
      <c r="B38" s="182"/>
      <c r="C38" s="155">
        <v>10367000</v>
      </c>
      <c r="D38" s="155"/>
      <c r="E38" s="59">
        <v>8188000</v>
      </c>
      <c r="F38" s="60">
        <v>8188000</v>
      </c>
      <c r="G38" s="60">
        <v>9082000</v>
      </c>
      <c r="H38" s="60">
        <v>10367000</v>
      </c>
      <c r="I38" s="60">
        <v>10367000</v>
      </c>
      <c r="J38" s="60">
        <v>10367000</v>
      </c>
      <c r="K38" s="60">
        <v>10367000</v>
      </c>
      <c r="L38" s="60">
        <v>10367000</v>
      </c>
      <c r="M38" s="60">
        <v>10367000</v>
      </c>
      <c r="N38" s="60">
        <v>10367000</v>
      </c>
      <c r="O38" s="60"/>
      <c r="P38" s="60"/>
      <c r="Q38" s="60"/>
      <c r="R38" s="60"/>
      <c r="S38" s="60"/>
      <c r="T38" s="60"/>
      <c r="U38" s="60"/>
      <c r="V38" s="60"/>
      <c r="W38" s="60">
        <v>10367000</v>
      </c>
      <c r="X38" s="60">
        <v>4094000</v>
      </c>
      <c r="Y38" s="60">
        <v>6273000</v>
      </c>
      <c r="Z38" s="140">
        <v>153.22</v>
      </c>
      <c r="AA38" s="62">
        <v>8188000</v>
      </c>
    </row>
    <row r="39" spans="1:27" ht="12.75">
      <c r="A39" s="250" t="s">
        <v>59</v>
      </c>
      <c r="B39" s="253"/>
      <c r="C39" s="168">
        <f aca="true" t="shared" si="4" ref="C39:Y39">SUM(C37:C38)</f>
        <v>21923702</v>
      </c>
      <c r="D39" s="168">
        <f>SUM(D37:D38)</f>
        <v>0</v>
      </c>
      <c r="E39" s="76">
        <f t="shared" si="4"/>
        <v>19715000</v>
      </c>
      <c r="F39" s="77">
        <f t="shared" si="4"/>
        <v>19715000</v>
      </c>
      <c r="G39" s="77">
        <f t="shared" si="4"/>
        <v>19375195</v>
      </c>
      <c r="H39" s="77">
        <f t="shared" si="4"/>
        <v>21923702</v>
      </c>
      <c r="I39" s="77">
        <f t="shared" si="4"/>
        <v>21923702</v>
      </c>
      <c r="J39" s="77">
        <f t="shared" si="4"/>
        <v>21923702</v>
      </c>
      <c r="K39" s="77">
        <f t="shared" si="4"/>
        <v>21923702</v>
      </c>
      <c r="L39" s="77">
        <f t="shared" si="4"/>
        <v>21923702</v>
      </c>
      <c r="M39" s="77">
        <f t="shared" si="4"/>
        <v>21923702</v>
      </c>
      <c r="N39" s="77">
        <f t="shared" si="4"/>
        <v>21923702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21923702</v>
      </c>
      <c r="X39" s="77">
        <f t="shared" si="4"/>
        <v>9857500</v>
      </c>
      <c r="Y39" s="77">
        <f t="shared" si="4"/>
        <v>12066202</v>
      </c>
      <c r="Z39" s="212">
        <f>+IF(X39&lt;&gt;0,+(Y39/X39)*100,0)</f>
        <v>122.40630991630739</v>
      </c>
      <c r="AA39" s="79">
        <f>SUM(AA37:AA38)</f>
        <v>19715000</v>
      </c>
    </row>
    <row r="40" spans="1:27" ht="12.75">
      <c r="A40" s="250" t="s">
        <v>167</v>
      </c>
      <c r="B40" s="251"/>
      <c r="C40" s="168">
        <f aca="true" t="shared" si="5" ref="C40:Y40">+C34+C39</f>
        <v>38076249</v>
      </c>
      <c r="D40" s="168">
        <f>+D34+D39</f>
        <v>0</v>
      </c>
      <c r="E40" s="72">
        <f t="shared" si="5"/>
        <v>28235000</v>
      </c>
      <c r="F40" s="73">
        <f t="shared" si="5"/>
        <v>28235000</v>
      </c>
      <c r="G40" s="73">
        <f t="shared" si="5"/>
        <v>30959092</v>
      </c>
      <c r="H40" s="73">
        <f t="shared" si="5"/>
        <v>34954043</v>
      </c>
      <c r="I40" s="73">
        <f t="shared" si="5"/>
        <v>34252301</v>
      </c>
      <c r="J40" s="73">
        <f t="shared" si="5"/>
        <v>34252301</v>
      </c>
      <c r="K40" s="73">
        <f t="shared" si="5"/>
        <v>33982855</v>
      </c>
      <c r="L40" s="73">
        <f t="shared" si="5"/>
        <v>33254500</v>
      </c>
      <c r="M40" s="73">
        <f t="shared" si="5"/>
        <v>33266930</v>
      </c>
      <c r="N40" s="73">
        <f t="shared" si="5"/>
        <v>33266930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33266930</v>
      </c>
      <c r="X40" s="73">
        <f t="shared" si="5"/>
        <v>14117500</v>
      </c>
      <c r="Y40" s="73">
        <f t="shared" si="5"/>
        <v>19149430</v>
      </c>
      <c r="Z40" s="170">
        <f>+IF(X40&lt;&gt;0,+(Y40/X40)*100,0)</f>
        <v>135.64320878342483</v>
      </c>
      <c r="AA40" s="74">
        <f>+AA34+AA39</f>
        <v>28235000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95661462</v>
      </c>
      <c r="D42" s="257">
        <f>+D25-D40</f>
        <v>0</v>
      </c>
      <c r="E42" s="258">
        <f t="shared" si="6"/>
        <v>72942000</v>
      </c>
      <c r="F42" s="259">
        <f t="shared" si="6"/>
        <v>72942000</v>
      </c>
      <c r="G42" s="259">
        <f t="shared" si="6"/>
        <v>90367059</v>
      </c>
      <c r="H42" s="259">
        <f t="shared" si="6"/>
        <v>84476436</v>
      </c>
      <c r="I42" s="259">
        <f t="shared" si="6"/>
        <v>79923338</v>
      </c>
      <c r="J42" s="259">
        <f t="shared" si="6"/>
        <v>79923338</v>
      </c>
      <c r="K42" s="259">
        <f t="shared" si="6"/>
        <v>130754404</v>
      </c>
      <c r="L42" s="259">
        <f t="shared" si="6"/>
        <v>101787154</v>
      </c>
      <c r="M42" s="259">
        <f t="shared" si="6"/>
        <v>106709594</v>
      </c>
      <c r="N42" s="259">
        <f t="shared" si="6"/>
        <v>106709594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106709594</v>
      </c>
      <c r="X42" s="259">
        <f t="shared" si="6"/>
        <v>36471000</v>
      </c>
      <c r="Y42" s="259">
        <f t="shared" si="6"/>
        <v>70238594</v>
      </c>
      <c r="Z42" s="260">
        <f>+IF(X42&lt;&gt;0,+(Y42/X42)*100,0)</f>
        <v>192.58751885059363</v>
      </c>
      <c r="AA42" s="261">
        <f>+AA25-AA40</f>
        <v>72942000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95661462</v>
      </c>
      <c r="D45" s="155"/>
      <c r="E45" s="59">
        <v>72942000</v>
      </c>
      <c r="F45" s="60">
        <v>72942000</v>
      </c>
      <c r="G45" s="60">
        <v>90367059</v>
      </c>
      <c r="H45" s="60">
        <v>84476436</v>
      </c>
      <c r="I45" s="60">
        <v>79923338</v>
      </c>
      <c r="J45" s="60">
        <v>79923338</v>
      </c>
      <c r="K45" s="60">
        <v>130754404</v>
      </c>
      <c r="L45" s="60">
        <v>101787154</v>
      </c>
      <c r="M45" s="60">
        <v>106709594</v>
      </c>
      <c r="N45" s="60">
        <v>106709594</v>
      </c>
      <c r="O45" s="60"/>
      <c r="P45" s="60"/>
      <c r="Q45" s="60"/>
      <c r="R45" s="60"/>
      <c r="S45" s="60"/>
      <c r="T45" s="60"/>
      <c r="U45" s="60"/>
      <c r="V45" s="60"/>
      <c r="W45" s="60">
        <v>106709594</v>
      </c>
      <c r="X45" s="60">
        <v>36471000</v>
      </c>
      <c r="Y45" s="60">
        <v>70238594</v>
      </c>
      <c r="Z45" s="139">
        <v>192.59</v>
      </c>
      <c r="AA45" s="62">
        <v>72942000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95661462</v>
      </c>
      <c r="D48" s="217">
        <f>SUM(D45:D47)</f>
        <v>0</v>
      </c>
      <c r="E48" s="264">
        <f t="shared" si="7"/>
        <v>72942000</v>
      </c>
      <c r="F48" s="219">
        <f t="shared" si="7"/>
        <v>72942000</v>
      </c>
      <c r="G48" s="219">
        <f t="shared" si="7"/>
        <v>90367059</v>
      </c>
      <c r="H48" s="219">
        <f t="shared" si="7"/>
        <v>84476436</v>
      </c>
      <c r="I48" s="219">
        <f t="shared" si="7"/>
        <v>79923338</v>
      </c>
      <c r="J48" s="219">
        <f t="shared" si="7"/>
        <v>79923338</v>
      </c>
      <c r="K48" s="219">
        <f t="shared" si="7"/>
        <v>130754404</v>
      </c>
      <c r="L48" s="219">
        <f t="shared" si="7"/>
        <v>101787154</v>
      </c>
      <c r="M48" s="219">
        <f t="shared" si="7"/>
        <v>106709594</v>
      </c>
      <c r="N48" s="219">
        <f t="shared" si="7"/>
        <v>106709594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106709594</v>
      </c>
      <c r="X48" s="219">
        <f t="shared" si="7"/>
        <v>36471000</v>
      </c>
      <c r="Y48" s="219">
        <f t="shared" si="7"/>
        <v>70238594</v>
      </c>
      <c r="Z48" s="265">
        <f>+IF(X48&lt;&gt;0,+(Y48/X48)*100,0)</f>
        <v>192.58751885059363</v>
      </c>
      <c r="AA48" s="232">
        <f>SUM(AA45:AA47)</f>
        <v>72942000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307135</v>
      </c>
      <c r="D8" s="155"/>
      <c r="E8" s="59">
        <v>105100</v>
      </c>
      <c r="F8" s="60">
        <v>105100</v>
      </c>
      <c r="G8" s="60">
        <v>200533</v>
      </c>
      <c r="H8" s="60">
        <v>5132836</v>
      </c>
      <c r="I8" s="60">
        <v>81488</v>
      </c>
      <c r="J8" s="60">
        <v>5414857</v>
      </c>
      <c r="K8" s="60">
        <v>80337563</v>
      </c>
      <c r="L8" s="60">
        <v>1541904</v>
      </c>
      <c r="M8" s="60">
        <v>231675438</v>
      </c>
      <c r="N8" s="60">
        <v>313554905</v>
      </c>
      <c r="O8" s="60"/>
      <c r="P8" s="60"/>
      <c r="Q8" s="60"/>
      <c r="R8" s="60"/>
      <c r="S8" s="60"/>
      <c r="T8" s="60"/>
      <c r="U8" s="60"/>
      <c r="V8" s="60"/>
      <c r="W8" s="60">
        <v>318969762</v>
      </c>
      <c r="X8" s="60">
        <v>50600</v>
      </c>
      <c r="Y8" s="60">
        <v>318919162</v>
      </c>
      <c r="Z8" s="140">
        <v>630275.02</v>
      </c>
      <c r="AA8" s="62">
        <v>105100</v>
      </c>
    </row>
    <row r="9" spans="1:27" ht="12.75">
      <c r="A9" s="249" t="s">
        <v>179</v>
      </c>
      <c r="B9" s="182"/>
      <c r="C9" s="155">
        <v>115630836</v>
      </c>
      <c r="D9" s="155"/>
      <c r="E9" s="59">
        <v>116162000</v>
      </c>
      <c r="F9" s="60">
        <v>116162000</v>
      </c>
      <c r="G9" s="60">
        <v>46631199</v>
      </c>
      <c r="H9" s="60">
        <v>1500000</v>
      </c>
      <c r="I9" s="60">
        <v>1185000</v>
      </c>
      <c r="J9" s="60">
        <v>49316199</v>
      </c>
      <c r="K9" s="60"/>
      <c r="L9" s="60">
        <v>450000</v>
      </c>
      <c r="M9" s="60">
        <v>37010000</v>
      </c>
      <c r="N9" s="60">
        <v>37460000</v>
      </c>
      <c r="O9" s="60"/>
      <c r="P9" s="60"/>
      <c r="Q9" s="60"/>
      <c r="R9" s="60"/>
      <c r="S9" s="60"/>
      <c r="T9" s="60"/>
      <c r="U9" s="60"/>
      <c r="V9" s="60"/>
      <c r="W9" s="60">
        <v>86776199</v>
      </c>
      <c r="X9" s="60">
        <v>44770000</v>
      </c>
      <c r="Y9" s="60">
        <v>42006199</v>
      </c>
      <c r="Z9" s="140">
        <v>93.83</v>
      </c>
      <c r="AA9" s="62">
        <v>116162000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5175886</v>
      </c>
      <c r="D11" s="155"/>
      <c r="E11" s="59">
        <v>2132800</v>
      </c>
      <c r="F11" s="60">
        <v>2132800</v>
      </c>
      <c r="G11" s="60">
        <v>193628</v>
      </c>
      <c r="H11" s="60">
        <v>85477</v>
      </c>
      <c r="I11" s="60">
        <v>103896</v>
      </c>
      <c r="J11" s="60">
        <v>383001</v>
      </c>
      <c r="K11" s="60">
        <v>1533945</v>
      </c>
      <c r="L11" s="60">
        <v>82530</v>
      </c>
      <c r="M11" s="60"/>
      <c r="N11" s="60">
        <v>1616475</v>
      </c>
      <c r="O11" s="60"/>
      <c r="P11" s="60"/>
      <c r="Q11" s="60"/>
      <c r="R11" s="60"/>
      <c r="S11" s="60"/>
      <c r="T11" s="60"/>
      <c r="U11" s="60"/>
      <c r="V11" s="60"/>
      <c r="W11" s="60">
        <v>1999476</v>
      </c>
      <c r="X11" s="60">
        <v>1125906</v>
      </c>
      <c r="Y11" s="60">
        <v>873570</v>
      </c>
      <c r="Z11" s="140">
        <v>77.59</v>
      </c>
      <c r="AA11" s="62">
        <v>2132800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-98895276</v>
      </c>
      <c r="D14" s="155"/>
      <c r="E14" s="59">
        <v>-104886952</v>
      </c>
      <c r="F14" s="60">
        <v>-104886952</v>
      </c>
      <c r="G14" s="60">
        <v>-48204912</v>
      </c>
      <c r="H14" s="60">
        <v>-6881590</v>
      </c>
      <c r="I14" s="60">
        <v>-9582348</v>
      </c>
      <c r="J14" s="60">
        <v>-64668850</v>
      </c>
      <c r="K14" s="60">
        <v>-40179129</v>
      </c>
      <c r="L14" s="60">
        <v>-37511999</v>
      </c>
      <c r="M14" s="60">
        <v>-241118884</v>
      </c>
      <c r="N14" s="60">
        <v>-318810012</v>
      </c>
      <c r="O14" s="60"/>
      <c r="P14" s="60"/>
      <c r="Q14" s="60"/>
      <c r="R14" s="60"/>
      <c r="S14" s="60"/>
      <c r="T14" s="60"/>
      <c r="U14" s="60"/>
      <c r="V14" s="60"/>
      <c r="W14" s="60">
        <v>-383478862</v>
      </c>
      <c r="X14" s="60">
        <v>-44331430</v>
      </c>
      <c r="Y14" s="60">
        <v>-339147432</v>
      </c>
      <c r="Z14" s="140">
        <v>765.03</v>
      </c>
      <c r="AA14" s="62">
        <v>-104886952</v>
      </c>
    </row>
    <row r="15" spans="1:27" ht="12.75">
      <c r="A15" s="249" t="s">
        <v>40</v>
      </c>
      <c r="B15" s="182"/>
      <c r="C15" s="155">
        <v>-3552364</v>
      </c>
      <c r="D15" s="155"/>
      <c r="E15" s="59">
        <v>-1232907</v>
      </c>
      <c r="F15" s="60">
        <v>-1232907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-616500</v>
      </c>
      <c r="Y15" s="60">
        <v>616500</v>
      </c>
      <c r="Z15" s="140">
        <v>-100</v>
      </c>
      <c r="AA15" s="62">
        <v>-1232907</v>
      </c>
    </row>
    <row r="16" spans="1:27" ht="12.75">
      <c r="A16" s="249" t="s">
        <v>42</v>
      </c>
      <c r="B16" s="182"/>
      <c r="C16" s="155">
        <v>-4474027</v>
      </c>
      <c r="D16" s="155"/>
      <c r="E16" s="59">
        <v>-3550000</v>
      </c>
      <c r="F16" s="60">
        <v>-3550000</v>
      </c>
      <c r="G16" s="60">
        <v>-3500000</v>
      </c>
      <c r="H16" s="60"/>
      <c r="I16" s="60"/>
      <c r="J16" s="60">
        <v>-3500000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-3500000</v>
      </c>
      <c r="X16" s="60">
        <v>-3550000</v>
      </c>
      <c r="Y16" s="60">
        <v>50000</v>
      </c>
      <c r="Z16" s="140">
        <v>-1.41</v>
      </c>
      <c r="AA16" s="62">
        <v>-3550000</v>
      </c>
    </row>
    <row r="17" spans="1:27" ht="12.75">
      <c r="A17" s="250" t="s">
        <v>185</v>
      </c>
      <c r="B17" s="251"/>
      <c r="C17" s="168">
        <f aca="true" t="shared" si="0" ref="C17:Y17">SUM(C6:C16)</f>
        <v>14192190</v>
      </c>
      <c r="D17" s="168">
        <f t="shared" si="0"/>
        <v>0</v>
      </c>
      <c r="E17" s="72">
        <f t="shared" si="0"/>
        <v>8730041</v>
      </c>
      <c r="F17" s="73">
        <f t="shared" si="0"/>
        <v>8730041</v>
      </c>
      <c r="G17" s="73">
        <f t="shared" si="0"/>
        <v>-4679552</v>
      </c>
      <c r="H17" s="73">
        <f t="shared" si="0"/>
        <v>-163277</v>
      </c>
      <c r="I17" s="73">
        <f t="shared" si="0"/>
        <v>-8211964</v>
      </c>
      <c r="J17" s="73">
        <f t="shared" si="0"/>
        <v>-13054793</v>
      </c>
      <c r="K17" s="73">
        <f t="shared" si="0"/>
        <v>41692379</v>
      </c>
      <c r="L17" s="73">
        <f t="shared" si="0"/>
        <v>-35437565</v>
      </c>
      <c r="M17" s="73">
        <f t="shared" si="0"/>
        <v>27566554</v>
      </c>
      <c r="N17" s="73">
        <f t="shared" si="0"/>
        <v>33821368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20766575</v>
      </c>
      <c r="X17" s="73">
        <f t="shared" si="0"/>
        <v>-2551424</v>
      </c>
      <c r="Y17" s="73">
        <f t="shared" si="0"/>
        <v>23317999</v>
      </c>
      <c r="Z17" s="170">
        <f>+IF(X17&lt;&gt;0,+(Y17/X17)*100,0)</f>
        <v>-913.9209711909897</v>
      </c>
      <c r="AA17" s="74">
        <f>SUM(AA6:AA16)</f>
        <v>8730041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467694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-756556</v>
      </c>
      <c r="D26" s="155"/>
      <c r="E26" s="59">
        <v>-700000</v>
      </c>
      <c r="F26" s="60">
        <v>-700000</v>
      </c>
      <c r="G26" s="60"/>
      <c r="H26" s="60"/>
      <c r="I26" s="60"/>
      <c r="J26" s="60"/>
      <c r="K26" s="60">
        <v>-18926</v>
      </c>
      <c r="L26" s="60">
        <v>-73754</v>
      </c>
      <c r="M26" s="60">
        <v>-18580</v>
      </c>
      <c r="N26" s="60">
        <v>-111260</v>
      </c>
      <c r="O26" s="60"/>
      <c r="P26" s="60"/>
      <c r="Q26" s="60"/>
      <c r="R26" s="60"/>
      <c r="S26" s="60"/>
      <c r="T26" s="60"/>
      <c r="U26" s="60"/>
      <c r="V26" s="60"/>
      <c r="W26" s="60">
        <v>-111260</v>
      </c>
      <c r="X26" s="60">
        <v>-500000</v>
      </c>
      <c r="Y26" s="60">
        <v>388740</v>
      </c>
      <c r="Z26" s="140">
        <v>-77.75</v>
      </c>
      <c r="AA26" s="62">
        <v>-700000</v>
      </c>
    </row>
    <row r="27" spans="1:27" ht="12.75">
      <c r="A27" s="250" t="s">
        <v>192</v>
      </c>
      <c r="B27" s="251"/>
      <c r="C27" s="168">
        <f aca="true" t="shared" si="1" ref="C27:Y27">SUM(C21:C26)</f>
        <v>-288862</v>
      </c>
      <c r="D27" s="168">
        <f>SUM(D21:D26)</f>
        <v>0</v>
      </c>
      <c r="E27" s="72">
        <f t="shared" si="1"/>
        <v>-700000</v>
      </c>
      <c r="F27" s="73">
        <f t="shared" si="1"/>
        <v>-700000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-18926</v>
      </c>
      <c r="L27" s="73">
        <f t="shared" si="1"/>
        <v>-73754</v>
      </c>
      <c r="M27" s="73">
        <f t="shared" si="1"/>
        <v>-18580</v>
      </c>
      <c r="N27" s="73">
        <f t="shared" si="1"/>
        <v>-111260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-111260</v>
      </c>
      <c r="X27" s="73">
        <f t="shared" si="1"/>
        <v>-500000</v>
      </c>
      <c r="Y27" s="73">
        <f t="shared" si="1"/>
        <v>388740</v>
      </c>
      <c r="Z27" s="170">
        <f>+IF(X27&lt;&gt;0,+(Y27/X27)*100,0)</f>
        <v>-77.74799999999999</v>
      </c>
      <c r="AA27" s="74">
        <f>SUM(AA21:AA26)</f>
        <v>-700000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-2145864</v>
      </c>
      <c r="D35" s="155"/>
      <c r="E35" s="59">
        <v>-2234256</v>
      </c>
      <c r="F35" s="60">
        <v>-2234256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-1117128</v>
      </c>
      <c r="Y35" s="60">
        <v>1117128</v>
      </c>
      <c r="Z35" s="140">
        <v>-100</v>
      </c>
      <c r="AA35" s="62">
        <v>-2234256</v>
      </c>
    </row>
    <row r="36" spans="1:27" ht="12.75">
      <c r="A36" s="250" t="s">
        <v>198</v>
      </c>
      <c r="B36" s="251"/>
      <c r="C36" s="168">
        <f aca="true" t="shared" si="2" ref="C36:Y36">SUM(C31:C35)</f>
        <v>-2145864</v>
      </c>
      <c r="D36" s="168">
        <f>SUM(D31:D35)</f>
        <v>0</v>
      </c>
      <c r="E36" s="72">
        <f t="shared" si="2"/>
        <v>-2234256</v>
      </c>
      <c r="F36" s="73">
        <f t="shared" si="2"/>
        <v>-2234256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-1117128</v>
      </c>
      <c r="Y36" s="73">
        <f t="shared" si="2"/>
        <v>1117128</v>
      </c>
      <c r="Z36" s="170">
        <f>+IF(X36&lt;&gt;0,+(Y36/X36)*100,0)</f>
        <v>-100</v>
      </c>
      <c r="AA36" s="74">
        <f>SUM(AA31:AA35)</f>
        <v>-2234256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11757464</v>
      </c>
      <c r="D38" s="153">
        <f>+D17+D27+D36</f>
        <v>0</v>
      </c>
      <c r="E38" s="99">
        <f t="shared" si="3"/>
        <v>5795785</v>
      </c>
      <c r="F38" s="100">
        <f t="shared" si="3"/>
        <v>5795785</v>
      </c>
      <c r="G38" s="100">
        <f t="shared" si="3"/>
        <v>-4679552</v>
      </c>
      <c r="H38" s="100">
        <f t="shared" si="3"/>
        <v>-163277</v>
      </c>
      <c r="I38" s="100">
        <f t="shared" si="3"/>
        <v>-8211964</v>
      </c>
      <c r="J38" s="100">
        <f t="shared" si="3"/>
        <v>-13054793</v>
      </c>
      <c r="K38" s="100">
        <f t="shared" si="3"/>
        <v>41673453</v>
      </c>
      <c r="L38" s="100">
        <f t="shared" si="3"/>
        <v>-35511319</v>
      </c>
      <c r="M38" s="100">
        <f t="shared" si="3"/>
        <v>27547974</v>
      </c>
      <c r="N38" s="100">
        <f t="shared" si="3"/>
        <v>33710108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20655315</v>
      </c>
      <c r="X38" s="100">
        <f t="shared" si="3"/>
        <v>-4168552</v>
      </c>
      <c r="Y38" s="100">
        <f t="shared" si="3"/>
        <v>24823867</v>
      </c>
      <c r="Z38" s="137">
        <f>+IF(X38&lt;&gt;0,+(Y38/X38)*100,0)</f>
        <v>-595.5033546420916</v>
      </c>
      <c r="AA38" s="102">
        <f>+AA17+AA27+AA36</f>
        <v>5795785</v>
      </c>
    </row>
    <row r="39" spans="1:27" ht="12.75">
      <c r="A39" s="249" t="s">
        <v>200</v>
      </c>
      <c r="B39" s="182"/>
      <c r="C39" s="153">
        <v>18069343</v>
      </c>
      <c r="D39" s="153"/>
      <c r="E39" s="99">
        <v>18069343</v>
      </c>
      <c r="F39" s="100">
        <v>18069343</v>
      </c>
      <c r="G39" s="100">
        <v>14632398</v>
      </c>
      <c r="H39" s="100">
        <v>9952846</v>
      </c>
      <c r="I39" s="100">
        <v>9789569</v>
      </c>
      <c r="J39" s="100">
        <v>14632398</v>
      </c>
      <c r="K39" s="100">
        <v>1577605</v>
      </c>
      <c r="L39" s="100">
        <v>43251058</v>
      </c>
      <c r="M39" s="100">
        <v>7739739</v>
      </c>
      <c r="N39" s="100">
        <v>1577605</v>
      </c>
      <c r="O39" s="100"/>
      <c r="P39" s="100"/>
      <c r="Q39" s="100"/>
      <c r="R39" s="100"/>
      <c r="S39" s="100"/>
      <c r="T39" s="100"/>
      <c r="U39" s="100"/>
      <c r="V39" s="100"/>
      <c r="W39" s="100">
        <v>14632398</v>
      </c>
      <c r="X39" s="100">
        <v>18069343</v>
      </c>
      <c r="Y39" s="100">
        <v>-3436945</v>
      </c>
      <c r="Z39" s="137">
        <v>-19.02</v>
      </c>
      <c r="AA39" s="102">
        <v>18069343</v>
      </c>
    </row>
    <row r="40" spans="1:27" ht="12.75">
      <c r="A40" s="269" t="s">
        <v>201</v>
      </c>
      <c r="B40" s="256"/>
      <c r="C40" s="257">
        <v>29826807</v>
      </c>
      <c r="D40" s="257"/>
      <c r="E40" s="258">
        <v>23865128</v>
      </c>
      <c r="F40" s="259">
        <v>23865128</v>
      </c>
      <c r="G40" s="259">
        <v>9952846</v>
      </c>
      <c r="H40" s="259">
        <v>9789569</v>
      </c>
      <c r="I40" s="259">
        <v>1577605</v>
      </c>
      <c r="J40" s="259">
        <v>1577605</v>
      </c>
      <c r="K40" s="259">
        <v>43251058</v>
      </c>
      <c r="L40" s="259">
        <v>7739739</v>
      </c>
      <c r="M40" s="259">
        <v>35287713</v>
      </c>
      <c r="N40" s="259">
        <v>35287713</v>
      </c>
      <c r="O40" s="259"/>
      <c r="P40" s="259"/>
      <c r="Q40" s="259"/>
      <c r="R40" s="259"/>
      <c r="S40" s="259"/>
      <c r="T40" s="259"/>
      <c r="U40" s="259"/>
      <c r="V40" s="259"/>
      <c r="W40" s="259">
        <v>35287713</v>
      </c>
      <c r="X40" s="259">
        <v>13900791</v>
      </c>
      <c r="Y40" s="259">
        <v>21386922</v>
      </c>
      <c r="Z40" s="260">
        <v>153.85</v>
      </c>
      <c r="AA40" s="261">
        <v>23865128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756556</v>
      </c>
      <c r="D5" s="200">
        <f t="shared" si="0"/>
        <v>0</v>
      </c>
      <c r="E5" s="106">
        <f t="shared" si="0"/>
        <v>700000</v>
      </c>
      <c r="F5" s="106">
        <f t="shared" si="0"/>
        <v>700000</v>
      </c>
      <c r="G5" s="106">
        <f t="shared" si="0"/>
        <v>0</v>
      </c>
      <c r="H5" s="106">
        <f t="shared" si="0"/>
        <v>31253</v>
      </c>
      <c r="I5" s="106">
        <f t="shared" si="0"/>
        <v>0</v>
      </c>
      <c r="J5" s="106">
        <f t="shared" si="0"/>
        <v>31253</v>
      </c>
      <c r="K5" s="106">
        <f t="shared" si="0"/>
        <v>15031</v>
      </c>
      <c r="L5" s="106">
        <f t="shared" si="0"/>
        <v>73754</v>
      </c>
      <c r="M5" s="106">
        <f t="shared" si="0"/>
        <v>18580</v>
      </c>
      <c r="N5" s="106">
        <f t="shared" si="0"/>
        <v>107365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138618</v>
      </c>
      <c r="X5" s="106">
        <f t="shared" si="0"/>
        <v>350000</v>
      </c>
      <c r="Y5" s="106">
        <f t="shared" si="0"/>
        <v>-211382</v>
      </c>
      <c r="Z5" s="201">
        <f>+IF(X5&lt;&gt;0,+(Y5/X5)*100,0)</f>
        <v>-60.39485714285714</v>
      </c>
      <c r="AA5" s="199">
        <f>SUM(AA11:AA18)</f>
        <v>700000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552307</v>
      </c>
      <c r="D15" s="156"/>
      <c r="E15" s="60">
        <v>400000</v>
      </c>
      <c r="F15" s="60">
        <v>400000</v>
      </c>
      <c r="G15" s="60"/>
      <c r="H15" s="60">
        <v>31253</v>
      </c>
      <c r="I15" s="60"/>
      <c r="J15" s="60">
        <v>31253</v>
      </c>
      <c r="K15" s="60">
        <v>15031</v>
      </c>
      <c r="L15" s="60">
        <v>73754</v>
      </c>
      <c r="M15" s="60">
        <v>18580</v>
      </c>
      <c r="N15" s="60">
        <v>107365</v>
      </c>
      <c r="O15" s="60"/>
      <c r="P15" s="60"/>
      <c r="Q15" s="60"/>
      <c r="R15" s="60"/>
      <c r="S15" s="60"/>
      <c r="T15" s="60"/>
      <c r="U15" s="60"/>
      <c r="V15" s="60"/>
      <c r="W15" s="60">
        <v>138618</v>
      </c>
      <c r="X15" s="60">
        <v>200000</v>
      </c>
      <c r="Y15" s="60">
        <v>-61382</v>
      </c>
      <c r="Z15" s="140">
        <v>-30.69</v>
      </c>
      <c r="AA15" s="155">
        <v>400000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204249</v>
      </c>
      <c r="D18" s="276"/>
      <c r="E18" s="82">
        <v>300000</v>
      </c>
      <c r="F18" s="82">
        <v>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150000</v>
      </c>
      <c r="Y18" s="82">
        <v>-150000</v>
      </c>
      <c r="Z18" s="270">
        <v>-100</v>
      </c>
      <c r="AA18" s="278">
        <v>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552307</v>
      </c>
      <c r="D45" s="129">
        <f t="shared" si="7"/>
        <v>0</v>
      </c>
      <c r="E45" s="54">
        <f t="shared" si="7"/>
        <v>400000</v>
      </c>
      <c r="F45" s="54">
        <f t="shared" si="7"/>
        <v>400000</v>
      </c>
      <c r="G45" s="54">
        <f t="shared" si="7"/>
        <v>0</v>
      </c>
      <c r="H45" s="54">
        <f t="shared" si="7"/>
        <v>31253</v>
      </c>
      <c r="I45" s="54">
        <f t="shared" si="7"/>
        <v>0</v>
      </c>
      <c r="J45" s="54">
        <f t="shared" si="7"/>
        <v>31253</v>
      </c>
      <c r="K45" s="54">
        <f t="shared" si="7"/>
        <v>15031</v>
      </c>
      <c r="L45" s="54">
        <f t="shared" si="7"/>
        <v>73754</v>
      </c>
      <c r="M45" s="54">
        <f t="shared" si="7"/>
        <v>18580</v>
      </c>
      <c r="N45" s="54">
        <f t="shared" si="7"/>
        <v>107365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138618</v>
      </c>
      <c r="X45" s="54">
        <f t="shared" si="7"/>
        <v>200000</v>
      </c>
      <c r="Y45" s="54">
        <f t="shared" si="7"/>
        <v>-61382</v>
      </c>
      <c r="Z45" s="184">
        <f t="shared" si="5"/>
        <v>-30.691000000000003</v>
      </c>
      <c r="AA45" s="130">
        <f t="shared" si="8"/>
        <v>400000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204249</v>
      </c>
      <c r="D48" s="129">
        <f t="shared" si="7"/>
        <v>0</v>
      </c>
      <c r="E48" s="54">
        <f t="shared" si="7"/>
        <v>300000</v>
      </c>
      <c r="F48" s="54">
        <f t="shared" si="7"/>
        <v>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150000</v>
      </c>
      <c r="Y48" s="54">
        <f t="shared" si="7"/>
        <v>-150000</v>
      </c>
      <c r="Z48" s="184">
        <f t="shared" si="5"/>
        <v>-100</v>
      </c>
      <c r="AA48" s="130">
        <f t="shared" si="8"/>
        <v>300000</v>
      </c>
    </row>
    <row r="49" spans="1:27" ht="12.75">
      <c r="A49" s="308" t="s">
        <v>220</v>
      </c>
      <c r="B49" s="149"/>
      <c r="C49" s="239">
        <f aca="true" t="shared" si="9" ref="C49:Y49">SUM(C41:C48)</f>
        <v>756556</v>
      </c>
      <c r="D49" s="218">
        <f t="shared" si="9"/>
        <v>0</v>
      </c>
      <c r="E49" s="220">
        <f t="shared" si="9"/>
        <v>700000</v>
      </c>
      <c r="F49" s="220">
        <f t="shared" si="9"/>
        <v>700000</v>
      </c>
      <c r="G49" s="220">
        <f t="shared" si="9"/>
        <v>0</v>
      </c>
      <c r="H49" s="220">
        <f t="shared" si="9"/>
        <v>31253</v>
      </c>
      <c r="I49" s="220">
        <f t="shared" si="9"/>
        <v>0</v>
      </c>
      <c r="J49" s="220">
        <f t="shared" si="9"/>
        <v>31253</v>
      </c>
      <c r="K49" s="220">
        <f t="shared" si="9"/>
        <v>15031</v>
      </c>
      <c r="L49" s="220">
        <f t="shared" si="9"/>
        <v>73754</v>
      </c>
      <c r="M49" s="220">
        <f t="shared" si="9"/>
        <v>18580</v>
      </c>
      <c r="N49" s="220">
        <f t="shared" si="9"/>
        <v>107365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138618</v>
      </c>
      <c r="X49" s="220">
        <f t="shared" si="9"/>
        <v>350000</v>
      </c>
      <c r="Y49" s="220">
        <f t="shared" si="9"/>
        <v>-211382</v>
      </c>
      <c r="Z49" s="221">
        <f t="shared" si="5"/>
        <v>-60.39485714285714</v>
      </c>
      <c r="AA49" s="222">
        <f>SUM(AA41:AA48)</f>
        <v>700000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539940</v>
      </c>
      <c r="D51" s="129">
        <f t="shared" si="10"/>
        <v>0</v>
      </c>
      <c r="E51" s="54">
        <f t="shared" si="10"/>
        <v>726450</v>
      </c>
      <c r="F51" s="54">
        <f t="shared" si="10"/>
        <v>726450</v>
      </c>
      <c r="G51" s="54">
        <f t="shared" si="10"/>
        <v>44555</v>
      </c>
      <c r="H51" s="54">
        <f t="shared" si="10"/>
        <v>0</v>
      </c>
      <c r="I51" s="54">
        <f t="shared" si="10"/>
        <v>53376</v>
      </c>
      <c r="J51" s="54">
        <f t="shared" si="10"/>
        <v>97931</v>
      </c>
      <c r="K51" s="54">
        <f t="shared" si="10"/>
        <v>48763</v>
      </c>
      <c r="L51" s="54">
        <f t="shared" si="10"/>
        <v>11091</v>
      </c>
      <c r="M51" s="54">
        <f t="shared" si="10"/>
        <v>29409</v>
      </c>
      <c r="N51" s="54">
        <f t="shared" si="10"/>
        <v>89263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187194</v>
      </c>
      <c r="X51" s="54">
        <f t="shared" si="10"/>
        <v>363225</v>
      </c>
      <c r="Y51" s="54">
        <f t="shared" si="10"/>
        <v>-176031</v>
      </c>
      <c r="Z51" s="184">
        <f>+IF(X51&lt;&gt;0,+(Y51/X51)*100,0)</f>
        <v>-48.46334916374148</v>
      </c>
      <c r="AA51" s="130">
        <f>SUM(AA57:AA61)</f>
        <v>726450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539940</v>
      </c>
      <c r="D61" s="156"/>
      <c r="E61" s="60">
        <v>726450</v>
      </c>
      <c r="F61" s="60">
        <v>726450</v>
      </c>
      <c r="G61" s="60">
        <v>44555</v>
      </c>
      <c r="H61" s="60"/>
      <c r="I61" s="60">
        <v>53376</v>
      </c>
      <c r="J61" s="60">
        <v>97931</v>
      </c>
      <c r="K61" s="60">
        <v>48763</v>
      </c>
      <c r="L61" s="60">
        <v>11091</v>
      </c>
      <c r="M61" s="60">
        <v>29409</v>
      </c>
      <c r="N61" s="60">
        <v>89263</v>
      </c>
      <c r="O61" s="60"/>
      <c r="P61" s="60"/>
      <c r="Q61" s="60"/>
      <c r="R61" s="60"/>
      <c r="S61" s="60"/>
      <c r="T61" s="60"/>
      <c r="U61" s="60"/>
      <c r="V61" s="60"/>
      <c r="W61" s="60">
        <v>187194</v>
      </c>
      <c r="X61" s="60">
        <v>363225</v>
      </c>
      <c r="Y61" s="60">
        <v>-176031</v>
      </c>
      <c r="Z61" s="140">
        <v>-48.46</v>
      </c>
      <c r="AA61" s="155">
        <v>726450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150000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1250000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286050</v>
      </c>
      <c r="F68" s="60"/>
      <c r="G68" s="60">
        <v>44555</v>
      </c>
      <c r="H68" s="60"/>
      <c r="I68" s="60">
        <v>58571</v>
      </c>
      <c r="J68" s="60">
        <v>103126</v>
      </c>
      <c r="K68" s="60">
        <v>14738</v>
      </c>
      <c r="L68" s="60">
        <v>11091</v>
      </c>
      <c r="M68" s="60">
        <v>29409</v>
      </c>
      <c r="N68" s="60">
        <v>55238</v>
      </c>
      <c r="O68" s="60"/>
      <c r="P68" s="60"/>
      <c r="Q68" s="60"/>
      <c r="R68" s="60"/>
      <c r="S68" s="60"/>
      <c r="T68" s="60"/>
      <c r="U68" s="60"/>
      <c r="V68" s="60"/>
      <c r="W68" s="60">
        <v>158364</v>
      </c>
      <c r="X68" s="60"/>
      <c r="Y68" s="60">
        <v>158364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1786050</v>
      </c>
      <c r="F69" s="220">
        <f t="shared" si="12"/>
        <v>0</v>
      </c>
      <c r="G69" s="220">
        <f t="shared" si="12"/>
        <v>44555</v>
      </c>
      <c r="H69" s="220">
        <f t="shared" si="12"/>
        <v>0</v>
      </c>
      <c r="I69" s="220">
        <f t="shared" si="12"/>
        <v>58571</v>
      </c>
      <c r="J69" s="220">
        <f t="shared" si="12"/>
        <v>103126</v>
      </c>
      <c r="K69" s="220">
        <f t="shared" si="12"/>
        <v>14738</v>
      </c>
      <c r="L69" s="220">
        <f t="shared" si="12"/>
        <v>11091</v>
      </c>
      <c r="M69" s="220">
        <f t="shared" si="12"/>
        <v>29409</v>
      </c>
      <c r="N69" s="220">
        <f t="shared" si="12"/>
        <v>55238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158364</v>
      </c>
      <c r="X69" s="220">
        <f t="shared" si="12"/>
        <v>0</v>
      </c>
      <c r="Y69" s="220">
        <f t="shared" si="12"/>
        <v>158364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552307</v>
      </c>
      <c r="D40" s="344">
        <f t="shared" si="9"/>
        <v>0</v>
      </c>
      <c r="E40" s="343">
        <f t="shared" si="9"/>
        <v>400000</v>
      </c>
      <c r="F40" s="345">
        <f t="shared" si="9"/>
        <v>400000</v>
      </c>
      <c r="G40" s="345">
        <f t="shared" si="9"/>
        <v>0</v>
      </c>
      <c r="H40" s="343">
        <f t="shared" si="9"/>
        <v>31253</v>
      </c>
      <c r="I40" s="343">
        <f t="shared" si="9"/>
        <v>0</v>
      </c>
      <c r="J40" s="345">
        <f t="shared" si="9"/>
        <v>31253</v>
      </c>
      <c r="K40" s="345">
        <f t="shared" si="9"/>
        <v>15031</v>
      </c>
      <c r="L40" s="343">
        <f t="shared" si="9"/>
        <v>73754</v>
      </c>
      <c r="M40" s="343">
        <f t="shared" si="9"/>
        <v>18580</v>
      </c>
      <c r="N40" s="345">
        <f t="shared" si="9"/>
        <v>107365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138618</v>
      </c>
      <c r="X40" s="343">
        <f t="shared" si="9"/>
        <v>200000</v>
      </c>
      <c r="Y40" s="345">
        <f t="shared" si="9"/>
        <v>-61382</v>
      </c>
      <c r="Z40" s="336">
        <f>+IF(X40&lt;&gt;0,+(Y40/X40)*100,0)</f>
        <v>-30.691000000000003</v>
      </c>
      <c r="AA40" s="350">
        <f>SUM(AA41:AA49)</f>
        <v>400000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91290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399482</v>
      </c>
      <c r="D44" s="368"/>
      <c r="E44" s="54">
        <v>400000</v>
      </c>
      <c r="F44" s="53">
        <v>400000</v>
      </c>
      <c r="G44" s="53"/>
      <c r="H44" s="54">
        <v>7374</v>
      </c>
      <c r="I44" s="54"/>
      <c r="J44" s="53">
        <v>7374</v>
      </c>
      <c r="K44" s="53">
        <v>876</v>
      </c>
      <c r="L44" s="54">
        <v>65754</v>
      </c>
      <c r="M44" s="54">
        <v>18580</v>
      </c>
      <c r="N44" s="53">
        <v>85210</v>
      </c>
      <c r="O44" s="53"/>
      <c r="P44" s="54"/>
      <c r="Q44" s="54"/>
      <c r="R44" s="53"/>
      <c r="S44" s="53"/>
      <c r="T44" s="54"/>
      <c r="U44" s="54"/>
      <c r="V44" s="53"/>
      <c r="W44" s="53">
        <v>92584</v>
      </c>
      <c r="X44" s="54">
        <v>200000</v>
      </c>
      <c r="Y44" s="53">
        <v>-107416</v>
      </c>
      <c r="Z44" s="94">
        <v>-53.71</v>
      </c>
      <c r="AA44" s="95">
        <v>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>
        <v>23879</v>
      </c>
      <c r="I45" s="54"/>
      <c r="J45" s="53">
        <v>23879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23879</v>
      </c>
      <c r="X45" s="54"/>
      <c r="Y45" s="53">
        <v>23879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8800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52735</v>
      </c>
      <c r="D49" s="368"/>
      <c r="E49" s="54"/>
      <c r="F49" s="53"/>
      <c r="G49" s="53"/>
      <c r="H49" s="54"/>
      <c r="I49" s="54"/>
      <c r="J49" s="53"/>
      <c r="K49" s="53">
        <v>14155</v>
      </c>
      <c r="L49" s="54">
        <v>8000</v>
      </c>
      <c r="M49" s="54"/>
      <c r="N49" s="53">
        <v>22155</v>
      </c>
      <c r="O49" s="53"/>
      <c r="P49" s="54"/>
      <c r="Q49" s="54"/>
      <c r="R49" s="53"/>
      <c r="S49" s="53"/>
      <c r="T49" s="54"/>
      <c r="U49" s="54"/>
      <c r="V49" s="53"/>
      <c r="W49" s="53">
        <v>22155</v>
      </c>
      <c r="X49" s="54"/>
      <c r="Y49" s="53">
        <v>22155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204249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150000</v>
      </c>
      <c r="Y57" s="345">
        <f t="shared" si="13"/>
        <v>-150000</v>
      </c>
      <c r="Z57" s="336">
        <f>+IF(X57&lt;&gt;0,+(Y57/X57)*100,0)</f>
        <v>-100</v>
      </c>
      <c r="AA57" s="350">
        <f t="shared" si="13"/>
        <v>300000</v>
      </c>
    </row>
    <row r="58" spans="1:27" ht="12.75">
      <c r="A58" s="361" t="s">
        <v>217</v>
      </c>
      <c r="B58" s="136"/>
      <c r="C58" s="60">
        <v>204249</v>
      </c>
      <c r="D58" s="340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</v>
      </c>
      <c r="Y58" s="59">
        <v>-150000</v>
      </c>
      <c r="Z58" s="61">
        <v>-100</v>
      </c>
      <c r="AA58" s="62">
        <v>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756556</v>
      </c>
      <c r="D60" s="346">
        <f t="shared" si="14"/>
        <v>0</v>
      </c>
      <c r="E60" s="219">
        <f t="shared" si="14"/>
        <v>700000</v>
      </c>
      <c r="F60" s="264">
        <f t="shared" si="14"/>
        <v>700000</v>
      </c>
      <c r="G60" s="264">
        <f t="shared" si="14"/>
        <v>0</v>
      </c>
      <c r="H60" s="219">
        <f t="shared" si="14"/>
        <v>31253</v>
      </c>
      <c r="I60" s="219">
        <f t="shared" si="14"/>
        <v>0</v>
      </c>
      <c r="J60" s="264">
        <f t="shared" si="14"/>
        <v>31253</v>
      </c>
      <c r="K60" s="264">
        <f t="shared" si="14"/>
        <v>15031</v>
      </c>
      <c r="L60" s="219">
        <f t="shared" si="14"/>
        <v>73754</v>
      </c>
      <c r="M60" s="219">
        <f t="shared" si="14"/>
        <v>18580</v>
      </c>
      <c r="N60" s="264">
        <f t="shared" si="14"/>
        <v>107365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138618</v>
      </c>
      <c r="X60" s="219">
        <f t="shared" si="14"/>
        <v>350000</v>
      </c>
      <c r="Y60" s="264">
        <f t="shared" si="14"/>
        <v>-211382</v>
      </c>
      <c r="Z60" s="337">
        <f>+IF(X60&lt;&gt;0,+(Y60/X60)*100,0)</f>
        <v>-60.39485714285714</v>
      </c>
      <c r="AA60" s="232">
        <f>+AA57+AA54+AA51+AA40+AA37+AA34+AA22+AA5</f>
        <v>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2017-02-01T08:25:19Z</dcterms:created>
  <dcterms:modified xsi:type="dcterms:W3CDTF">2017-02-01T08:25:23Z</dcterms:modified>
  <cp:category/>
  <cp:version/>
  <cp:contentType/>
  <cp:contentStatus/>
</cp:coreProperties>
</file>