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<sst xmlns="http://schemas.openxmlformats.org/spreadsheetml/2006/main" count="857" uniqueCount="303">
  <si>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Thabo Mofutsanyana(DC19)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</si>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</sst>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1172745</v>
      </c>
      <c r="C7" s="19">
        <v>0</v>
      </c>
      <c r="D7" s="59">
        <v>1215474</v>
      </c>
      <c r="E7" s="60">
        <v>1215474</v>
      </c>
      <c r="F7" s="60">
        <v>43701</v>
      </c>
      <c r="G7" s="60">
        <v>245184</v>
      </c>
      <c r="H7" s="60">
        <v>133949</v>
      </c>
      <c r="I7" s="60">
        <v>422834</v>
      </c>
      <c r="J7" s="60">
        <v>116896</v>
      </c>
      <c r="K7" s="60">
        <v>41697</v>
      </c>
      <c r="L7" s="60">
        <v>88028</v>
      </c>
      <c r="M7" s="60">
        <v>246621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669455</v>
      </c>
      <c r="W7" s="60">
        <v>775998</v>
      </c>
      <c r="X7" s="60">
        <v>-106543</v>
      </c>
      <c r="Y7" s="61">
        <v>-13.73</v>
      </c>
      <c r="Z7" s="62">
        <v>1215474</v>
      </c>
    </row>
    <row r="8" spans="1:26" ht="12.75">
      <c r="A8" s="58" t="s">
        <v>34</v>
      </c>
      <c r="B8" s="19">
        <v>102798196</v>
      </c>
      <c r="C8" s="19">
        <v>0</v>
      </c>
      <c r="D8" s="59">
        <v>102401000</v>
      </c>
      <c r="E8" s="60">
        <v>102401000</v>
      </c>
      <c r="F8" s="60">
        <v>40718000</v>
      </c>
      <c r="G8" s="60">
        <v>1546269</v>
      </c>
      <c r="H8" s="60">
        <v>1100000</v>
      </c>
      <c r="I8" s="60">
        <v>43364269</v>
      </c>
      <c r="J8" s="60">
        <v>24086</v>
      </c>
      <c r="K8" s="60">
        <v>504000</v>
      </c>
      <c r="L8" s="60">
        <v>34302350</v>
      </c>
      <c r="M8" s="60">
        <v>34830436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78194705</v>
      </c>
      <c r="W8" s="60">
        <v>91500000</v>
      </c>
      <c r="X8" s="60">
        <v>-13305295</v>
      </c>
      <c r="Y8" s="61">
        <v>-14.54</v>
      </c>
      <c r="Z8" s="62">
        <v>102401000</v>
      </c>
    </row>
    <row r="9" spans="1:26" ht="12.75">
      <c r="A9" s="58" t="s">
        <v>35</v>
      </c>
      <c r="B9" s="19">
        <v>234006</v>
      </c>
      <c r="C9" s="19">
        <v>0</v>
      </c>
      <c r="D9" s="59">
        <v>3499692</v>
      </c>
      <c r="E9" s="60">
        <v>3499692</v>
      </c>
      <c r="F9" s="60">
        <v>60</v>
      </c>
      <c r="G9" s="60">
        <v>5060</v>
      </c>
      <c r="H9" s="60">
        <v>11960</v>
      </c>
      <c r="I9" s="60">
        <v>17080</v>
      </c>
      <c r="J9" s="60">
        <v>303</v>
      </c>
      <c r="K9" s="60">
        <v>0</v>
      </c>
      <c r="L9" s="60">
        <v>820</v>
      </c>
      <c r="M9" s="60">
        <v>1123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18203</v>
      </c>
      <c r="W9" s="60">
        <v>1411172</v>
      </c>
      <c r="X9" s="60">
        <v>-1392969</v>
      </c>
      <c r="Y9" s="61">
        <v>-98.71</v>
      </c>
      <c r="Z9" s="62">
        <v>3499692</v>
      </c>
    </row>
    <row r="10" spans="1:26" ht="22.5">
      <c r="A10" s="63" t="s">
        <v>278</v>
      </c>
      <c r="B10" s="64">
        <f>SUM(B5:B9)</f>
        <v>104204947</v>
      </c>
      <c r="C10" s="64">
        <f>SUM(C5:C9)</f>
        <v>0</v>
      </c>
      <c r="D10" s="65">
        <f aca="true" t="shared" si="0" ref="D10:Z10">SUM(D5:D9)</f>
        <v>107116166</v>
      </c>
      <c r="E10" s="66">
        <f t="shared" si="0"/>
        <v>107116166</v>
      </c>
      <c r="F10" s="66">
        <f t="shared" si="0"/>
        <v>40761761</v>
      </c>
      <c r="G10" s="66">
        <f t="shared" si="0"/>
        <v>1796513</v>
      </c>
      <c r="H10" s="66">
        <f t="shared" si="0"/>
        <v>1245909</v>
      </c>
      <c r="I10" s="66">
        <f t="shared" si="0"/>
        <v>43804183</v>
      </c>
      <c r="J10" s="66">
        <f t="shared" si="0"/>
        <v>141285</v>
      </c>
      <c r="K10" s="66">
        <f t="shared" si="0"/>
        <v>545697</v>
      </c>
      <c r="L10" s="66">
        <f t="shared" si="0"/>
        <v>34391198</v>
      </c>
      <c r="M10" s="66">
        <f t="shared" si="0"/>
        <v>35078180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78882363</v>
      </c>
      <c r="W10" s="66">
        <f t="shared" si="0"/>
        <v>93687170</v>
      </c>
      <c r="X10" s="66">
        <f t="shared" si="0"/>
        <v>-14804807</v>
      </c>
      <c r="Y10" s="67">
        <f>+IF(W10&lt;&gt;0,(X10/W10)*100,0)</f>
        <v>-15.802384680847975</v>
      </c>
      <c r="Z10" s="68">
        <f t="shared" si="0"/>
        <v>107116166</v>
      </c>
    </row>
    <row r="11" spans="1:26" ht="12.75">
      <c r="A11" s="58" t="s">
        <v>37</v>
      </c>
      <c r="B11" s="19">
        <v>50860551</v>
      </c>
      <c r="C11" s="19">
        <v>0</v>
      </c>
      <c r="D11" s="59">
        <v>53175344</v>
      </c>
      <c r="E11" s="60">
        <v>53175344</v>
      </c>
      <c r="F11" s="60">
        <v>4455342</v>
      </c>
      <c r="G11" s="60">
        <v>4415960</v>
      </c>
      <c r="H11" s="60">
        <v>4589888</v>
      </c>
      <c r="I11" s="60">
        <v>13461190</v>
      </c>
      <c r="J11" s="60">
        <v>4763247</v>
      </c>
      <c r="K11" s="60">
        <v>4979587</v>
      </c>
      <c r="L11" s="60">
        <v>4922343</v>
      </c>
      <c r="M11" s="60">
        <v>14665177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28126367</v>
      </c>
      <c r="W11" s="60">
        <v>26587674</v>
      </c>
      <c r="X11" s="60">
        <v>1538693</v>
      </c>
      <c r="Y11" s="61">
        <v>5.79</v>
      </c>
      <c r="Z11" s="62">
        <v>53175344</v>
      </c>
    </row>
    <row r="12" spans="1:26" ht="12.75">
      <c r="A12" s="58" t="s">
        <v>38</v>
      </c>
      <c r="B12" s="19">
        <v>10180869</v>
      </c>
      <c r="C12" s="19">
        <v>0</v>
      </c>
      <c r="D12" s="59">
        <v>9252044</v>
      </c>
      <c r="E12" s="60">
        <v>9252044</v>
      </c>
      <c r="F12" s="60">
        <v>888147</v>
      </c>
      <c r="G12" s="60">
        <v>617705</v>
      </c>
      <c r="H12" s="60">
        <v>939231</v>
      </c>
      <c r="I12" s="60">
        <v>2445083</v>
      </c>
      <c r="J12" s="60">
        <v>804339</v>
      </c>
      <c r="K12" s="60">
        <v>820654</v>
      </c>
      <c r="L12" s="60">
        <v>851494</v>
      </c>
      <c r="M12" s="60">
        <v>2476487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4921570</v>
      </c>
      <c r="W12" s="60">
        <v>4626024</v>
      </c>
      <c r="X12" s="60">
        <v>295546</v>
      </c>
      <c r="Y12" s="61">
        <v>6.39</v>
      </c>
      <c r="Z12" s="62">
        <v>9252044</v>
      </c>
    </row>
    <row r="13" spans="1:26" ht="12.75">
      <c r="A13" s="58" t="s">
        <v>279</v>
      </c>
      <c r="B13" s="19">
        <v>3641251</v>
      </c>
      <c r="C13" s="19">
        <v>0</v>
      </c>
      <c r="D13" s="59">
        <v>3272416</v>
      </c>
      <c r="E13" s="60">
        <v>3272416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3272416</v>
      </c>
    </row>
    <row r="14" spans="1:26" ht="12.75">
      <c r="A14" s="58" t="s">
        <v>40</v>
      </c>
      <c r="B14" s="19">
        <v>388419</v>
      </c>
      <c r="C14" s="19">
        <v>0</v>
      </c>
      <c r="D14" s="59">
        <v>75040</v>
      </c>
      <c r="E14" s="60">
        <v>75040</v>
      </c>
      <c r="F14" s="60">
        <v>8031</v>
      </c>
      <c r="G14" s="60">
        <v>6177</v>
      </c>
      <c r="H14" s="60">
        <v>5647</v>
      </c>
      <c r="I14" s="60">
        <v>19855</v>
      </c>
      <c r="J14" s="60">
        <v>10348</v>
      </c>
      <c r="K14" s="60">
        <v>10024</v>
      </c>
      <c r="L14" s="60">
        <v>4089</v>
      </c>
      <c r="M14" s="60">
        <v>24461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44316</v>
      </c>
      <c r="W14" s="60">
        <v>37518</v>
      </c>
      <c r="X14" s="60">
        <v>6798</v>
      </c>
      <c r="Y14" s="61">
        <v>18.12</v>
      </c>
      <c r="Z14" s="62">
        <v>75040</v>
      </c>
    </row>
    <row r="15" spans="1:26" ht="12.75">
      <c r="A15" s="58" t="s">
        <v>41</v>
      </c>
      <c r="B15" s="19">
        <v>2218222</v>
      </c>
      <c r="C15" s="19">
        <v>0</v>
      </c>
      <c r="D15" s="59">
        <v>1625000</v>
      </c>
      <c r="E15" s="60">
        <v>1625000</v>
      </c>
      <c r="F15" s="60">
        <v>114870</v>
      </c>
      <c r="G15" s="60">
        <v>11125</v>
      </c>
      <c r="H15" s="60">
        <v>229236</v>
      </c>
      <c r="I15" s="60">
        <v>355231</v>
      </c>
      <c r="J15" s="60">
        <v>101230</v>
      </c>
      <c r="K15" s="60">
        <v>62563</v>
      </c>
      <c r="L15" s="60">
        <v>8841</v>
      </c>
      <c r="M15" s="60">
        <v>172634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527865</v>
      </c>
      <c r="W15" s="60">
        <v>810882</v>
      </c>
      <c r="X15" s="60">
        <v>-283017</v>
      </c>
      <c r="Y15" s="61">
        <v>-34.9</v>
      </c>
      <c r="Z15" s="62">
        <v>1625000</v>
      </c>
    </row>
    <row r="16" spans="1:26" ht="12.75">
      <c r="A16" s="69" t="s">
        <v>42</v>
      </c>
      <c r="B16" s="19">
        <v>4319232</v>
      </c>
      <c r="C16" s="19">
        <v>0</v>
      </c>
      <c r="D16" s="59">
        <v>0</v>
      </c>
      <c r="E16" s="60">
        <v>0</v>
      </c>
      <c r="F16" s="60">
        <v>0</v>
      </c>
      <c r="G16" s="60">
        <v>140000</v>
      </c>
      <c r="H16" s="60">
        <v>0</v>
      </c>
      <c r="I16" s="60">
        <v>140000</v>
      </c>
      <c r="J16" s="60">
        <v>294909</v>
      </c>
      <c r="K16" s="60">
        <v>0</v>
      </c>
      <c r="L16" s="60">
        <v>0</v>
      </c>
      <c r="M16" s="60">
        <v>294909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434909</v>
      </c>
      <c r="W16" s="60"/>
      <c r="X16" s="60">
        <v>434909</v>
      </c>
      <c r="Y16" s="61">
        <v>0</v>
      </c>
      <c r="Z16" s="62">
        <v>0</v>
      </c>
    </row>
    <row r="17" spans="1:26" ht="12.75">
      <c r="A17" s="58" t="s">
        <v>43</v>
      </c>
      <c r="B17" s="19">
        <v>35305626</v>
      </c>
      <c r="C17" s="19">
        <v>0</v>
      </c>
      <c r="D17" s="59">
        <v>37304233</v>
      </c>
      <c r="E17" s="60">
        <v>37304233</v>
      </c>
      <c r="F17" s="60">
        <v>4571956</v>
      </c>
      <c r="G17" s="60">
        <v>2811194</v>
      </c>
      <c r="H17" s="60">
        <v>3132559</v>
      </c>
      <c r="I17" s="60">
        <v>10515709</v>
      </c>
      <c r="J17" s="60">
        <v>3685917</v>
      </c>
      <c r="K17" s="60">
        <v>2090099</v>
      </c>
      <c r="L17" s="60">
        <v>4008486</v>
      </c>
      <c r="M17" s="60">
        <v>9784502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20300211</v>
      </c>
      <c r="W17" s="60">
        <v>22677061</v>
      </c>
      <c r="X17" s="60">
        <v>-2376850</v>
      </c>
      <c r="Y17" s="61">
        <v>-10.48</v>
      </c>
      <c r="Z17" s="62">
        <v>37304233</v>
      </c>
    </row>
    <row r="18" spans="1:26" ht="12.75">
      <c r="A18" s="70" t="s">
        <v>44</v>
      </c>
      <c r="B18" s="71">
        <f>SUM(B11:B17)</f>
        <v>106914170</v>
      </c>
      <c r="C18" s="71">
        <f>SUM(C11:C17)</f>
        <v>0</v>
      </c>
      <c r="D18" s="72">
        <f aca="true" t="shared" si="1" ref="D18:Z18">SUM(D11:D17)</f>
        <v>104704077</v>
      </c>
      <c r="E18" s="73">
        <f t="shared" si="1"/>
        <v>104704077</v>
      </c>
      <c r="F18" s="73">
        <f t="shared" si="1"/>
        <v>10038346</v>
      </c>
      <c r="G18" s="73">
        <f t="shared" si="1"/>
        <v>8002161</v>
      </c>
      <c r="H18" s="73">
        <f t="shared" si="1"/>
        <v>8896561</v>
      </c>
      <c r="I18" s="73">
        <f t="shared" si="1"/>
        <v>26937068</v>
      </c>
      <c r="J18" s="73">
        <f t="shared" si="1"/>
        <v>9659990</v>
      </c>
      <c r="K18" s="73">
        <f t="shared" si="1"/>
        <v>7962927</v>
      </c>
      <c r="L18" s="73">
        <f t="shared" si="1"/>
        <v>9795253</v>
      </c>
      <c r="M18" s="73">
        <f t="shared" si="1"/>
        <v>27418170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54355238</v>
      </c>
      <c r="W18" s="73">
        <f t="shared" si="1"/>
        <v>54739159</v>
      </c>
      <c r="X18" s="73">
        <f t="shared" si="1"/>
        <v>-383921</v>
      </c>
      <c r="Y18" s="67">
        <f>+IF(W18&lt;&gt;0,(X18/W18)*100,0)</f>
        <v>-0.7013644473419842</v>
      </c>
      <c r="Z18" s="74">
        <f t="shared" si="1"/>
        <v>104704077</v>
      </c>
    </row>
    <row r="19" spans="1:26" ht="12.75">
      <c r="A19" s="70" t="s">
        <v>45</v>
      </c>
      <c r="B19" s="75">
        <f>+B10-B18</f>
        <v>-2709223</v>
      </c>
      <c r="C19" s="75">
        <f>+C10-C18</f>
        <v>0</v>
      </c>
      <c r="D19" s="76">
        <f aca="true" t="shared" si="2" ref="D19:Z19">+D10-D18</f>
        <v>2412089</v>
      </c>
      <c r="E19" s="77">
        <f t="shared" si="2"/>
        <v>2412089</v>
      </c>
      <c r="F19" s="77">
        <f t="shared" si="2"/>
        <v>30723415</v>
      </c>
      <c r="G19" s="77">
        <f t="shared" si="2"/>
        <v>-6205648</v>
      </c>
      <c r="H19" s="77">
        <f t="shared" si="2"/>
        <v>-7650652</v>
      </c>
      <c r="I19" s="77">
        <f t="shared" si="2"/>
        <v>16867115</v>
      </c>
      <c r="J19" s="77">
        <f t="shared" si="2"/>
        <v>-9518705</v>
      </c>
      <c r="K19" s="77">
        <f t="shared" si="2"/>
        <v>-7417230</v>
      </c>
      <c r="L19" s="77">
        <f t="shared" si="2"/>
        <v>24595945</v>
      </c>
      <c r="M19" s="77">
        <f t="shared" si="2"/>
        <v>7660010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24527125</v>
      </c>
      <c r="W19" s="77">
        <f>IF(E10=E18,0,W10-W18)</f>
        <v>38948011</v>
      </c>
      <c r="X19" s="77">
        <f t="shared" si="2"/>
        <v>-14420886</v>
      </c>
      <c r="Y19" s="78">
        <f>+IF(W19&lt;&gt;0,(X19/W19)*100,0)</f>
        <v>-37.02598831041718</v>
      </c>
      <c r="Z19" s="79">
        <f t="shared" si="2"/>
        <v>2412089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-2412000</v>
      </c>
      <c r="X20" s="60">
        <v>2412000</v>
      </c>
      <c r="Y20" s="61">
        <v>-100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-2709223</v>
      </c>
      <c r="C22" s="86">
        <f>SUM(C19:C21)</f>
        <v>0</v>
      </c>
      <c r="D22" s="87">
        <f aca="true" t="shared" si="3" ref="D22:Z22">SUM(D19:D21)</f>
        <v>2412089</v>
      </c>
      <c r="E22" s="88">
        <f t="shared" si="3"/>
        <v>2412089</v>
      </c>
      <c r="F22" s="88">
        <f t="shared" si="3"/>
        <v>30723415</v>
      </c>
      <c r="G22" s="88">
        <f t="shared" si="3"/>
        <v>-6205648</v>
      </c>
      <c r="H22" s="88">
        <f t="shared" si="3"/>
        <v>-7650652</v>
      </c>
      <c r="I22" s="88">
        <f t="shared" si="3"/>
        <v>16867115</v>
      </c>
      <c r="J22" s="88">
        <f t="shared" si="3"/>
        <v>-9518705</v>
      </c>
      <c r="K22" s="88">
        <f t="shared" si="3"/>
        <v>-7417230</v>
      </c>
      <c r="L22" s="88">
        <f t="shared" si="3"/>
        <v>24595945</v>
      </c>
      <c r="M22" s="88">
        <f t="shared" si="3"/>
        <v>7660010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24527125</v>
      </c>
      <c r="W22" s="88">
        <f t="shared" si="3"/>
        <v>36536011</v>
      </c>
      <c r="X22" s="88">
        <f t="shared" si="3"/>
        <v>-12008886</v>
      </c>
      <c r="Y22" s="89">
        <f>+IF(W22&lt;&gt;0,(X22/W22)*100,0)</f>
        <v>-32.86862925457297</v>
      </c>
      <c r="Z22" s="90">
        <f t="shared" si="3"/>
        <v>2412089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-2709223</v>
      </c>
      <c r="C24" s="75">
        <f>SUM(C22:C23)</f>
        <v>0</v>
      </c>
      <c r="D24" s="76">
        <f aca="true" t="shared" si="4" ref="D24:Z24">SUM(D22:D23)</f>
        <v>2412089</v>
      </c>
      <c r="E24" s="77">
        <f t="shared" si="4"/>
        <v>2412089</v>
      </c>
      <c r="F24" s="77">
        <f t="shared" si="4"/>
        <v>30723415</v>
      </c>
      <c r="G24" s="77">
        <f t="shared" si="4"/>
        <v>-6205648</v>
      </c>
      <c r="H24" s="77">
        <f t="shared" si="4"/>
        <v>-7650652</v>
      </c>
      <c r="I24" s="77">
        <f t="shared" si="4"/>
        <v>16867115</v>
      </c>
      <c r="J24" s="77">
        <f t="shared" si="4"/>
        <v>-9518705</v>
      </c>
      <c r="K24" s="77">
        <f t="shared" si="4"/>
        <v>-7417230</v>
      </c>
      <c r="L24" s="77">
        <f t="shared" si="4"/>
        <v>24595945</v>
      </c>
      <c r="M24" s="77">
        <f t="shared" si="4"/>
        <v>7660010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24527125</v>
      </c>
      <c r="W24" s="77">
        <f t="shared" si="4"/>
        <v>36536011</v>
      </c>
      <c r="X24" s="77">
        <f t="shared" si="4"/>
        <v>-12008886</v>
      </c>
      <c r="Y24" s="78">
        <f>+IF(W24&lt;&gt;0,(X24/W24)*100,0)</f>
        <v>-32.86862925457297</v>
      </c>
      <c r="Z24" s="79">
        <f t="shared" si="4"/>
        <v>2412089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3905964</v>
      </c>
      <c r="C27" s="22">
        <v>0</v>
      </c>
      <c r="D27" s="99">
        <v>2412088</v>
      </c>
      <c r="E27" s="100">
        <v>2412088</v>
      </c>
      <c r="F27" s="100">
        <v>2000</v>
      </c>
      <c r="G27" s="100">
        <v>3600</v>
      </c>
      <c r="H27" s="100">
        <v>215365</v>
      </c>
      <c r="I27" s="100">
        <v>220965</v>
      </c>
      <c r="J27" s="100">
        <v>1245695</v>
      </c>
      <c r="K27" s="100">
        <v>0</v>
      </c>
      <c r="L27" s="100">
        <v>0</v>
      </c>
      <c r="M27" s="100">
        <v>1245695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1466660</v>
      </c>
      <c r="W27" s="100">
        <v>1206044</v>
      </c>
      <c r="X27" s="100">
        <v>260616</v>
      </c>
      <c r="Y27" s="101">
        <v>21.61</v>
      </c>
      <c r="Z27" s="102">
        <v>2412088</v>
      </c>
    </row>
    <row r="28" spans="1:26" ht="12.75">
      <c r="A28" s="103" t="s">
        <v>46</v>
      </c>
      <c r="B28" s="19">
        <v>285651</v>
      </c>
      <c r="C28" s="19">
        <v>0</v>
      </c>
      <c r="D28" s="59">
        <v>2412088</v>
      </c>
      <c r="E28" s="60">
        <v>2412088</v>
      </c>
      <c r="F28" s="60">
        <v>2000</v>
      </c>
      <c r="G28" s="60">
        <v>3600</v>
      </c>
      <c r="H28" s="60">
        <v>215365</v>
      </c>
      <c r="I28" s="60">
        <v>220965</v>
      </c>
      <c r="J28" s="60">
        <v>1245695</v>
      </c>
      <c r="K28" s="60">
        <v>0</v>
      </c>
      <c r="L28" s="60">
        <v>0</v>
      </c>
      <c r="M28" s="60">
        <v>1245695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1466660</v>
      </c>
      <c r="W28" s="60">
        <v>1206044</v>
      </c>
      <c r="X28" s="60">
        <v>260616</v>
      </c>
      <c r="Y28" s="61">
        <v>21.61</v>
      </c>
      <c r="Z28" s="62">
        <v>2412088</v>
      </c>
    </row>
    <row r="29" spans="1:26" ht="12.75">
      <c r="A29" s="58" t="s">
        <v>283</v>
      </c>
      <c r="B29" s="19">
        <v>3620313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3905964</v>
      </c>
      <c r="C32" s="22">
        <f>SUM(C28:C31)</f>
        <v>0</v>
      </c>
      <c r="D32" s="99">
        <f aca="true" t="shared" si="5" ref="D32:Z32">SUM(D28:D31)</f>
        <v>2412088</v>
      </c>
      <c r="E32" s="100">
        <f t="shared" si="5"/>
        <v>2412088</v>
      </c>
      <c r="F32" s="100">
        <f t="shared" si="5"/>
        <v>2000</v>
      </c>
      <c r="G32" s="100">
        <f t="shared" si="5"/>
        <v>3600</v>
      </c>
      <c r="H32" s="100">
        <f t="shared" si="5"/>
        <v>215365</v>
      </c>
      <c r="I32" s="100">
        <f t="shared" si="5"/>
        <v>220965</v>
      </c>
      <c r="J32" s="100">
        <f t="shared" si="5"/>
        <v>1245695</v>
      </c>
      <c r="K32" s="100">
        <f t="shared" si="5"/>
        <v>0</v>
      </c>
      <c r="L32" s="100">
        <f t="shared" si="5"/>
        <v>0</v>
      </c>
      <c r="M32" s="100">
        <f t="shared" si="5"/>
        <v>1245695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1466660</v>
      </c>
      <c r="W32" s="100">
        <f t="shared" si="5"/>
        <v>1206044</v>
      </c>
      <c r="X32" s="100">
        <f t="shared" si="5"/>
        <v>260616</v>
      </c>
      <c r="Y32" s="101">
        <f>+IF(W32&lt;&gt;0,(X32/W32)*100,0)</f>
        <v>21.609161854791367</v>
      </c>
      <c r="Z32" s="102">
        <f t="shared" si="5"/>
        <v>2412088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3748347</v>
      </c>
      <c r="C35" s="19">
        <v>0</v>
      </c>
      <c r="D35" s="59">
        <v>8152994</v>
      </c>
      <c r="E35" s="60">
        <v>8152994</v>
      </c>
      <c r="F35" s="60">
        <v>31555597</v>
      </c>
      <c r="G35" s="60">
        <v>25695218</v>
      </c>
      <c r="H35" s="60">
        <v>18293838</v>
      </c>
      <c r="I35" s="60">
        <v>18293838</v>
      </c>
      <c r="J35" s="60">
        <v>6151609</v>
      </c>
      <c r="K35" s="60">
        <v>-9267</v>
      </c>
      <c r="L35" s="60">
        <v>24064185</v>
      </c>
      <c r="M35" s="60">
        <v>24064185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24064185</v>
      </c>
      <c r="W35" s="60">
        <v>4076497</v>
      </c>
      <c r="X35" s="60">
        <v>19987688</v>
      </c>
      <c r="Y35" s="61">
        <v>490.32</v>
      </c>
      <c r="Z35" s="62">
        <v>8152994</v>
      </c>
    </row>
    <row r="36" spans="1:26" ht="12.75">
      <c r="A36" s="58" t="s">
        <v>57</v>
      </c>
      <c r="B36" s="19">
        <v>12321749</v>
      </c>
      <c r="C36" s="19">
        <v>0</v>
      </c>
      <c r="D36" s="59">
        <v>20222566</v>
      </c>
      <c r="E36" s="60">
        <v>20222566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10111283</v>
      </c>
      <c r="X36" s="60">
        <v>-10111283</v>
      </c>
      <c r="Y36" s="61">
        <v>-100</v>
      </c>
      <c r="Z36" s="62">
        <v>20222566</v>
      </c>
    </row>
    <row r="37" spans="1:26" ht="12.75">
      <c r="A37" s="58" t="s">
        <v>58</v>
      </c>
      <c r="B37" s="19">
        <v>26482903</v>
      </c>
      <c r="C37" s="19">
        <v>0</v>
      </c>
      <c r="D37" s="59">
        <v>35822433</v>
      </c>
      <c r="E37" s="60">
        <v>35822433</v>
      </c>
      <c r="F37" s="60">
        <v>15973465</v>
      </c>
      <c r="G37" s="60">
        <v>16599508</v>
      </c>
      <c r="H37" s="60">
        <v>16323651</v>
      </c>
      <c r="I37" s="60">
        <v>16323651</v>
      </c>
      <c r="J37" s="60">
        <v>16391649</v>
      </c>
      <c r="K37" s="60">
        <v>16495248</v>
      </c>
      <c r="L37" s="60">
        <v>16268821</v>
      </c>
      <c r="M37" s="60">
        <v>16268821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16268821</v>
      </c>
      <c r="W37" s="60">
        <v>17911217</v>
      </c>
      <c r="X37" s="60">
        <v>-1642396</v>
      </c>
      <c r="Y37" s="61">
        <v>-9.17</v>
      </c>
      <c r="Z37" s="62">
        <v>35822433</v>
      </c>
    </row>
    <row r="38" spans="1:26" ht="12.75">
      <c r="A38" s="58" t="s">
        <v>59</v>
      </c>
      <c r="B38" s="19">
        <v>8994508</v>
      </c>
      <c r="C38" s="19">
        <v>0</v>
      </c>
      <c r="D38" s="59">
        <v>5031415</v>
      </c>
      <c r="E38" s="60">
        <v>5031415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2515708</v>
      </c>
      <c r="X38" s="60">
        <v>-2515708</v>
      </c>
      <c r="Y38" s="61">
        <v>-100</v>
      </c>
      <c r="Z38" s="62">
        <v>5031415</v>
      </c>
    </row>
    <row r="39" spans="1:26" ht="12.75">
      <c r="A39" s="58" t="s">
        <v>60</v>
      </c>
      <c r="B39" s="19">
        <v>-19407315</v>
      </c>
      <c r="C39" s="19">
        <v>0</v>
      </c>
      <c r="D39" s="59">
        <v>-12478288</v>
      </c>
      <c r="E39" s="60">
        <v>-12478288</v>
      </c>
      <c r="F39" s="60">
        <v>15582132</v>
      </c>
      <c r="G39" s="60">
        <v>9095710</v>
      </c>
      <c r="H39" s="60">
        <v>1970187</v>
      </c>
      <c r="I39" s="60">
        <v>1970187</v>
      </c>
      <c r="J39" s="60">
        <v>-10240040</v>
      </c>
      <c r="K39" s="60">
        <v>-16504515</v>
      </c>
      <c r="L39" s="60">
        <v>7795364</v>
      </c>
      <c r="M39" s="60">
        <v>7795364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7795364</v>
      </c>
      <c r="W39" s="60">
        <v>-6239144</v>
      </c>
      <c r="X39" s="60">
        <v>14034508</v>
      </c>
      <c r="Y39" s="61">
        <v>-224.94</v>
      </c>
      <c r="Z39" s="62">
        <v>-12478288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2412084</v>
      </c>
      <c r="E42" s="60">
        <v>2412084</v>
      </c>
      <c r="F42" s="60">
        <v>30817728</v>
      </c>
      <c r="G42" s="60">
        <v>-5860379</v>
      </c>
      <c r="H42" s="60">
        <v>-7401380</v>
      </c>
      <c r="I42" s="60">
        <v>17555969</v>
      </c>
      <c r="J42" s="60">
        <v>-12142230</v>
      </c>
      <c r="K42" s="60">
        <v>-6160874</v>
      </c>
      <c r="L42" s="60">
        <v>24073450</v>
      </c>
      <c r="M42" s="60">
        <v>5770346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23326315</v>
      </c>
      <c r="W42" s="60">
        <v>38679374</v>
      </c>
      <c r="X42" s="60">
        <v>-15353059</v>
      </c>
      <c r="Y42" s="61">
        <v>-39.69</v>
      </c>
      <c r="Z42" s="62">
        <v>2412084</v>
      </c>
    </row>
    <row r="43" spans="1:26" ht="12.75">
      <c r="A43" s="58" t="s">
        <v>63</v>
      </c>
      <c r="B43" s="19">
        <v>0</v>
      </c>
      <c r="C43" s="19">
        <v>0</v>
      </c>
      <c r="D43" s="59">
        <v>-2412088</v>
      </c>
      <c r="E43" s="60">
        <v>-2412088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-2322000</v>
      </c>
      <c r="X43" s="60">
        <v>2322000</v>
      </c>
      <c r="Y43" s="61">
        <v>-100</v>
      </c>
      <c r="Z43" s="62">
        <v>-2412088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-4</v>
      </c>
      <c r="E45" s="100">
        <v>-4</v>
      </c>
      <c r="F45" s="100">
        <v>31555597</v>
      </c>
      <c r="G45" s="100">
        <v>25695218</v>
      </c>
      <c r="H45" s="100">
        <v>18293838</v>
      </c>
      <c r="I45" s="100">
        <v>18293838</v>
      </c>
      <c r="J45" s="100">
        <v>6151608</v>
      </c>
      <c r="K45" s="100">
        <v>-9266</v>
      </c>
      <c r="L45" s="100">
        <v>24064184</v>
      </c>
      <c r="M45" s="100">
        <v>24064184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24064184</v>
      </c>
      <c r="W45" s="100">
        <v>36357374</v>
      </c>
      <c r="X45" s="100">
        <v>-12293190</v>
      </c>
      <c r="Y45" s="101">
        <v>-33.81</v>
      </c>
      <c r="Z45" s="102">
        <v>-4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2870762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2870762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1208482</v>
      </c>
      <c r="C51" s="52">
        <v>0</v>
      </c>
      <c r="D51" s="129">
        <v>2480137</v>
      </c>
      <c r="E51" s="54">
        <v>6095269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9783888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2218222</v>
      </c>
      <c r="D40" s="344">
        <f t="shared" si="9"/>
        <v>0</v>
      </c>
      <c r="E40" s="343">
        <f t="shared" si="9"/>
        <v>1625000</v>
      </c>
      <c r="F40" s="345">
        <f t="shared" si="9"/>
        <v>1625000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812500</v>
      </c>
      <c r="Y40" s="345">
        <f t="shared" si="9"/>
        <v>-812500</v>
      </c>
      <c r="Z40" s="336">
        <f>+IF(X40&lt;&gt;0,+(Y40/X40)*100,0)</f>
        <v>-100</v>
      </c>
      <c r="AA40" s="350">
        <f>SUM(AA41:AA49)</f>
        <v>1625000</v>
      </c>
    </row>
    <row r="41" spans="1:27" ht="12.75">
      <c r="A41" s="361" t="s">
        <v>248</v>
      </c>
      <c r="B41" s="142"/>
      <c r="C41" s="362"/>
      <c r="D41" s="363"/>
      <c r="E41" s="362">
        <v>300000</v>
      </c>
      <c r="F41" s="364">
        <v>300000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150000</v>
      </c>
      <c r="Y41" s="364">
        <v>-150000</v>
      </c>
      <c r="Z41" s="365">
        <v>-100</v>
      </c>
      <c r="AA41" s="366">
        <v>300000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575903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413465</v>
      </c>
      <c r="D48" s="368"/>
      <c r="E48" s="54">
        <v>887500</v>
      </c>
      <c r="F48" s="53">
        <v>887500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443750</v>
      </c>
      <c r="Y48" s="53">
        <v>-443750</v>
      </c>
      <c r="Z48" s="94">
        <v>-100</v>
      </c>
      <c r="AA48" s="95">
        <v>887500</v>
      </c>
    </row>
    <row r="49" spans="1:27" ht="12.75">
      <c r="A49" s="361" t="s">
        <v>93</v>
      </c>
      <c r="B49" s="136"/>
      <c r="C49" s="54">
        <v>1228854</v>
      </c>
      <c r="D49" s="368"/>
      <c r="E49" s="54">
        <v>437500</v>
      </c>
      <c r="F49" s="53">
        <v>437500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218750</v>
      </c>
      <c r="Y49" s="53">
        <v>-218750</v>
      </c>
      <c r="Z49" s="94">
        <v>-100</v>
      </c>
      <c r="AA49" s="95">
        <v>437500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2218222</v>
      </c>
      <c r="D60" s="346">
        <f t="shared" si="14"/>
        <v>0</v>
      </c>
      <c r="E60" s="219">
        <f t="shared" si="14"/>
        <v>1625000</v>
      </c>
      <c r="F60" s="264">
        <f t="shared" si="14"/>
        <v>1625000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812500</v>
      </c>
      <c r="Y60" s="264">
        <f t="shared" si="14"/>
        <v>-812500</v>
      </c>
      <c r="Z60" s="337">
        <f>+IF(X60&lt;&gt;0,+(Y60/X60)*100,0)</f>
        <v>-100</v>
      </c>
      <c r="AA60" s="232">
        <f>+AA57+AA54+AA51+AA40+AA37+AA34+AA22+AA5</f>
        <v>1625000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100657698</v>
      </c>
      <c r="D5" s="153">
        <f>SUM(D6:D8)</f>
        <v>0</v>
      </c>
      <c r="E5" s="154">
        <f t="shared" si="0"/>
        <v>103689166</v>
      </c>
      <c r="F5" s="100">
        <f t="shared" si="0"/>
        <v>103689166</v>
      </c>
      <c r="G5" s="100">
        <f t="shared" si="0"/>
        <v>40761761</v>
      </c>
      <c r="H5" s="100">
        <f t="shared" si="0"/>
        <v>1516513</v>
      </c>
      <c r="I5" s="100">
        <f t="shared" si="0"/>
        <v>145909</v>
      </c>
      <c r="J5" s="100">
        <f t="shared" si="0"/>
        <v>42424183</v>
      </c>
      <c r="K5" s="100">
        <f t="shared" si="0"/>
        <v>141285</v>
      </c>
      <c r="L5" s="100">
        <f t="shared" si="0"/>
        <v>41697</v>
      </c>
      <c r="M5" s="100">
        <f t="shared" si="0"/>
        <v>32663848</v>
      </c>
      <c r="N5" s="100">
        <f t="shared" si="0"/>
        <v>32846830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75271013</v>
      </c>
      <c r="X5" s="100">
        <f t="shared" si="0"/>
        <v>92279354</v>
      </c>
      <c r="Y5" s="100">
        <f t="shared" si="0"/>
        <v>-17008341</v>
      </c>
      <c r="Z5" s="137">
        <f>+IF(X5&lt;&gt;0,+(Y5/X5)*100,0)</f>
        <v>-18.43136114715324</v>
      </c>
      <c r="AA5" s="153">
        <f>SUM(AA6:AA8)</f>
        <v>103689166</v>
      </c>
    </row>
    <row r="6" spans="1:27" ht="12.75">
      <c r="A6" s="138" t="s">
        <v>75</v>
      </c>
      <c r="B6" s="136"/>
      <c r="C6" s="155">
        <v>930000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99634734</v>
      </c>
      <c r="D7" s="157"/>
      <c r="E7" s="158">
        <v>103689166</v>
      </c>
      <c r="F7" s="159">
        <v>103689166</v>
      </c>
      <c r="G7" s="159">
        <v>40761761</v>
      </c>
      <c r="H7" s="159">
        <v>1516513</v>
      </c>
      <c r="I7" s="159">
        <v>145909</v>
      </c>
      <c r="J7" s="159">
        <v>42424183</v>
      </c>
      <c r="K7" s="159">
        <v>141285</v>
      </c>
      <c r="L7" s="159">
        <v>41697</v>
      </c>
      <c r="M7" s="159">
        <v>32663848</v>
      </c>
      <c r="N7" s="159">
        <v>32846830</v>
      </c>
      <c r="O7" s="159"/>
      <c r="P7" s="159"/>
      <c r="Q7" s="159"/>
      <c r="R7" s="159"/>
      <c r="S7" s="159"/>
      <c r="T7" s="159"/>
      <c r="U7" s="159"/>
      <c r="V7" s="159"/>
      <c r="W7" s="159">
        <v>75271013</v>
      </c>
      <c r="X7" s="159">
        <v>92279354</v>
      </c>
      <c r="Y7" s="159">
        <v>-17008341</v>
      </c>
      <c r="Z7" s="141">
        <v>-18.43</v>
      </c>
      <c r="AA7" s="157">
        <v>103689166</v>
      </c>
    </row>
    <row r="8" spans="1:27" ht="12.75">
      <c r="A8" s="138" t="s">
        <v>77</v>
      </c>
      <c r="B8" s="136"/>
      <c r="C8" s="155">
        <v>92964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3547249</v>
      </c>
      <c r="D15" s="153">
        <f>SUM(D16:D18)</f>
        <v>0</v>
      </c>
      <c r="E15" s="154">
        <f t="shared" si="2"/>
        <v>3427000</v>
      </c>
      <c r="F15" s="100">
        <f t="shared" si="2"/>
        <v>3427000</v>
      </c>
      <c r="G15" s="100">
        <f t="shared" si="2"/>
        <v>0</v>
      </c>
      <c r="H15" s="100">
        <f t="shared" si="2"/>
        <v>280000</v>
      </c>
      <c r="I15" s="100">
        <f t="shared" si="2"/>
        <v>1100000</v>
      </c>
      <c r="J15" s="100">
        <f t="shared" si="2"/>
        <v>1380000</v>
      </c>
      <c r="K15" s="100">
        <f t="shared" si="2"/>
        <v>0</v>
      </c>
      <c r="L15" s="100">
        <f t="shared" si="2"/>
        <v>504000</v>
      </c>
      <c r="M15" s="100">
        <f t="shared" si="2"/>
        <v>1727350</v>
      </c>
      <c r="N15" s="100">
        <f t="shared" si="2"/>
        <v>2231350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3611350</v>
      </c>
      <c r="X15" s="100">
        <f t="shared" si="2"/>
        <v>3090000</v>
      </c>
      <c r="Y15" s="100">
        <f t="shared" si="2"/>
        <v>521350</v>
      </c>
      <c r="Z15" s="137">
        <f>+IF(X15&lt;&gt;0,+(Y15/X15)*100,0)</f>
        <v>16.872168284789645</v>
      </c>
      <c r="AA15" s="153">
        <f>SUM(AA16:AA18)</f>
        <v>3427000</v>
      </c>
    </row>
    <row r="16" spans="1:27" ht="12.75">
      <c r="A16" s="138" t="s">
        <v>85</v>
      </c>
      <c r="B16" s="136"/>
      <c r="C16" s="155">
        <v>3547249</v>
      </c>
      <c r="D16" s="155"/>
      <c r="E16" s="156"/>
      <c r="F16" s="60"/>
      <c r="G16" s="60"/>
      <c r="H16" s="60">
        <v>280000</v>
      </c>
      <c r="I16" s="60">
        <v>1100000</v>
      </c>
      <c r="J16" s="60">
        <v>1380000</v>
      </c>
      <c r="K16" s="60"/>
      <c r="L16" s="60">
        <v>504000</v>
      </c>
      <c r="M16" s="60">
        <v>1727350</v>
      </c>
      <c r="N16" s="60">
        <v>2231350</v>
      </c>
      <c r="O16" s="60"/>
      <c r="P16" s="60"/>
      <c r="Q16" s="60"/>
      <c r="R16" s="60"/>
      <c r="S16" s="60"/>
      <c r="T16" s="60"/>
      <c r="U16" s="60"/>
      <c r="V16" s="60"/>
      <c r="W16" s="60">
        <v>3611350</v>
      </c>
      <c r="X16" s="60"/>
      <c r="Y16" s="60">
        <v>3611350</v>
      </c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3427000</v>
      </c>
      <c r="F17" s="60">
        <v>3427000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3090000</v>
      </c>
      <c r="Y17" s="60">
        <v>-3090000</v>
      </c>
      <c r="Z17" s="140">
        <v>-100</v>
      </c>
      <c r="AA17" s="155">
        <v>3427000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104204947</v>
      </c>
      <c r="D25" s="168">
        <f>+D5+D9+D15+D19+D24</f>
        <v>0</v>
      </c>
      <c r="E25" s="169">
        <f t="shared" si="4"/>
        <v>107116166</v>
      </c>
      <c r="F25" s="73">
        <f t="shared" si="4"/>
        <v>107116166</v>
      </c>
      <c r="G25" s="73">
        <f t="shared" si="4"/>
        <v>40761761</v>
      </c>
      <c r="H25" s="73">
        <f t="shared" si="4"/>
        <v>1796513</v>
      </c>
      <c r="I25" s="73">
        <f t="shared" si="4"/>
        <v>1245909</v>
      </c>
      <c r="J25" s="73">
        <f t="shared" si="4"/>
        <v>43804183</v>
      </c>
      <c r="K25" s="73">
        <f t="shared" si="4"/>
        <v>141285</v>
      </c>
      <c r="L25" s="73">
        <f t="shared" si="4"/>
        <v>545697</v>
      </c>
      <c r="M25" s="73">
        <f t="shared" si="4"/>
        <v>34391198</v>
      </c>
      <c r="N25" s="73">
        <f t="shared" si="4"/>
        <v>35078180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78882363</v>
      </c>
      <c r="X25" s="73">
        <f t="shared" si="4"/>
        <v>95369354</v>
      </c>
      <c r="Y25" s="73">
        <f t="shared" si="4"/>
        <v>-16486991</v>
      </c>
      <c r="Z25" s="170">
        <f>+IF(X25&lt;&gt;0,+(Y25/X25)*100,0)</f>
        <v>-17.287514603485725</v>
      </c>
      <c r="AA25" s="168">
        <f>+AA5+AA9+AA15+AA19+AA24</f>
        <v>107116166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73717549</v>
      </c>
      <c r="D28" s="153">
        <f>SUM(D29:D31)</f>
        <v>0</v>
      </c>
      <c r="E28" s="154">
        <f t="shared" si="5"/>
        <v>68589310</v>
      </c>
      <c r="F28" s="100">
        <f t="shared" si="5"/>
        <v>68589310</v>
      </c>
      <c r="G28" s="100">
        <f t="shared" si="5"/>
        <v>7303217</v>
      </c>
      <c r="H28" s="100">
        <f t="shared" si="5"/>
        <v>4968114</v>
      </c>
      <c r="I28" s="100">
        <f t="shared" si="5"/>
        <v>5036147</v>
      </c>
      <c r="J28" s="100">
        <f t="shared" si="5"/>
        <v>17307478</v>
      </c>
      <c r="K28" s="100">
        <f t="shared" si="5"/>
        <v>6189087</v>
      </c>
      <c r="L28" s="100">
        <f t="shared" si="5"/>
        <v>5601597</v>
      </c>
      <c r="M28" s="100">
        <f t="shared" si="5"/>
        <v>6253544</v>
      </c>
      <c r="N28" s="100">
        <f t="shared" si="5"/>
        <v>18044228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35351706</v>
      </c>
      <c r="X28" s="100">
        <f t="shared" si="5"/>
        <v>33195674</v>
      </c>
      <c r="Y28" s="100">
        <f t="shared" si="5"/>
        <v>2156032</v>
      </c>
      <c r="Z28" s="137">
        <f>+IF(X28&lt;&gt;0,+(Y28/X28)*100,0)</f>
        <v>6.494918584873438</v>
      </c>
      <c r="AA28" s="153">
        <f>SUM(AA29:AA31)</f>
        <v>68589310</v>
      </c>
    </row>
    <row r="29" spans="1:27" ht="12.75">
      <c r="A29" s="138" t="s">
        <v>75</v>
      </c>
      <c r="B29" s="136"/>
      <c r="C29" s="155">
        <v>38268951</v>
      </c>
      <c r="D29" s="155"/>
      <c r="E29" s="156">
        <v>36957523</v>
      </c>
      <c r="F29" s="60">
        <v>36957523</v>
      </c>
      <c r="G29" s="60">
        <v>4324134</v>
      </c>
      <c r="H29" s="60">
        <v>2912583</v>
      </c>
      <c r="I29" s="60">
        <v>2689858</v>
      </c>
      <c r="J29" s="60">
        <v>9926575</v>
      </c>
      <c r="K29" s="60">
        <v>3008042</v>
      </c>
      <c r="L29" s="60">
        <v>2650217</v>
      </c>
      <c r="M29" s="60">
        <v>3332116</v>
      </c>
      <c r="N29" s="60">
        <v>8990375</v>
      </c>
      <c r="O29" s="60"/>
      <c r="P29" s="60"/>
      <c r="Q29" s="60"/>
      <c r="R29" s="60"/>
      <c r="S29" s="60"/>
      <c r="T29" s="60"/>
      <c r="U29" s="60"/>
      <c r="V29" s="60"/>
      <c r="W29" s="60">
        <v>18916950</v>
      </c>
      <c r="X29" s="60">
        <v>18478764</v>
      </c>
      <c r="Y29" s="60">
        <v>438186</v>
      </c>
      <c r="Z29" s="140">
        <v>2.37</v>
      </c>
      <c r="AA29" s="155">
        <v>36957523</v>
      </c>
    </row>
    <row r="30" spans="1:27" ht="12.75">
      <c r="A30" s="138" t="s">
        <v>76</v>
      </c>
      <c r="B30" s="136"/>
      <c r="C30" s="157">
        <v>13424812</v>
      </c>
      <c r="D30" s="157"/>
      <c r="E30" s="158">
        <v>12796099</v>
      </c>
      <c r="F30" s="159">
        <v>12796099</v>
      </c>
      <c r="G30" s="159">
        <v>1015897</v>
      </c>
      <c r="H30" s="159">
        <v>881629</v>
      </c>
      <c r="I30" s="159">
        <v>625729</v>
      </c>
      <c r="J30" s="159">
        <v>2523255</v>
      </c>
      <c r="K30" s="159">
        <v>1783152</v>
      </c>
      <c r="L30" s="159">
        <v>1130630</v>
      </c>
      <c r="M30" s="159">
        <v>1041096</v>
      </c>
      <c r="N30" s="159">
        <v>3954878</v>
      </c>
      <c r="O30" s="159"/>
      <c r="P30" s="159"/>
      <c r="Q30" s="159"/>
      <c r="R30" s="159"/>
      <c r="S30" s="159"/>
      <c r="T30" s="159"/>
      <c r="U30" s="159"/>
      <c r="V30" s="159"/>
      <c r="W30" s="159">
        <v>6478133</v>
      </c>
      <c r="X30" s="159">
        <v>7467964</v>
      </c>
      <c r="Y30" s="159">
        <v>-989831</v>
      </c>
      <c r="Z30" s="141">
        <v>-13.25</v>
      </c>
      <c r="AA30" s="157">
        <v>12796099</v>
      </c>
    </row>
    <row r="31" spans="1:27" ht="12.75">
      <c r="A31" s="138" t="s">
        <v>77</v>
      </c>
      <c r="B31" s="136"/>
      <c r="C31" s="155">
        <v>22023786</v>
      </c>
      <c r="D31" s="155"/>
      <c r="E31" s="156">
        <v>18835688</v>
      </c>
      <c r="F31" s="60">
        <v>18835688</v>
      </c>
      <c r="G31" s="60">
        <v>1963186</v>
      </c>
      <c r="H31" s="60">
        <v>1173902</v>
      </c>
      <c r="I31" s="60">
        <v>1720560</v>
      </c>
      <c r="J31" s="60">
        <v>4857648</v>
      </c>
      <c r="K31" s="60">
        <v>1397893</v>
      </c>
      <c r="L31" s="60">
        <v>1820750</v>
      </c>
      <c r="M31" s="60">
        <v>1880332</v>
      </c>
      <c r="N31" s="60">
        <v>5098975</v>
      </c>
      <c r="O31" s="60"/>
      <c r="P31" s="60"/>
      <c r="Q31" s="60"/>
      <c r="R31" s="60"/>
      <c r="S31" s="60"/>
      <c r="T31" s="60"/>
      <c r="U31" s="60"/>
      <c r="V31" s="60"/>
      <c r="W31" s="60">
        <v>9956623</v>
      </c>
      <c r="X31" s="60">
        <v>7248946</v>
      </c>
      <c r="Y31" s="60">
        <v>2707677</v>
      </c>
      <c r="Z31" s="140">
        <v>37.35</v>
      </c>
      <c r="AA31" s="155">
        <v>18835688</v>
      </c>
    </row>
    <row r="32" spans="1:27" ht="12.75">
      <c r="A32" s="135" t="s">
        <v>78</v>
      </c>
      <c r="B32" s="136"/>
      <c r="C32" s="153">
        <f aca="true" t="shared" si="6" ref="C32:Y32">SUM(C33:C37)</f>
        <v>15725482</v>
      </c>
      <c r="D32" s="153">
        <f>SUM(D33:D37)</f>
        <v>0</v>
      </c>
      <c r="E32" s="154">
        <f t="shared" si="6"/>
        <v>20115816</v>
      </c>
      <c r="F32" s="100">
        <f t="shared" si="6"/>
        <v>20115816</v>
      </c>
      <c r="G32" s="100">
        <f t="shared" si="6"/>
        <v>1220184</v>
      </c>
      <c r="H32" s="100">
        <f t="shared" si="6"/>
        <v>1367349</v>
      </c>
      <c r="I32" s="100">
        <f t="shared" si="6"/>
        <v>1371313</v>
      </c>
      <c r="J32" s="100">
        <f t="shared" si="6"/>
        <v>3958846</v>
      </c>
      <c r="K32" s="100">
        <f t="shared" si="6"/>
        <v>1303862</v>
      </c>
      <c r="L32" s="100">
        <f t="shared" si="6"/>
        <v>1304611</v>
      </c>
      <c r="M32" s="100">
        <f t="shared" si="6"/>
        <v>1509955</v>
      </c>
      <c r="N32" s="100">
        <f t="shared" si="6"/>
        <v>4118428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8077274</v>
      </c>
      <c r="X32" s="100">
        <f t="shared" si="6"/>
        <v>9703225</v>
      </c>
      <c r="Y32" s="100">
        <f t="shared" si="6"/>
        <v>-1625951</v>
      </c>
      <c r="Z32" s="137">
        <f>+IF(X32&lt;&gt;0,+(Y32/X32)*100,0)</f>
        <v>-16.756810235772125</v>
      </c>
      <c r="AA32" s="153">
        <f>SUM(AA33:AA37)</f>
        <v>20115816</v>
      </c>
    </row>
    <row r="33" spans="1:27" ht="12.75">
      <c r="A33" s="138" t="s">
        <v>79</v>
      </c>
      <c r="B33" s="136"/>
      <c r="C33" s="155">
        <v>15725482</v>
      </c>
      <c r="D33" s="155"/>
      <c r="E33" s="156">
        <v>20115816</v>
      </c>
      <c r="F33" s="60">
        <v>20115816</v>
      </c>
      <c r="G33" s="60">
        <v>1220184</v>
      </c>
      <c r="H33" s="60">
        <v>1367349</v>
      </c>
      <c r="I33" s="60">
        <v>1371313</v>
      </c>
      <c r="J33" s="60">
        <v>3958846</v>
      </c>
      <c r="K33" s="60">
        <v>1303862</v>
      </c>
      <c r="L33" s="60">
        <v>1304611</v>
      </c>
      <c r="M33" s="60">
        <v>1509955</v>
      </c>
      <c r="N33" s="60">
        <v>4118428</v>
      </c>
      <c r="O33" s="60"/>
      <c r="P33" s="60"/>
      <c r="Q33" s="60"/>
      <c r="R33" s="60"/>
      <c r="S33" s="60"/>
      <c r="T33" s="60"/>
      <c r="U33" s="60"/>
      <c r="V33" s="60"/>
      <c r="W33" s="60">
        <v>8077274</v>
      </c>
      <c r="X33" s="60">
        <v>9703225</v>
      </c>
      <c r="Y33" s="60">
        <v>-1625951</v>
      </c>
      <c r="Z33" s="140">
        <v>-16.76</v>
      </c>
      <c r="AA33" s="155">
        <v>20115816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17471139</v>
      </c>
      <c r="D38" s="153">
        <f>SUM(D39:D41)</f>
        <v>0</v>
      </c>
      <c r="E38" s="154">
        <f t="shared" si="7"/>
        <v>15998951</v>
      </c>
      <c r="F38" s="100">
        <f t="shared" si="7"/>
        <v>15998951</v>
      </c>
      <c r="G38" s="100">
        <f t="shared" si="7"/>
        <v>1514945</v>
      </c>
      <c r="H38" s="100">
        <f t="shared" si="7"/>
        <v>1666698</v>
      </c>
      <c r="I38" s="100">
        <f t="shared" si="7"/>
        <v>2489101</v>
      </c>
      <c r="J38" s="100">
        <f t="shared" si="7"/>
        <v>5670744</v>
      </c>
      <c r="K38" s="100">
        <f t="shared" si="7"/>
        <v>2167041</v>
      </c>
      <c r="L38" s="100">
        <f t="shared" si="7"/>
        <v>1056719</v>
      </c>
      <c r="M38" s="100">
        <f t="shared" si="7"/>
        <v>2031754</v>
      </c>
      <c r="N38" s="100">
        <f t="shared" si="7"/>
        <v>5255514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10926258</v>
      </c>
      <c r="X38" s="100">
        <f t="shared" si="7"/>
        <v>7999476</v>
      </c>
      <c r="Y38" s="100">
        <f t="shared" si="7"/>
        <v>2926782</v>
      </c>
      <c r="Z38" s="137">
        <f>+IF(X38&lt;&gt;0,+(Y38/X38)*100,0)</f>
        <v>36.58717145973061</v>
      </c>
      <c r="AA38" s="153">
        <f>SUM(AA39:AA41)</f>
        <v>15998951</v>
      </c>
    </row>
    <row r="39" spans="1:27" ht="12.75">
      <c r="A39" s="138" t="s">
        <v>85</v>
      </c>
      <c r="B39" s="136"/>
      <c r="C39" s="155">
        <v>17471139</v>
      </c>
      <c r="D39" s="155"/>
      <c r="E39" s="156">
        <v>9808071</v>
      </c>
      <c r="F39" s="60">
        <v>9808071</v>
      </c>
      <c r="G39" s="60">
        <v>1514945</v>
      </c>
      <c r="H39" s="60">
        <v>1666698</v>
      </c>
      <c r="I39" s="60">
        <v>2489101</v>
      </c>
      <c r="J39" s="60">
        <v>5670744</v>
      </c>
      <c r="K39" s="60">
        <v>2167041</v>
      </c>
      <c r="L39" s="60">
        <v>1056719</v>
      </c>
      <c r="M39" s="60">
        <v>2031754</v>
      </c>
      <c r="N39" s="60">
        <v>5255514</v>
      </c>
      <c r="O39" s="60"/>
      <c r="P39" s="60"/>
      <c r="Q39" s="60"/>
      <c r="R39" s="60"/>
      <c r="S39" s="60"/>
      <c r="T39" s="60"/>
      <c r="U39" s="60"/>
      <c r="V39" s="60"/>
      <c r="W39" s="60">
        <v>10926258</v>
      </c>
      <c r="X39" s="60">
        <v>7999476</v>
      </c>
      <c r="Y39" s="60">
        <v>2926782</v>
      </c>
      <c r="Z39" s="140">
        <v>36.59</v>
      </c>
      <c r="AA39" s="155">
        <v>9808071</v>
      </c>
    </row>
    <row r="40" spans="1:27" ht="12.75">
      <c r="A40" s="138" t="s">
        <v>86</v>
      </c>
      <c r="B40" s="136"/>
      <c r="C40" s="155"/>
      <c r="D40" s="155"/>
      <c r="E40" s="156">
        <v>6190880</v>
      </c>
      <c r="F40" s="60">
        <v>6190880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>
        <v>6190880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106914170</v>
      </c>
      <c r="D48" s="168">
        <f>+D28+D32+D38+D42+D47</f>
        <v>0</v>
      </c>
      <c r="E48" s="169">
        <f t="shared" si="9"/>
        <v>104704077</v>
      </c>
      <c r="F48" s="73">
        <f t="shared" si="9"/>
        <v>104704077</v>
      </c>
      <c r="G48" s="73">
        <f t="shared" si="9"/>
        <v>10038346</v>
      </c>
      <c r="H48" s="73">
        <f t="shared" si="9"/>
        <v>8002161</v>
      </c>
      <c r="I48" s="73">
        <f t="shared" si="9"/>
        <v>8896561</v>
      </c>
      <c r="J48" s="73">
        <f t="shared" si="9"/>
        <v>26937068</v>
      </c>
      <c r="K48" s="73">
        <f t="shared" si="9"/>
        <v>9659990</v>
      </c>
      <c r="L48" s="73">
        <f t="shared" si="9"/>
        <v>7962927</v>
      </c>
      <c r="M48" s="73">
        <f t="shared" si="9"/>
        <v>9795253</v>
      </c>
      <c r="N48" s="73">
        <f t="shared" si="9"/>
        <v>27418170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54355238</v>
      </c>
      <c r="X48" s="73">
        <f t="shared" si="9"/>
        <v>50898375</v>
      </c>
      <c r="Y48" s="73">
        <f t="shared" si="9"/>
        <v>3456863</v>
      </c>
      <c r="Z48" s="170">
        <f>+IF(X48&lt;&gt;0,+(Y48/X48)*100,0)</f>
        <v>6.791696198552508</v>
      </c>
      <c r="AA48" s="168">
        <f>+AA28+AA32+AA38+AA42+AA47</f>
        <v>104704077</v>
      </c>
    </row>
    <row r="49" spans="1:27" ht="12.75">
      <c r="A49" s="148" t="s">
        <v>49</v>
      </c>
      <c r="B49" s="149"/>
      <c r="C49" s="171">
        <f aca="true" t="shared" si="10" ref="C49:Y49">+C25-C48</f>
        <v>-2709223</v>
      </c>
      <c r="D49" s="171">
        <f>+D25-D48</f>
        <v>0</v>
      </c>
      <c r="E49" s="172">
        <f t="shared" si="10"/>
        <v>2412089</v>
      </c>
      <c r="F49" s="173">
        <f t="shared" si="10"/>
        <v>2412089</v>
      </c>
      <c r="G49" s="173">
        <f t="shared" si="10"/>
        <v>30723415</v>
      </c>
      <c r="H49" s="173">
        <f t="shared" si="10"/>
        <v>-6205648</v>
      </c>
      <c r="I49" s="173">
        <f t="shared" si="10"/>
        <v>-7650652</v>
      </c>
      <c r="J49" s="173">
        <f t="shared" si="10"/>
        <v>16867115</v>
      </c>
      <c r="K49" s="173">
        <f t="shared" si="10"/>
        <v>-9518705</v>
      </c>
      <c r="L49" s="173">
        <f t="shared" si="10"/>
        <v>-7417230</v>
      </c>
      <c r="M49" s="173">
        <f t="shared" si="10"/>
        <v>24595945</v>
      </c>
      <c r="N49" s="173">
        <f t="shared" si="10"/>
        <v>7660010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24527125</v>
      </c>
      <c r="X49" s="173">
        <f>IF(F25=F48,0,X25-X48)</f>
        <v>44470979</v>
      </c>
      <c r="Y49" s="173">
        <f t="shared" si="10"/>
        <v>-19943854</v>
      </c>
      <c r="Z49" s="174">
        <f>+IF(X49&lt;&gt;0,+(Y49/X49)*100,0)</f>
        <v>-44.84689666939871</v>
      </c>
      <c r="AA49" s="171">
        <f>+AA25-AA48</f>
        <v>2412089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2.75">
      <c r="A13" s="181" t="s">
        <v>109</v>
      </c>
      <c r="B13" s="185"/>
      <c r="C13" s="155">
        <v>1172745</v>
      </c>
      <c r="D13" s="155">
        <v>0</v>
      </c>
      <c r="E13" s="156">
        <v>1215474</v>
      </c>
      <c r="F13" s="60">
        <v>1215474</v>
      </c>
      <c r="G13" s="60">
        <v>43701</v>
      </c>
      <c r="H13" s="60">
        <v>245184</v>
      </c>
      <c r="I13" s="60">
        <v>133949</v>
      </c>
      <c r="J13" s="60">
        <v>422834</v>
      </c>
      <c r="K13" s="60">
        <v>116896</v>
      </c>
      <c r="L13" s="60">
        <v>41697</v>
      </c>
      <c r="M13" s="60">
        <v>88028</v>
      </c>
      <c r="N13" s="60">
        <v>246621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669455</v>
      </c>
      <c r="X13" s="60">
        <v>775998</v>
      </c>
      <c r="Y13" s="60">
        <v>-106543</v>
      </c>
      <c r="Z13" s="140">
        <v>-13.73</v>
      </c>
      <c r="AA13" s="155">
        <v>1215474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102798196</v>
      </c>
      <c r="D19" s="155">
        <v>0</v>
      </c>
      <c r="E19" s="156">
        <v>102401000</v>
      </c>
      <c r="F19" s="60">
        <v>102401000</v>
      </c>
      <c r="G19" s="60">
        <v>40718000</v>
      </c>
      <c r="H19" s="60">
        <v>1546269</v>
      </c>
      <c r="I19" s="60">
        <v>1100000</v>
      </c>
      <c r="J19" s="60">
        <v>43364269</v>
      </c>
      <c r="K19" s="60">
        <v>24086</v>
      </c>
      <c r="L19" s="60">
        <v>504000</v>
      </c>
      <c r="M19" s="60">
        <v>34302350</v>
      </c>
      <c r="N19" s="60">
        <v>34830436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78194705</v>
      </c>
      <c r="X19" s="60">
        <v>91500000</v>
      </c>
      <c r="Y19" s="60">
        <v>-13305295</v>
      </c>
      <c r="Z19" s="140">
        <v>-14.54</v>
      </c>
      <c r="AA19" s="155">
        <v>102401000</v>
      </c>
    </row>
    <row r="20" spans="1:27" ht="12.75">
      <c r="A20" s="181" t="s">
        <v>35</v>
      </c>
      <c r="B20" s="185"/>
      <c r="C20" s="155">
        <v>234006</v>
      </c>
      <c r="D20" s="155">
        <v>0</v>
      </c>
      <c r="E20" s="156">
        <v>3499692</v>
      </c>
      <c r="F20" s="54">
        <v>3499692</v>
      </c>
      <c r="G20" s="54">
        <v>60</v>
      </c>
      <c r="H20" s="54">
        <v>5060</v>
      </c>
      <c r="I20" s="54">
        <v>11960</v>
      </c>
      <c r="J20" s="54">
        <v>17080</v>
      </c>
      <c r="K20" s="54">
        <v>303</v>
      </c>
      <c r="L20" s="54">
        <v>0</v>
      </c>
      <c r="M20" s="54">
        <v>820</v>
      </c>
      <c r="N20" s="54">
        <v>1123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18203</v>
      </c>
      <c r="X20" s="54">
        <v>1411172</v>
      </c>
      <c r="Y20" s="54">
        <v>-1392969</v>
      </c>
      <c r="Z20" s="184">
        <v>-98.71</v>
      </c>
      <c r="AA20" s="130">
        <v>3499692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104204947</v>
      </c>
      <c r="D22" s="188">
        <f>SUM(D5:D21)</f>
        <v>0</v>
      </c>
      <c r="E22" s="189">
        <f t="shared" si="0"/>
        <v>107116166</v>
      </c>
      <c r="F22" s="190">
        <f t="shared" si="0"/>
        <v>107116166</v>
      </c>
      <c r="G22" s="190">
        <f t="shared" si="0"/>
        <v>40761761</v>
      </c>
      <c r="H22" s="190">
        <f t="shared" si="0"/>
        <v>1796513</v>
      </c>
      <c r="I22" s="190">
        <f t="shared" si="0"/>
        <v>1245909</v>
      </c>
      <c r="J22" s="190">
        <f t="shared" si="0"/>
        <v>43804183</v>
      </c>
      <c r="K22" s="190">
        <f t="shared" si="0"/>
        <v>141285</v>
      </c>
      <c r="L22" s="190">
        <f t="shared" si="0"/>
        <v>545697</v>
      </c>
      <c r="M22" s="190">
        <f t="shared" si="0"/>
        <v>34391198</v>
      </c>
      <c r="N22" s="190">
        <f t="shared" si="0"/>
        <v>35078180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78882363</v>
      </c>
      <c r="X22" s="190">
        <f t="shared" si="0"/>
        <v>93687170</v>
      </c>
      <c r="Y22" s="190">
        <f t="shared" si="0"/>
        <v>-14804807</v>
      </c>
      <c r="Z22" s="191">
        <f>+IF(X22&lt;&gt;0,+(Y22/X22)*100,0)</f>
        <v>-15.802384680847975</v>
      </c>
      <c r="AA22" s="188">
        <f>SUM(AA5:AA21)</f>
        <v>107116166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50860551</v>
      </c>
      <c r="D25" s="155">
        <v>0</v>
      </c>
      <c r="E25" s="156">
        <v>53175344</v>
      </c>
      <c r="F25" s="60">
        <v>53175344</v>
      </c>
      <c r="G25" s="60">
        <v>4455342</v>
      </c>
      <c r="H25" s="60">
        <v>4415960</v>
      </c>
      <c r="I25" s="60">
        <v>4589888</v>
      </c>
      <c r="J25" s="60">
        <v>13461190</v>
      </c>
      <c r="K25" s="60">
        <v>4763247</v>
      </c>
      <c r="L25" s="60">
        <v>4979587</v>
      </c>
      <c r="M25" s="60">
        <v>4922343</v>
      </c>
      <c r="N25" s="60">
        <v>14665177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28126367</v>
      </c>
      <c r="X25" s="60">
        <v>26587674</v>
      </c>
      <c r="Y25" s="60">
        <v>1538693</v>
      </c>
      <c r="Z25" s="140">
        <v>5.79</v>
      </c>
      <c r="AA25" s="155">
        <v>53175344</v>
      </c>
    </row>
    <row r="26" spans="1:27" ht="12.75">
      <c r="A26" s="183" t="s">
        <v>38</v>
      </c>
      <c r="B26" s="182"/>
      <c r="C26" s="155">
        <v>10180869</v>
      </c>
      <c r="D26" s="155">
        <v>0</v>
      </c>
      <c r="E26" s="156">
        <v>9252044</v>
      </c>
      <c r="F26" s="60">
        <v>9252044</v>
      </c>
      <c r="G26" s="60">
        <v>888147</v>
      </c>
      <c r="H26" s="60">
        <v>617705</v>
      </c>
      <c r="I26" s="60">
        <v>939231</v>
      </c>
      <c r="J26" s="60">
        <v>2445083</v>
      </c>
      <c r="K26" s="60">
        <v>804339</v>
      </c>
      <c r="L26" s="60">
        <v>820654</v>
      </c>
      <c r="M26" s="60">
        <v>851494</v>
      </c>
      <c r="N26" s="60">
        <v>2476487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4921570</v>
      </c>
      <c r="X26" s="60">
        <v>4626024</v>
      </c>
      <c r="Y26" s="60">
        <v>295546</v>
      </c>
      <c r="Z26" s="140">
        <v>6.39</v>
      </c>
      <c r="AA26" s="155">
        <v>9252044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3641251</v>
      </c>
      <c r="D28" s="155">
        <v>0</v>
      </c>
      <c r="E28" s="156">
        <v>3272416</v>
      </c>
      <c r="F28" s="60">
        <v>3272416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3272416</v>
      </c>
    </row>
    <row r="29" spans="1:27" ht="12.75">
      <c r="A29" s="183" t="s">
        <v>40</v>
      </c>
      <c r="B29" s="182"/>
      <c r="C29" s="155">
        <v>388419</v>
      </c>
      <c r="D29" s="155">
        <v>0</v>
      </c>
      <c r="E29" s="156">
        <v>75040</v>
      </c>
      <c r="F29" s="60">
        <v>75040</v>
      </c>
      <c r="G29" s="60">
        <v>8031</v>
      </c>
      <c r="H29" s="60">
        <v>6177</v>
      </c>
      <c r="I29" s="60">
        <v>5647</v>
      </c>
      <c r="J29" s="60">
        <v>19855</v>
      </c>
      <c r="K29" s="60">
        <v>10348</v>
      </c>
      <c r="L29" s="60">
        <v>10024</v>
      </c>
      <c r="M29" s="60">
        <v>4089</v>
      </c>
      <c r="N29" s="60">
        <v>24461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44316</v>
      </c>
      <c r="X29" s="60">
        <v>37518</v>
      </c>
      <c r="Y29" s="60">
        <v>6798</v>
      </c>
      <c r="Z29" s="140">
        <v>18.12</v>
      </c>
      <c r="AA29" s="155">
        <v>75040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2218222</v>
      </c>
      <c r="D31" s="155">
        <v>0</v>
      </c>
      <c r="E31" s="156">
        <v>1625000</v>
      </c>
      <c r="F31" s="60">
        <v>1625000</v>
      </c>
      <c r="G31" s="60">
        <v>114870</v>
      </c>
      <c r="H31" s="60">
        <v>11125</v>
      </c>
      <c r="I31" s="60">
        <v>229236</v>
      </c>
      <c r="J31" s="60">
        <v>355231</v>
      </c>
      <c r="K31" s="60">
        <v>101230</v>
      </c>
      <c r="L31" s="60">
        <v>62563</v>
      </c>
      <c r="M31" s="60">
        <v>8841</v>
      </c>
      <c r="N31" s="60">
        <v>172634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527865</v>
      </c>
      <c r="X31" s="60">
        <v>810882</v>
      </c>
      <c r="Y31" s="60">
        <v>-283017</v>
      </c>
      <c r="Z31" s="140">
        <v>-34.9</v>
      </c>
      <c r="AA31" s="155">
        <v>1625000</v>
      </c>
    </row>
    <row r="32" spans="1:27" ht="12.75">
      <c r="A32" s="183" t="s">
        <v>121</v>
      </c>
      <c r="B32" s="182"/>
      <c r="C32" s="155">
        <v>2067580</v>
      </c>
      <c r="D32" s="155">
        <v>0</v>
      </c>
      <c r="E32" s="156">
        <v>400000</v>
      </c>
      <c r="F32" s="60">
        <v>400000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400000</v>
      </c>
      <c r="Y32" s="60">
        <v>-400000</v>
      </c>
      <c r="Z32" s="140">
        <v>-100</v>
      </c>
      <c r="AA32" s="155">
        <v>400000</v>
      </c>
    </row>
    <row r="33" spans="1:27" ht="12.75">
      <c r="A33" s="183" t="s">
        <v>42</v>
      </c>
      <c r="B33" s="182"/>
      <c r="C33" s="155">
        <v>4319232</v>
      </c>
      <c r="D33" s="155">
        <v>0</v>
      </c>
      <c r="E33" s="156">
        <v>0</v>
      </c>
      <c r="F33" s="60">
        <v>0</v>
      </c>
      <c r="G33" s="60">
        <v>0</v>
      </c>
      <c r="H33" s="60">
        <v>140000</v>
      </c>
      <c r="I33" s="60">
        <v>0</v>
      </c>
      <c r="J33" s="60">
        <v>140000</v>
      </c>
      <c r="K33" s="60">
        <v>294909</v>
      </c>
      <c r="L33" s="60">
        <v>0</v>
      </c>
      <c r="M33" s="60">
        <v>0</v>
      </c>
      <c r="N33" s="60">
        <v>294909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434909</v>
      </c>
      <c r="X33" s="60"/>
      <c r="Y33" s="60">
        <v>434909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33238046</v>
      </c>
      <c r="D34" s="155">
        <v>0</v>
      </c>
      <c r="E34" s="156">
        <v>36904233</v>
      </c>
      <c r="F34" s="60">
        <v>36904233</v>
      </c>
      <c r="G34" s="60">
        <v>4571956</v>
      </c>
      <c r="H34" s="60">
        <v>2811194</v>
      </c>
      <c r="I34" s="60">
        <v>3132559</v>
      </c>
      <c r="J34" s="60">
        <v>10515709</v>
      </c>
      <c r="K34" s="60">
        <v>3685917</v>
      </c>
      <c r="L34" s="60">
        <v>2090099</v>
      </c>
      <c r="M34" s="60">
        <v>4008486</v>
      </c>
      <c r="N34" s="60">
        <v>9784502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20300211</v>
      </c>
      <c r="X34" s="60">
        <v>22277061</v>
      </c>
      <c r="Y34" s="60">
        <v>-1976850</v>
      </c>
      <c r="Z34" s="140">
        <v>-8.87</v>
      </c>
      <c r="AA34" s="155">
        <v>36904233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106914170</v>
      </c>
      <c r="D36" s="188">
        <f>SUM(D25:D35)</f>
        <v>0</v>
      </c>
      <c r="E36" s="189">
        <f t="shared" si="1"/>
        <v>104704077</v>
      </c>
      <c r="F36" s="190">
        <f t="shared" si="1"/>
        <v>104704077</v>
      </c>
      <c r="G36" s="190">
        <f t="shared" si="1"/>
        <v>10038346</v>
      </c>
      <c r="H36" s="190">
        <f t="shared" si="1"/>
        <v>8002161</v>
      </c>
      <c r="I36" s="190">
        <f t="shared" si="1"/>
        <v>8896561</v>
      </c>
      <c r="J36" s="190">
        <f t="shared" si="1"/>
        <v>26937068</v>
      </c>
      <c r="K36" s="190">
        <f t="shared" si="1"/>
        <v>9659990</v>
      </c>
      <c r="L36" s="190">
        <f t="shared" si="1"/>
        <v>7962927</v>
      </c>
      <c r="M36" s="190">
        <f t="shared" si="1"/>
        <v>9795253</v>
      </c>
      <c r="N36" s="190">
        <f t="shared" si="1"/>
        <v>27418170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54355238</v>
      </c>
      <c r="X36" s="190">
        <f t="shared" si="1"/>
        <v>54739159</v>
      </c>
      <c r="Y36" s="190">
        <f t="shared" si="1"/>
        <v>-383921</v>
      </c>
      <c r="Z36" s="191">
        <f>+IF(X36&lt;&gt;0,+(Y36/X36)*100,0)</f>
        <v>-0.7013644473419842</v>
      </c>
      <c r="AA36" s="188">
        <f>SUM(AA25:AA35)</f>
        <v>104704077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-2709223</v>
      </c>
      <c r="D38" s="199">
        <f>+D22-D36</f>
        <v>0</v>
      </c>
      <c r="E38" s="200">
        <f t="shared" si="2"/>
        <v>2412089</v>
      </c>
      <c r="F38" s="106">
        <f t="shared" si="2"/>
        <v>2412089</v>
      </c>
      <c r="G38" s="106">
        <f t="shared" si="2"/>
        <v>30723415</v>
      </c>
      <c r="H38" s="106">
        <f t="shared" si="2"/>
        <v>-6205648</v>
      </c>
      <c r="I38" s="106">
        <f t="shared" si="2"/>
        <v>-7650652</v>
      </c>
      <c r="J38" s="106">
        <f t="shared" si="2"/>
        <v>16867115</v>
      </c>
      <c r="K38" s="106">
        <f t="shared" si="2"/>
        <v>-9518705</v>
      </c>
      <c r="L38" s="106">
        <f t="shared" si="2"/>
        <v>-7417230</v>
      </c>
      <c r="M38" s="106">
        <f t="shared" si="2"/>
        <v>24595945</v>
      </c>
      <c r="N38" s="106">
        <f t="shared" si="2"/>
        <v>7660010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24527125</v>
      </c>
      <c r="X38" s="106">
        <f>IF(F22=F36,0,X22-X36)</f>
        <v>38948011</v>
      </c>
      <c r="Y38" s="106">
        <f t="shared" si="2"/>
        <v>-14420886</v>
      </c>
      <c r="Z38" s="201">
        <f>+IF(X38&lt;&gt;0,+(Y38/X38)*100,0)</f>
        <v>-37.02598831041718</v>
      </c>
      <c r="AA38" s="199">
        <f>+AA22-AA36</f>
        <v>2412089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-2412000</v>
      </c>
      <c r="Y39" s="60">
        <v>2412000</v>
      </c>
      <c r="Z39" s="140">
        <v>-100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-2709223</v>
      </c>
      <c r="D42" s="206">
        <f>SUM(D38:D41)</f>
        <v>0</v>
      </c>
      <c r="E42" s="207">
        <f t="shared" si="3"/>
        <v>2412089</v>
      </c>
      <c r="F42" s="88">
        <f t="shared" si="3"/>
        <v>2412089</v>
      </c>
      <c r="G42" s="88">
        <f t="shared" si="3"/>
        <v>30723415</v>
      </c>
      <c r="H42" s="88">
        <f t="shared" si="3"/>
        <v>-6205648</v>
      </c>
      <c r="I42" s="88">
        <f t="shared" si="3"/>
        <v>-7650652</v>
      </c>
      <c r="J42" s="88">
        <f t="shared" si="3"/>
        <v>16867115</v>
      </c>
      <c r="K42" s="88">
        <f t="shared" si="3"/>
        <v>-9518705</v>
      </c>
      <c r="L42" s="88">
        <f t="shared" si="3"/>
        <v>-7417230</v>
      </c>
      <c r="M42" s="88">
        <f t="shared" si="3"/>
        <v>24595945</v>
      </c>
      <c r="N42" s="88">
        <f t="shared" si="3"/>
        <v>7660010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24527125</v>
      </c>
      <c r="X42" s="88">
        <f t="shared" si="3"/>
        <v>36536011</v>
      </c>
      <c r="Y42" s="88">
        <f t="shared" si="3"/>
        <v>-12008886</v>
      </c>
      <c r="Z42" s="208">
        <f>+IF(X42&lt;&gt;0,+(Y42/X42)*100,0)</f>
        <v>-32.86862925457297</v>
      </c>
      <c r="AA42" s="206">
        <f>SUM(AA38:AA41)</f>
        <v>2412089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-2709223</v>
      </c>
      <c r="D44" s="210">
        <f>+D42-D43</f>
        <v>0</v>
      </c>
      <c r="E44" s="211">
        <f t="shared" si="4"/>
        <v>2412089</v>
      </c>
      <c r="F44" s="77">
        <f t="shared" si="4"/>
        <v>2412089</v>
      </c>
      <c r="G44" s="77">
        <f t="shared" si="4"/>
        <v>30723415</v>
      </c>
      <c r="H44" s="77">
        <f t="shared" si="4"/>
        <v>-6205648</v>
      </c>
      <c r="I44" s="77">
        <f t="shared" si="4"/>
        <v>-7650652</v>
      </c>
      <c r="J44" s="77">
        <f t="shared" si="4"/>
        <v>16867115</v>
      </c>
      <c r="K44" s="77">
        <f t="shared" si="4"/>
        <v>-9518705</v>
      </c>
      <c r="L44" s="77">
        <f t="shared" si="4"/>
        <v>-7417230</v>
      </c>
      <c r="M44" s="77">
        <f t="shared" si="4"/>
        <v>24595945</v>
      </c>
      <c r="N44" s="77">
        <f t="shared" si="4"/>
        <v>7660010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24527125</v>
      </c>
      <c r="X44" s="77">
        <f t="shared" si="4"/>
        <v>36536011</v>
      </c>
      <c r="Y44" s="77">
        <f t="shared" si="4"/>
        <v>-12008886</v>
      </c>
      <c r="Z44" s="212">
        <f>+IF(X44&lt;&gt;0,+(Y44/X44)*100,0)</f>
        <v>-32.86862925457297</v>
      </c>
      <c r="AA44" s="210">
        <f>+AA42-AA43</f>
        <v>2412089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-2709223</v>
      </c>
      <c r="D46" s="206">
        <f>SUM(D44:D45)</f>
        <v>0</v>
      </c>
      <c r="E46" s="207">
        <f t="shared" si="5"/>
        <v>2412089</v>
      </c>
      <c r="F46" s="88">
        <f t="shared" si="5"/>
        <v>2412089</v>
      </c>
      <c r="G46" s="88">
        <f t="shared" si="5"/>
        <v>30723415</v>
      </c>
      <c r="H46" s="88">
        <f t="shared" si="5"/>
        <v>-6205648</v>
      </c>
      <c r="I46" s="88">
        <f t="shared" si="5"/>
        <v>-7650652</v>
      </c>
      <c r="J46" s="88">
        <f t="shared" si="5"/>
        <v>16867115</v>
      </c>
      <c r="K46" s="88">
        <f t="shared" si="5"/>
        <v>-9518705</v>
      </c>
      <c r="L46" s="88">
        <f t="shared" si="5"/>
        <v>-7417230</v>
      </c>
      <c r="M46" s="88">
        <f t="shared" si="5"/>
        <v>24595945</v>
      </c>
      <c r="N46" s="88">
        <f t="shared" si="5"/>
        <v>7660010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24527125</v>
      </c>
      <c r="X46" s="88">
        <f t="shared" si="5"/>
        <v>36536011</v>
      </c>
      <c r="Y46" s="88">
        <f t="shared" si="5"/>
        <v>-12008886</v>
      </c>
      <c r="Z46" s="208">
        <f>+IF(X46&lt;&gt;0,+(Y46/X46)*100,0)</f>
        <v>-32.86862925457297</v>
      </c>
      <c r="AA46" s="206">
        <f>SUM(AA44:AA45)</f>
        <v>2412089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-2709223</v>
      </c>
      <c r="D48" s="217">
        <f>SUM(D46:D47)</f>
        <v>0</v>
      </c>
      <c r="E48" s="218">
        <f t="shared" si="6"/>
        <v>2412089</v>
      </c>
      <c r="F48" s="219">
        <f t="shared" si="6"/>
        <v>2412089</v>
      </c>
      <c r="G48" s="219">
        <f t="shared" si="6"/>
        <v>30723415</v>
      </c>
      <c r="H48" s="220">
        <f t="shared" si="6"/>
        <v>-6205648</v>
      </c>
      <c r="I48" s="220">
        <f t="shared" si="6"/>
        <v>-7650652</v>
      </c>
      <c r="J48" s="220">
        <f t="shared" si="6"/>
        <v>16867115</v>
      </c>
      <c r="K48" s="220">
        <f t="shared" si="6"/>
        <v>-9518705</v>
      </c>
      <c r="L48" s="220">
        <f t="shared" si="6"/>
        <v>-7417230</v>
      </c>
      <c r="M48" s="219">
        <f t="shared" si="6"/>
        <v>24595945</v>
      </c>
      <c r="N48" s="219">
        <f t="shared" si="6"/>
        <v>7660010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24527125</v>
      </c>
      <c r="X48" s="220">
        <f t="shared" si="6"/>
        <v>36536011</v>
      </c>
      <c r="Y48" s="220">
        <f t="shared" si="6"/>
        <v>-12008886</v>
      </c>
      <c r="Z48" s="221">
        <f>+IF(X48&lt;&gt;0,+(Y48/X48)*100,0)</f>
        <v>-32.86862925457297</v>
      </c>
      <c r="AA48" s="222">
        <f>SUM(AA46:AA47)</f>
        <v>2412089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3905964</v>
      </c>
      <c r="D5" s="153">
        <f>SUM(D6:D8)</f>
        <v>0</v>
      </c>
      <c r="E5" s="154">
        <f t="shared" si="0"/>
        <v>300000</v>
      </c>
      <c r="F5" s="100">
        <f t="shared" si="0"/>
        <v>300000</v>
      </c>
      <c r="G5" s="100">
        <f t="shared" si="0"/>
        <v>2000</v>
      </c>
      <c r="H5" s="100">
        <f t="shared" si="0"/>
        <v>3600</v>
      </c>
      <c r="I5" s="100">
        <f t="shared" si="0"/>
        <v>215365</v>
      </c>
      <c r="J5" s="100">
        <f t="shared" si="0"/>
        <v>220965</v>
      </c>
      <c r="K5" s="100">
        <f t="shared" si="0"/>
        <v>1234745</v>
      </c>
      <c r="L5" s="100">
        <f t="shared" si="0"/>
        <v>0</v>
      </c>
      <c r="M5" s="100">
        <f t="shared" si="0"/>
        <v>0</v>
      </c>
      <c r="N5" s="100">
        <f t="shared" si="0"/>
        <v>1234745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1455710</v>
      </c>
      <c r="X5" s="100">
        <f t="shared" si="0"/>
        <v>300000</v>
      </c>
      <c r="Y5" s="100">
        <f t="shared" si="0"/>
        <v>1155710</v>
      </c>
      <c r="Z5" s="137">
        <f>+IF(X5&lt;&gt;0,+(Y5/X5)*100,0)</f>
        <v>385.2366666666667</v>
      </c>
      <c r="AA5" s="153">
        <f>SUM(AA6:AA8)</f>
        <v>300000</v>
      </c>
    </row>
    <row r="6" spans="1:27" ht="12.75">
      <c r="A6" s="138" t="s">
        <v>75</v>
      </c>
      <c r="B6" s="136"/>
      <c r="C6" s="155">
        <v>3620313</v>
      </c>
      <c r="D6" s="155"/>
      <c r="E6" s="156">
        <v>100000</v>
      </c>
      <c r="F6" s="60">
        <v>100000</v>
      </c>
      <c r="G6" s="60">
        <v>2000</v>
      </c>
      <c r="H6" s="60"/>
      <c r="I6" s="60">
        <v>215365</v>
      </c>
      <c r="J6" s="60">
        <v>217365</v>
      </c>
      <c r="K6" s="60">
        <v>1203981</v>
      </c>
      <c r="L6" s="60"/>
      <c r="M6" s="60"/>
      <c r="N6" s="60">
        <v>1203981</v>
      </c>
      <c r="O6" s="60"/>
      <c r="P6" s="60"/>
      <c r="Q6" s="60"/>
      <c r="R6" s="60"/>
      <c r="S6" s="60"/>
      <c r="T6" s="60"/>
      <c r="U6" s="60"/>
      <c r="V6" s="60"/>
      <c r="W6" s="60">
        <v>1421346</v>
      </c>
      <c r="X6" s="60">
        <v>100000</v>
      </c>
      <c r="Y6" s="60">
        <v>1321346</v>
      </c>
      <c r="Z6" s="140">
        <v>1321.35</v>
      </c>
      <c r="AA6" s="62">
        <v>100000</v>
      </c>
    </row>
    <row r="7" spans="1:27" ht="12.75">
      <c r="A7" s="138" t="s">
        <v>76</v>
      </c>
      <c r="B7" s="136"/>
      <c r="C7" s="157"/>
      <c r="D7" s="157"/>
      <c r="E7" s="158">
        <v>100000</v>
      </c>
      <c r="F7" s="159">
        <v>100000</v>
      </c>
      <c r="G7" s="159"/>
      <c r="H7" s="159">
        <v>3600</v>
      </c>
      <c r="I7" s="159"/>
      <c r="J7" s="159">
        <v>3600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3600</v>
      </c>
      <c r="X7" s="159">
        <v>100000</v>
      </c>
      <c r="Y7" s="159">
        <v>-96400</v>
      </c>
      <c r="Z7" s="141">
        <v>-96.4</v>
      </c>
      <c r="AA7" s="225">
        <v>100000</v>
      </c>
    </row>
    <row r="8" spans="1:27" ht="12.75">
      <c r="A8" s="138" t="s">
        <v>77</v>
      </c>
      <c r="B8" s="136"/>
      <c r="C8" s="155">
        <v>285651</v>
      </c>
      <c r="D8" s="155"/>
      <c r="E8" s="156">
        <v>100000</v>
      </c>
      <c r="F8" s="60">
        <v>100000</v>
      </c>
      <c r="G8" s="60"/>
      <c r="H8" s="60"/>
      <c r="I8" s="60"/>
      <c r="J8" s="60"/>
      <c r="K8" s="60">
        <v>30764</v>
      </c>
      <c r="L8" s="60"/>
      <c r="M8" s="60"/>
      <c r="N8" s="60">
        <v>30764</v>
      </c>
      <c r="O8" s="60"/>
      <c r="P8" s="60"/>
      <c r="Q8" s="60"/>
      <c r="R8" s="60"/>
      <c r="S8" s="60"/>
      <c r="T8" s="60"/>
      <c r="U8" s="60"/>
      <c r="V8" s="60"/>
      <c r="W8" s="60">
        <v>30764</v>
      </c>
      <c r="X8" s="60">
        <v>100000</v>
      </c>
      <c r="Y8" s="60">
        <v>-69236</v>
      </c>
      <c r="Z8" s="140">
        <v>-69.24</v>
      </c>
      <c r="AA8" s="62">
        <v>100000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1712088</v>
      </c>
      <c r="F9" s="100">
        <f t="shared" si="1"/>
        <v>1712088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1712000</v>
      </c>
      <c r="Y9" s="100">
        <f t="shared" si="1"/>
        <v>-1712000</v>
      </c>
      <c r="Z9" s="137">
        <f>+IF(X9&lt;&gt;0,+(Y9/X9)*100,0)</f>
        <v>-100</v>
      </c>
      <c r="AA9" s="102">
        <f>SUM(AA10:AA14)</f>
        <v>1712088</v>
      </c>
    </row>
    <row r="10" spans="1:27" ht="12.75">
      <c r="A10" s="138" t="s">
        <v>79</v>
      </c>
      <c r="B10" s="136"/>
      <c r="C10" s="155"/>
      <c r="D10" s="155"/>
      <c r="E10" s="156">
        <v>1712088</v>
      </c>
      <c r="F10" s="60">
        <v>1712088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1712000</v>
      </c>
      <c r="Y10" s="60">
        <v>-1712000</v>
      </c>
      <c r="Z10" s="140">
        <v>-100</v>
      </c>
      <c r="AA10" s="62">
        <v>1712088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400000</v>
      </c>
      <c r="F15" s="100">
        <f t="shared" si="2"/>
        <v>400000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10950</v>
      </c>
      <c r="L15" s="100">
        <f t="shared" si="2"/>
        <v>0</v>
      </c>
      <c r="M15" s="100">
        <f t="shared" si="2"/>
        <v>0</v>
      </c>
      <c r="N15" s="100">
        <f t="shared" si="2"/>
        <v>10950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10950</v>
      </c>
      <c r="X15" s="100">
        <f t="shared" si="2"/>
        <v>0</v>
      </c>
      <c r="Y15" s="100">
        <f t="shared" si="2"/>
        <v>10950</v>
      </c>
      <c r="Z15" s="137">
        <f>+IF(X15&lt;&gt;0,+(Y15/X15)*100,0)</f>
        <v>0</v>
      </c>
      <c r="AA15" s="102">
        <f>SUM(AA16:AA18)</f>
        <v>400000</v>
      </c>
    </row>
    <row r="16" spans="1:27" ht="12.75">
      <c r="A16" s="138" t="s">
        <v>85</v>
      </c>
      <c r="B16" s="136"/>
      <c r="C16" s="155"/>
      <c r="D16" s="155"/>
      <c r="E16" s="156">
        <v>400000</v>
      </c>
      <c r="F16" s="60">
        <v>400000</v>
      </c>
      <c r="G16" s="60"/>
      <c r="H16" s="60"/>
      <c r="I16" s="60"/>
      <c r="J16" s="60"/>
      <c r="K16" s="60">
        <v>10950</v>
      </c>
      <c r="L16" s="60"/>
      <c r="M16" s="60"/>
      <c r="N16" s="60">
        <v>10950</v>
      </c>
      <c r="O16" s="60"/>
      <c r="P16" s="60"/>
      <c r="Q16" s="60"/>
      <c r="R16" s="60"/>
      <c r="S16" s="60"/>
      <c r="T16" s="60"/>
      <c r="U16" s="60"/>
      <c r="V16" s="60"/>
      <c r="W16" s="60">
        <v>10950</v>
      </c>
      <c r="X16" s="60"/>
      <c r="Y16" s="60">
        <v>10950</v>
      </c>
      <c r="Z16" s="140"/>
      <c r="AA16" s="62">
        <v>400000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3905964</v>
      </c>
      <c r="D25" s="217">
        <f>+D5+D9+D15+D19+D24</f>
        <v>0</v>
      </c>
      <c r="E25" s="230">
        <f t="shared" si="4"/>
        <v>2412088</v>
      </c>
      <c r="F25" s="219">
        <f t="shared" si="4"/>
        <v>2412088</v>
      </c>
      <c r="G25" s="219">
        <f t="shared" si="4"/>
        <v>2000</v>
      </c>
      <c r="H25" s="219">
        <f t="shared" si="4"/>
        <v>3600</v>
      </c>
      <c r="I25" s="219">
        <f t="shared" si="4"/>
        <v>215365</v>
      </c>
      <c r="J25" s="219">
        <f t="shared" si="4"/>
        <v>220965</v>
      </c>
      <c r="K25" s="219">
        <f t="shared" si="4"/>
        <v>1245695</v>
      </c>
      <c r="L25" s="219">
        <f t="shared" si="4"/>
        <v>0</v>
      </c>
      <c r="M25" s="219">
        <f t="shared" si="4"/>
        <v>0</v>
      </c>
      <c r="N25" s="219">
        <f t="shared" si="4"/>
        <v>1245695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1466660</v>
      </c>
      <c r="X25" s="219">
        <f t="shared" si="4"/>
        <v>2012000</v>
      </c>
      <c r="Y25" s="219">
        <f t="shared" si="4"/>
        <v>-545340</v>
      </c>
      <c r="Z25" s="231">
        <f>+IF(X25&lt;&gt;0,+(Y25/X25)*100,0)</f>
        <v>-27.10437375745527</v>
      </c>
      <c r="AA25" s="232">
        <f>+AA5+AA9+AA15+AA19+AA24</f>
        <v>2412088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285651</v>
      </c>
      <c r="D28" s="155"/>
      <c r="E28" s="156">
        <v>2412088</v>
      </c>
      <c r="F28" s="60">
        <v>2412088</v>
      </c>
      <c r="G28" s="60">
        <v>2000</v>
      </c>
      <c r="H28" s="60">
        <v>3600</v>
      </c>
      <c r="I28" s="60">
        <v>215365</v>
      </c>
      <c r="J28" s="60">
        <v>220965</v>
      </c>
      <c r="K28" s="60">
        <v>1245695</v>
      </c>
      <c r="L28" s="60"/>
      <c r="M28" s="60"/>
      <c r="N28" s="60">
        <v>1245695</v>
      </c>
      <c r="O28" s="60"/>
      <c r="P28" s="60"/>
      <c r="Q28" s="60"/>
      <c r="R28" s="60"/>
      <c r="S28" s="60"/>
      <c r="T28" s="60"/>
      <c r="U28" s="60"/>
      <c r="V28" s="60"/>
      <c r="W28" s="60">
        <v>1466660</v>
      </c>
      <c r="X28" s="60">
        <v>2322000</v>
      </c>
      <c r="Y28" s="60">
        <v>-855340</v>
      </c>
      <c r="Z28" s="140">
        <v>-36.84</v>
      </c>
      <c r="AA28" s="155">
        <v>2412088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285651</v>
      </c>
      <c r="D32" s="210">
        <f>SUM(D28:D31)</f>
        <v>0</v>
      </c>
      <c r="E32" s="211">
        <f t="shared" si="5"/>
        <v>2412088</v>
      </c>
      <c r="F32" s="77">
        <f t="shared" si="5"/>
        <v>2412088</v>
      </c>
      <c r="G32" s="77">
        <f t="shared" si="5"/>
        <v>2000</v>
      </c>
      <c r="H32" s="77">
        <f t="shared" si="5"/>
        <v>3600</v>
      </c>
      <c r="I32" s="77">
        <f t="shared" si="5"/>
        <v>215365</v>
      </c>
      <c r="J32" s="77">
        <f t="shared" si="5"/>
        <v>220965</v>
      </c>
      <c r="K32" s="77">
        <f t="shared" si="5"/>
        <v>1245695</v>
      </c>
      <c r="L32" s="77">
        <f t="shared" si="5"/>
        <v>0</v>
      </c>
      <c r="M32" s="77">
        <f t="shared" si="5"/>
        <v>0</v>
      </c>
      <c r="N32" s="77">
        <f t="shared" si="5"/>
        <v>1245695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1466660</v>
      </c>
      <c r="X32" s="77">
        <f t="shared" si="5"/>
        <v>2322000</v>
      </c>
      <c r="Y32" s="77">
        <f t="shared" si="5"/>
        <v>-855340</v>
      </c>
      <c r="Z32" s="212">
        <f>+IF(X32&lt;&gt;0,+(Y32/X32)*100,0)</f>
        <v>-36.83634797588286</v>
      </c>
      <c r="AA32" s="79">
        <f>SUM(AA28:AA31)</f>
        <v>2412088</v>
      </c>
    </row>
    <row r="33" spans="1:27" ht="12.75">
      <c r="A33" s="237" t="s">
        <v>51</v>
      </c>
      <c r="B33" s="136" t="s">
        <v>137</v>
      </c>
      <c r="C33" s="155">
        <v>3620313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3905964</v>
      </c>
      <c r="D36" s="222">
        <f>SUM(D32:D35)</f>
        <v>0</v>
      </c>
      <c r="E36" s="218">
        <f t="shared" si="6"/>
        <v>2412088</v>
      </c>
      <c r="F36" s="220">
        <f t="shared" si="6"/>
        <v>2412088</v>
      </c>
      <c r="G36" s="220">
        <f t="shared" si="6"/>
        <v>2000</v>
      </c>
      <c r="H36" s="220">
        <f t="shared" si="6"/>
        <v>3600</v>
      </c>
      <c r="I36" s="220">
        <f t="shared" si="6"/>
        <v>215365</v>
      </c>
      <c r="J36" s="220">
        <f t="shared" si="6"/>
        <v>220965</v>
      </c>
      <c r="K36" s="220">
        <f t="shared" si="6"/>
        <v>1245695</v>
      </c>
      <c r="L36" s="220">
        <f t="shared" si="6"/>
        <v>0</v>
      </c>
      <c r="M36" s="220">
        <f t="shared" si="6"/>
        <v>0</v>
      </c>
      <c r="N36" s="220">
        <f t="shared" si="6"/>
        <v>1245695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1466660</v>
      </c>
      <c r="X36" s="220">
        <f t="shared" si="6"/>
        <v>2322000</v>
      </c>
      <c r="Y36" s="220">
        <f t="shared" si="6"/>
        <v>-855340</v>
      </c>
      <c r="Z36" s="221">
        <f>+IF(X36&lt;&gt;0,+(Y36/X36)*100,0)</f>
        <v>-36.83634797588286</v>
      </c>
      <c r="AA36" s="239">
        <f>SUM(AA32:AA35)</f>
        <v>2412088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737869</v>
      </c>
      <c r="D6" s="155"/>
      <c r="E6" s="59">
        <v>1798000</v>
      </c>
      <c r="F6" s="60">
        <v>1798000</v>
      </c>
      <c r="G6" s="60">
        <v>1023622</v>
      </c>
      <c r="H6" s="60">
        <v>2425435</v>
      </c>
      <c r="I6" s="60">
        <v>298219</v>
      </c>
      <c r="J6" s="60">
        <v>298219</v>
      </c>
      <c r="K6" s="60">
        <v>1346789</v>
      </c>
      <c r="L6" s="60">
        <v>-69773</v>
      </c>
      <c r="M6" s="60">
        <v>924344</v>
      </c>
      <c r="N6" s="60">
        <v>924344</v>
      </c>
      <c r="O6" s="60"/>
      <c r="P6" s="60"/>
      <c r="Q6" s="60"/>
      <c r="R6" s="60"/>
      <c r="S6" s="60"/>
      <c r="T6" s="60"/>
      <c r="U6" s="60"/>
      <c r="V6" s="60"/>
      <c r="W6" s="60">
        <v>924344</v>
      </c>
      <c r="X6" s="60">
        <v>899000</v>
      </c>
      <c r="Y6" s="60">
        <v>25344</v>
      </c>
      <c r="Z6" s="140">
        <v>2.82</v>
      </c>
      <c r="AA6" s="62">
        <v>1798000</v>
      </c>
    </row>
    <row r="7" spans="1:27" ht="12.75">
      <c r="A7" s="249" t="s">
        <v>144</v>
      </c>
      <c r="B7" s="182"/>
      <c r="C7" s="155"/>
      <c r="D7" s="155"/>
      <c r="E7" s="59">
        <v>1215474</v>
      </c>
      <c r="F7" s="60">
        <v>1215474</v>
      </c>
      <c r="G7" s="60">
        <v>30531975</v>
      </c>
      <c r="H7" s="60">
        <v>23269783</v>
      </c>
      <c r="I7" s="60">
        <v>17995619</v>
      </c>
      <c r="J7" s="60">
        <v>17995619</v>
      </c>
      <c r="K7" s="60">
        <v>4804820</v>
      </c>
      <c r="L7" s="60">
        <v>60506</v>
      </c>
      <c r="M7" s="60">
        <v>23139841</v>
      </c>
      <c r="N7" s="60">
        <v>23139841</v>
      </c>
      <c r="O7" s="60"/>
      <c r="P7" s="60"/>
      <c r="Q7" s="60"/>
      <c r="R7" s="60"/>
      <c r="S7" s="60"/>
      <c r="T7" s="60"/>
      <c r="U7" s="60"/>
      <c r="V7" s="60"/>
      <c r="W7" s="60">
        <v>23139841</v>
      </c>
      <c r="X7" s="60">
        <v>607737</v>
      </c>
      <c r="Y7" s="60">
        <v>22532104</v>
      </c>
      <c r="Z7" s="140">
        <v>3707.54</v>
      </c>
      <c r="AA7" s="62">
        <v>1215474</v>
      </c>
    </row>
    <row r="8" spans="1:27" ht="12.75">
      <c r="A8" s="249" t="s">
        <v>145</v>
      </c>
      <c r="B8" s="182"/>
      <c r="C8" s="155">
        <v>1115922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1894556</v>
      </c>
      <c r="D9" s="155"/>
      <c r="E9" s="59">
        <v>5139520</v>
      </c>
      <c r="F9" s="60">
        <v>5139520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2569760</v>
      </c>
      <c r="Y9" s="60">
        <v>-2569760</v>
      </c>
      <c r="Z9" s="140">
        <v>-100</v>
      </c>
      <c r="AA9" s="62">
        <v>5139520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3748347</v>
      </c>
      <c r="D12" s="168">
        <f>SUM(D6:D11)</f>
        <v>0</v>
      </c>
      <c r="E12" s="72">
        <f t="shared" si="0"/>
        <v>8152994</v>
      </c>
      <c r="F12" s="73">
        <f t="shared" si="0"/>
        <v>8152994</v>
      </c>
      <c r="G12" s="73">
        <f t="shared" si="0"/>
        <v>31555597</v>
      </c>
      <c r="H12" s="73">
        <f t="shared" si="0"/>
        <v>25695218</v>
      </c>
      <c r="I12" s="73">
        <f t="shared" si="0"/>
        <v>18293838</v>
      </c>
      <c r="J12" s="73">
        <f t="shared" si="0"/>
        <v>18293838</v>
      </c>
      <c r="K12" s="73">
        <f t="shared" si="0"/>
        <v>6151609</v>
      </c>
      <c r="L12" s="73">
        <f t="shared" si="0"/>
        <v>-9267</v>
      </c>
      <c r="M12" s="73">
        <f t="shared" si="0"/>
        <v>24064185</v>
      </c>
      <c r="N12" s="73">
        <f t="shared" si="0"/>
        <v>24064185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24064185</v>
      </c>
      <c r="X12" s="73">
        <f t="shared" si="0"/>
        <v>4076497</v>
      </c>
      <c r="Y12" s="73">
        <f t="shared" si="0"/>
        <v>19987688</v>
      </c>
      <c r="Z12" s="170">
        <f>+IF(X12&lt;&gt;0,+(Y12/X12)*100,0)</f>
        <v>490.3152878562158</v>
      </c>
      <c r="AA12" s="74">
        <f>SUM(AA6:AA11)</f>
        <v>8152994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9469042</v>
      </c>
      <c r="D19" s="155"/>
      <c r="E19" s="59">
        <v>16931228</v>
      </c>
      <c r="F19" s="60">
        <v>16931228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8465614</v>
      </c>
      <c r="Y19" s="60">
        <v>-8465614</v>
      </c>
      <c r="Z19" s="140">
        <v>-100</v>
      </c>
      <c r="AA19" s="62">
        <v>16931228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2852707</v>
      </c>
      <c r="D22" s="155"/>
      <c r="E22" s="59">
        <v>3291338</v>
      </c>
      <c r="F22" s="60">
        <v>3291338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1645669</v>
      </c>
      <c r="Y22" s="60">
        <v>-1645669</v>
      </c>
      <c r="Z22" s="140">
        <v>-100</v>
      </c>
      <c r="AA22" s="62">
        <v>3291338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12321749</v>
      </c>
      <c r="D24" s="168">
        <f>SUM(D15:D23)</f>
        <v>0</v>
      </c>
      <c r="E24" s="76">
        <f t="shared" si="1"/>
        <v>20222566</v>
      </c>
      <c r="F24" s="77">
        <f t="shared" si="1"/>
        <v>20222566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10111283</v>
      </c>
      <c r="Y24" s="77">
        <f t="shared" si="1"/>
        <v>-10111283</v>
      </c>
      <c r="Z24" s="212">
        <f>+IF(X24&lt;&gt;0,+(Y24/X24)*100,0)</f>
        <v>-100</v>
      </c>
      <c r="AA24" s="79">
        <f>SUM(AA15:AA23)</f>
        <v>20222566</v>
      </c>
    </row>
    <row r="25" spans="1:27" ht="12.75">
      <c r="A25" s="250" t="s">
        <v>159</v>
      </c>
      <c r="B25" s="251"/>
      <c r="C25" s="168">
        <f aca="true" t="shared" si="2" ref="C25:Y25">+C12+C24</f>
        <v>16070096</v>
      </c>
      <c r="D25" s="168">
        <f>+D12+D24</f>
        <v>0</v>
      </c>
      <c r="E25" s="72">
        <f t="shared" si="2"/>
        <v>28375560</v>
      </c>
      <c r="F25" s="73">
        <f t="shared" si="2"/>
        <v>28375560</v>
      </c>
      <c r="G25" s="73">
        <f t="shared" si="2"/>
        <v>31555597</v>
      </c>
      <c r="H25" s="73">
        <f t="shared" si="2"/>
        <v>25695218</v>
      </c>
      <c r="I25" s="73">
        <f t="shared" si="2"/>
        <v>18293838</v>
      </c>
      <c r="J25" s="73">
        <f t="shared" si="2"/>
        <v>18293838</v>
      </c>
      <c r="K25" s="73">
        <f t="shared" si="2"/>
        <v>6151609</v>
      </c>
      <c r="L25" s="73">
        <f t="shared" si="2"/>
        <v>-9267</v>
      </c>
      <c r="M25" s="73">
        <f t="shared" si="2"/>
        <v>24064185</v>
      </c>
      <c r="N25" s="73">
        <f t="shared" si="2"/>
        <v>24064185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24064185</v>
      </c>
      <c r="X25" s="73">
        <f t="shared" si="2"/>
        <v>14187780</v>
      </c>
      <c r="Y25" s="73">
        <f t="shared" si="2"/>
        <v>9876405</v>
      </c>
      <c r="Z25" s="170">
        <f>+IF(X25&lt;&gt;0,+(Y25/X25)*100,0)</f>
        <v>69.61205347136762</v>
      </c>
      <c r="AA25" s="74">
        <f>+AA12+AA24</f>
        <v>28375560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1168376</v>
      </c>
      <c r="D30" s="155"/>
      <c r="E30" s="59">
        <v>2300961</v>
      </c>
      <c r="F30" s="60">
        <v>2300961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1150481</v>
      </c>
      <c r="Y30" s="60">
        <v>-1150481</v>
      </c>
      <c r="Z30" s="140">
        <v>-100</v>
      </c>
      <c r="AA30" s="62">
        <v>2300961</v>
      </c>
    </row>
    <row r="31" spans="1:27" ht="12.75">
      <c r="A31" s="249" t="s">
        <v>163</v>
      </c>
      <c r="B31" s="182"/>
      <c r="C31" s="155">
        <v>24870702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443825</v>
      </c>
      <c r="D32" s="155"/>
      <c r="E32" s="59">
        <v>31077472</v>
      </c>
      <c r="F32" s="60">
        <v>31077472</v>
      </c>
      <c r="G32" s="60">
        <v>15973465</v>
      </c>
      <c r="H32" s="60">
        <v>16599508</v>
      </c>
      <c r="I32" s="60">
        <v>16323651</v>
      </c>
      <c r="J32" s="60">
        <v>16323651</v>
      </c>
      <c r="K32" s="60">
        <v>16391649</v>
      </c>
      <c r="L32" s="60">
        <v>16495248</v>
      </c>
      <c r="M32" s="60">
        <v>16268821</v>
      </c>
      <c r="N32" s="60">
        <v>16268821</v>
      </c>
      <c r="O32" s="60"/>
      <c r="P32" s="60"/>
      <c r="Q32" s="60"/>
      <c r="R32" s="60"/>
      <c r="S32" s="60"/>
      <c r="T32" s="60"/>
      <c r="U32" s="60"/>
      <c r="V32" s="60"/>
      <c r="W32" s="60">
        <v>16268821</v>
      </c>
      <c r="X32" s="60">
        <v>15538736</v>
      </c>
      <c r="Y32" s="60">
        <v>730085</v>
      </c>
      <c r="Z32" s="140">
        <v>4.7</v>
      </c>
      <c r="AA32" s="62">
        <v>31077472</v>
      </c>
    </row>
    <row r="33" spans="1:27" ht="12.75">
      <c r="A33" s="249" t="s">
        <v>165</v>
      </c>
      <c r="B33" s="182"/>
      <c r="C33" s="155"/>
      <c r="D33" s="155"/>
      <c r="E33" s="59">
        <v>2444000</v>
      </c>
      <c r="F33" s="60">
        <v>2444000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1222000</v>
      </c>
      <c r="Y33" s="60">
        <v>-1222000</v>
      </c>
      <c r="Z33" s="140">
        <v>-100</v>
      </c>
      <c r="AA33" s="62">
        <v>2444000</v>
      </c>
    </row>
    <row r="34" spans="1:27" ht="12.75">
      <c r="A34" s="250" t="s">
        <v>58</v>
      </c>
      <c r="B34" s="251"/>
      <c r="C34" s="168">
        <f aca="true" t="shared" si="3" ref="C34:Y34">SUM(C29:C33)</f>
        <v>26482903</v>
      </c>
      <c r="D34" s="168">
        <f>SUM(D29:D33)</f>
        <v>0</v>
      </c>
      <c r="E34" s="72">
        <f t="shared" si="3"/>
        <v>35822433</v>
      </c>
      <c r="F34" s="73">
        <f t="shared" si="3"/>
        <v>35822433</v>
      </c>
      <c r="G34" s="73">
        <f t="shared" si="3"/>
        <v>15973465</v>
      </c>
      <c r="H34" s="73">
        <f t="shared" si="3"/>
        <v>16599508</v>
      </c>
      <c r="I34" s="73">
        <f t="shared" si="3"/>
        <v>16323651</v>
      </c>
      <c r="J34" s="73">
        <f t="shared" si="3"/>
        <v>16323651</v>
      </c>
      <c r="K34" s="73">
        <f t="shared" si="3"/>
        <v>16391649</v>
      </c>
      <c r="L34" s="73">
        <f t="shared" si="3"/>
        <v>16495248</v>
      </c>
      <c r="M34" s="73">
        <f t="shared" si="3"/>
        <v>16268821</v>
      </c>
      <c r="N34" s="73">
        <f t="shared" si="3"/>
        <v>16268821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16268821</v>
      </c>
      <c r="X34" s="73">
        <f t="shared" si="3"/>
        <v>17911217</v>
      </c>
      <c r="Y34" s="73">
        <f t="shared" si="3"/>
        <v>-1642396</v>
      </c>
      <c r="Z34" s="170">
        <f>+IF(X34&lt;&gt;0,+(Y34/X34)*100,0)</f>
        <v>-9.16965050448554</v>
      </c>
      <c r="AA34" s="74">
        <f>SUM(AA29:AA33)</f>
        <v>35822433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386508</v>
      </c>
      <c r="D37" s="155"/>
      <c r="E37" s="59">
        <v>5031415</v>
      </c>
      <c r="F37" s="60">
        <v>5031415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2515708</v>
      </c>
      <c r="Y37" s="60">
        <v>-2515708</v>
      </c>
      <c r="Z37" s="140">
        <v>-100</v>
      </c>
      <c r="AA37" s="62">
        <v>5031415</v>
      </c>
    </row>
    <row r="38" spans="1:27" ht="12.75">
      <c r="A38" s="249" t="s">
        <v>165</v>
      </c>
      <c r="B38" s="182"/>
      <c r="C38" s="155">
        <v>8608000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8994508</v>
      </c>
      <c r="D39" s="168">
        <f>SUM(D37:D38)</f>
        <v>0</v>
      </c>
      <c r="E39" s="76">
        <f t="shared" si="4"/>
        <v>5031415</v>
      </c>
      <c r="F39" s="77">
        <f t="shared" si="4"/>
        <v>5031415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2515708</v>
      </c>
      <c r="Y39" s="77">
        <f t="shared" si="4"/>
        <v>-2515708</v>
      </c>
      <c r="Z39" s="212">
        <f>+IF(X39&lt;&gt;0,+(Y39/X39)*100,0)</f>
        <v>-100</v>
      </c>
      <c r="AA39" s="79">
        <f>SUM(AA37:AA38)</f>
        <v>5031415</v>
      </c>
    </row>
    <row r="40" spans="1:27" ht="12.75">
      <c r="A40" s="250" t="s">
        <v>167</v>
      </c>
      <c r="B40" s="251"/>
      <c r="C40" s="168">
        <f aca="true" t="shared" si="5" ref="C40:Y40">+C34+C39</f>
        <v>35477411</v>
      </c>
      <c r="D40" s="168">
        <f>+D34+D39</f>
        <v>0</v>
      </c>
      <c r="E40" s="72">
        <f t="shared" si="5"/>
        <v>40853848</v>
      </c>
      <c r="F40" s="73">
        <f t="shared" si="5"/>
        <v>40853848</v>
      </c>
      <c r="G40" s="73">
        <f t="shared" si="5"/>
        <v>15973465</v>
      </c>
      <c r="H40" s="73">
        <f t="shared" si="5"/>
        <v>16599508</v>
      </c>
      <c r="I40" s="73">
        <f t="shared" si="5"/>
        <v>16323651</v>
      </c>
      <c r="J40" s="73">
        <f t="shared" si="5"/>
        <v>16323651</v>
      </c>
      <c r="K40" s="73">
        <f t="shared" si="5"/>
        <v>16391649</v>
      </c>
      <c r="L40" s="73">
        <f t="shared" si="5"/>
        <v>16495248</v>
      </c>
      <c r="M40" s="73">
        <f t="shared" si="5"/>
        <v>16268821</v>
      </c>
      <c r="N40" s="73">
        <f t="shared" si="5"/>
        <v>16268821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16268821</v>
      </c>
      <c r="X40" s="73">
        <f t="shared" si="5"/>
        <v>20426925</v>
      </c>
      <c r="Y40" s="73">
        <f t="shared" si="5"/>
        <v>-4158104</v>
      </c>
      <c r="Z40" s="170">
        <f>+IF(X40&lt;&gt;0,+(Y40/X40)*100,0)</f>
        <v>-20.355995824138972</v>
      </c>
      <c r="AA40" s="74">
        <f>+AA34+AA39</f>
        <v>40853848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-19407315</v>
      </c>
      <c r="D42" s="257">
        <f>+D25-D40</f>
        <v>0</v>
      </c>
      <c r="E42" s="258">
        <f t="shared" si="6"/>
        <v>-12478288</v>
      </c>
      <c r="F42" s="259">
        <f t="shared" si="6"/>
        <v>-12478288</v>
      </c>
      <c r="G42" s="259">
        <f t="shared" si="6"/>
        <v>15582132</v>
      </c>
      <c r="H42" s="259">
        <f t="shared" si="6"/>
        <v>9095710</v>
      </c>
      <c r="I42" s="259">
        <f t="shared" si="6"/>
        <v>1970187</v>
      </c>
      <c r="J42" s="259">
        <f t="shared" si="6"/>
        <v>1970187</v>
      </c>
      <c r="K42" s="259">
        <f t="shared" si="6"/>
        <v>-10240040</v>
      </c>
      <c r="L42" s="259">
        <f t="shared" si="6"/>
        <v>-16504515</v>
      </c>
      <c r="M42" s="259">
        <f t="shared" si="6"/>
        <v>7795364</v>
      </c>
      <c r="N42" s="259">
        <f t="shared" si="6"/>
        <v>7795364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7795364</v>
      </c>
      <c r="X42" s="259">
        <f t="shared" si="6"/>
        <v>-6239145</v>
      </c>
      <c r="Y42" s="259">
        <f t="shared" si="6"/>
        <v>14034509</v>
      </c>
      <c r="Z42" s="260">
        <f>+IF(X42&lt;&gt;0,+(Y42/X42)*100,0)</f>
        <v>-224.94282469793538</v>
      </c>
      <c r="AA42" s="261">
        <f>+AA25-AA40</f>
        <v>-12478288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-19407315</v>
      </c>
      <c r="D45" s="155"/>
      <c r="E45" s="59">
        <v>-12478288</v>
      </c>
      <c r="F45" s="60">
        <v>-12478288</v>
      </c>
      <c r="G45" s="60">
        <v>15582132</v>
      </c>
      <c r="H45" s="60">
        <v>9095710</v>
      </c>
      <c r="I45" s="60">
        <v>1970187</v>
      </c>
      <c r="J45" s="60">
        <v>1970187</v>
      </c>
      <c r="K45" s="60">
        <v>-10240040</v>
      </c>
      <c r="L45" s="60">
        <v>-16504515</v>
      </c>
      <c r="M45" s="60">
        <v>7795364</v>
      </c>
      <c r="N45" s="60">
        <v>7795364</v>
      </c>
      <c r="O45" s="60"/>
      <c r="P45" s="60"/>
      <c r="Q45" s="60"/>
      <c r="R45" s="60"/>
      <c r="S45" s="60"/>
      <c r="T45" s="60"/>
      <c r="U45" s="60"/>
      <c r="V45" s="60"/>
      <c r="W45" s="60">
        <v>7795364</v>
      </c>
      <c r="X45" s="60">
        <v>-6239144</v>
      </c>
      <c r="Y45" s="60">
        <v>14034508</v>
      </c>
      <c r="Z45" s="139">
        <v>-224.94</v>
      </c>
      <c r="AA45" s="62">
        <v>-12478288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-19407315</v>
      </c>
      <c r="D48" s="217">
        <f>SUM(D45:D47)</f>
        <v>0</v>
      </c>
      <c r="E48" s="264">
        <f t="shared" si="7"/>
        <v>-12478288</v>
      </c>
      <c r="F48" s="219">
        <f t="shared" si="7"/>
        <v>-12478288</v>
      </c>
      <c r="G48" s="219">
        <f t="shared" si="7"/>
        <v>15582132</v>
      </c>
      <c r="H48" s="219">
        <f t="shared" si="7"/>
        <v>9095710</v>
      </c>
      <c r="I48" s="219">
        <f t="shared" si="7"/>
        <v>1970187</v>
      </c>
      <c r="J48" s="219">
        <f t="shared" si="7"/>
        <v>1970187</v>
      </c>
      <c r="K48" s="219">
        <f t="shared" si="7"/>
        <v>-10240040</v>
      </c>
      <c r="L48" s="219">
        <f t="shared" si="7"/>
        <v>-16504515</v>
      </c>
      <c r="M48" s="219">
        <f t="shared" si="7"/>
        <v>7795364</v>
      </c>
      <c r="N48" s="219">
        <f t="shared" si="7"/>
        <v>7795364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7795364</v>
      </c>
      <c r="X48" s="219">
        <f t="shared" si="7"/>
        <v>-6239144</v>
      </c>
      <c r="Y48" s="219">
        <f t="shared" si="7"/>
        <v>14034508</v>
      </c>
      <c r="Z48" s="265">
        <f>+IF(X48&lt;&gt;0,+(Y48/X48)*100,0)</f>
        <v>-224.94284472357106</v>
      </c>
      <c r="AA48" s="232">
        <f>SUM(AA45:AA47)</f>
        <v>-12478288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/>
      <c r="D8" s="155"/>
      <c r="E8" s="59">
        <v>3450916</v>
      </c>
      <c r="F8" s="60">
        <v>3450916</v>
      </c>
      <c r="G8" s="60">
        <v>158693</v>
      </c>
      <c r="H8" s="60">
        <v>25550</v>
      </c>
      <c r="I8" s="60">
        <v>1245936</v>
      </c>
      <c r="J8" s="60">
        <v>1430179</v>
      </c>
      <c r="K8" s="60">
        <v>28647</v>
      </c>
      <c r="L8" s="60">
        <v>148037</v>
      </c>
      <c r="M8" s="60">
        <v>4118</v>
      </c>
      <c r="N8" s="60">
        <v>180802</v>
      </c>
      <c r="O8" s="60"/>
      <c r="P8" s="60"/>
      <c r="Q8" s="60"/>
      <c r="R8" s="60"/>
      <c r="S8" s="60"/>
      <c r="T8" s="60"/>
      <c r="U8" s="60"/>
      <c r="V8" s="60"/>
      <c r="W8" s="60">
        <v>1610981</v>
      </c>
      <c r="X8" s="60">
        <v>1411172</v>
      </c>
      <c r="Y8" s="60">
        <v>199809</v>
      </c>
      <c r="Z8" s="140">
        <v>14.16</v>
      </c>
      <c r="AA8" s="62">
        <v>3450916</v>
      </c>
    </row>
    <row r="9" spans="1:27" ht="12.75">
      <c r="A9" s="249" t="s">
        <v>179</v>
      </c>
      <c r="B9" s="182"/>
      <c r="C9" s="155"/>
      <c r="D9" s="155"/>
      <c r="E9" s="59">
        <v>102401000</v>
      </c>
      <c r="F9" s="60">
        <v>102401000</v>
      </c>
      <c r="G9" s="60">
        <v>40718000</v>
      </c>
      <c r="H9" s="60">
        <v>1530000</v>
      </c>
      <c r="I9" s="60">
        <v>1100000</v>
      </c>
      <c r="J9" s="60">
        <v>43348000</v>
      </c>
      <c r="K9" s="60"/>
      <c r="L9" s="60">
        <v>504000</v>
      </c>
      <c r="M9" s="60">
        <v>34302350</v>
      </c>
      <c r="N9" s="60">
        <v>34806350</v>
      </c>
      <c r="O9" s="60"/>
      <c r="P9" s="60"/>
      <c r="Q9" s="60"/>
      <c r="R9" s="60"/>
      <c r="S9" s="60"/>
      <c r="T9" s="60"/>
      <c r="U9" s="60"/>
      <c r="V9" s="60"/>
      <c r="W9" s="60">
        <v>78154350</v>
      </c>
      <c r="X9" s="60">
        <v>91500000</v>
      </c>
      <c r="Y9" s="60">
        <v>-13345650</v>
      </c>
      <c r="Z9" s="140">
        <v>-14.59</v>
      </c>
      <c r="AA9" s="62">
        <v>102401000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1264249</v>
      </c>
      <c r="F11" s="60">
        <v>1264249</v>
      </c>
      <c r="G11" s="60">
        <v>43701</v>
      </c>
      <c r="H11" s="60">
        <v>245184</v>
      </c>
      <c r="I11" s="60">
        <v>133949</v>
      </c>
      <c r="J11" s="60">
        <v>422834</v>
      </c>
      <c r="K11" s="60">
        <v>116896</v>
      </c>
      <c r="L11" s="60">
        <v>41697</v>
      </c>
      <c r="M11" s="60">
        <v>88027</v>
      </c>
      <c r="N11" s="60">
        <v>246620</v>
      </c>
      <c r="O11" s="60"/>
      <c r="P11" s="60"/>
      <c r="Q11" s="60"/>
      <c r="R11" s="60"/>
      <c r="S11" s="60"/>
      <c r="T11" s="60"/>
      <c r="U11" s="60"/>
      <c r="V11" s="60"/>
      <c r="W11" s="60">
        <v>669454</v>
      </c>
      <c r="X11" s="60">
        <v>780062</v>
      </c>
      <c r="Y11" s="60">
        <v>-110608</v>
      </c>
      <c r="Z11" s="140">
        <v>-14.18</v>
      </c>
      <c r="AA11" s="62">
        <v>1264249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-104629045</v>
      </c>
      <c r="F14" s="60">
        <v>-104629045</v>
      </c>
      <c r="G14" s="60">
        <v>-10094635</v>
      </c>
      <c r="H14" s="60">
        <v>-7495336</v>
      </c>
      <c r="I14" s="60">
        <v>-9875618</v>
      </c>
      <c r="J14" s="60">
        <v>-27465589</v>
      </c>
      <c r="K14" s="60">
        <v>-11941228</v>
      </c>
      <c r="L14" s="60">
        <v>-6846294</v>
      </c>
      <c r="M14" s="60">
        <v>-10316956</v>
      </c>
      <c r="N14" s="60">
        <v>-29104478</v>
      </c>
      <c r="O14" s="60"/>
      <c r="P14" s="60"/>
      <c r="Q14" s="60"/>
      <c r="R14" s="60"/>
      <c r="S14" s="60"/>
      <c r="T14" s="60"/>
      <c r="U14" s="60"/>
      <c r="V14" s="60"/>
      <c r="W14" s="60">
        <v>-56570067</v>
      </c>
      <c r="X14" s="60">
        <v>-54974342</v>
      </c>
      <c r="Y14" s="60">
        <v>-1595725</v>
      </c>
      <c r="Z14" s="140">
        <v>2.9</v>
      </c>
      <c r="AA14" s="62">
        <v>-104629045</v>
      </c>
    </row>
    <row r="15" spans="1:27" ht="12.75">
      <c r="A15" s="249" t="s">
        <v>40</v>
      </c>
      <c r="B15" s="182"/>
      <c r="C15" s="155"/>
      <c r="D15" s="155"/>
      <c r="E15" s="59">
        <v>-75036</v>
      </c>
      <c r="F15" s="60">
        <v>-75036</v>
      </c>
      <c r="G15" s="60">
        <v>-8031</v>
      </c>
      <c r="H15" s="60">
        <v>-6177</v>
      </c>
      <c r="I15" s="60">
        <v>-5647</v>
      </c>
      <c r="J15" s="60">
        <v>-19855</v>
      </c>
      <c r="K15" s="60">
        <v>-10348</v>
      </c>
      <c r="L15" s="60">
        <v>-8314</v>
      </c>
      <c r="M15" s="60">
        <v>-4089</v>
      </c>
      <c r="N15" s="60">
        <v>-22751</v>
      </c>
      <c r="O15" s="60"/>
      <c r="P15" s="60"/>
      <c r="Q15" s="60"/>
      <c r="R15" s="60"/>
      <c r="S15" s="60"/>
      <c r="T15" s="60"/>
      <c r="U15" s="60"/>
      <c r="V15" s="60"/>
      <c r="W15" s="60">
        <v>-42606</v>
      </c>
      <c r="X15" s="60">
        <v>-37518</v>
      </c>
      <c r="Y15" s="60">
        <v>-5088</v>
      </c>
      <c r="Z15" s="140">
        <v>13.56</v>
      </c>
      <c r="AA15" s="62">
        <v>-75036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>
        <v>-159600</v>
      </c>
      <c r="I16" s="60"/>
      <c r="J16" s="60">
        <v>-159600</v>
      </c>
      <c r="K16" s="60">
        <v>-336197</v>
      </c>
      <c r="L16" s="60"/>
      <c r="M16" s="60"/>
      <c r="N16" s="60">
        <v>-336197</v>
      </c>
      <c r="O16" s="60"/>
      <c r="P16" s="60"/>
      <c r="Q16" s="60"/>
      <c r="R16" s="60"/>
      <c r="S16" s="60"/>
      <c r="T16" s="60"/>
      <c r="U16" s="60"/>
      <c r="V16" s="60"/>
      <c r="W16" s="60">
        <v>-495797</v>
      </c>
      <c r="X16" s="60"/>
      <c r="Y16" s="60">
        <v>-495797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2412084</v>
      </c>
      <c r="F17" s="73">
        <f t="shared" si="0"/>
        <v>2412084</v>
      </c>
      <c r="G17" s="73">
        <f t="shared" si="0"/>
        <v>30817728</v>
      </c>
      <c r="H17" s="73">
        <f t="shared" si="0"/>
        <v>-5860379</v>
      </c>
      <c r="I17" s="73">
        <f t="shared" si="0"/>
        <v>-7401380</v>
      </c>
      <c r="J17" s="73">
        <f t="shared" si="0"/>
        <v>17555969</v>
      </c>
      <c r="K17" s="73">
        <f t="shared" si="0"/>
        <v>-12142230</v>
      </c>
      <c r="L17" s="73">
        <f t="shared" si="0"/>
        <v>-6160874</v>
      </c>
      <c r="M17" s="73">
        <f t="shared" si="0"/>
        <v>24073450</v>
      </c>
      <c r="N17" s="73">
        <f t="shared" si="0"/>
        <v>5770346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23326315</v>
      </c>
      <c r="X17" s="73">
        <f t="shared" si="0"/>
        <v>38679374</v>
      </c>
      <c r="Y17" s="73">
        <f t="shared" si="0"/>
        <v>-15353059</v>
      </c>
      <c r="Z17" s="170">
        <f>+IF(X17&lt;&gt;0,+(Y17/X17)*100,0)</f>
        <v>-39.69314239677198</v>
      </c>
      <c r="AA17" s="74">
        <f>SUM(AA6:AA16)</f>
        <v>2412084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-2412088</v>
      </c>
      <c r="F26" s="60">
        <v>-2412088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-2322000</v>
      </c>
      <c r="Y26" s="60">
        <v>2322000</v>
      </c>
      <c r="Z26" s="140">
        <v>-100</v>
      </c>
      <c r="AA26" s="62">
        <v>-2412088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-2412088</v>
      </c>
      <c r="F27" s="73">
        <f t="shared" si="1"/>
        <v>-2412088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-2322000</v>
      </c>
      <c r="Y27" s="73">
        <f t="shared" si="1"/>
        <v>2322000</v>
      </c>
      <c r="Z27" s="170">
        <f>+IF(X27&lt;&gt;0,+(Y27/X27)*100,0)</f>
        <v>-100</v>
      </c>
      <c r="AA27" s="74">
        <f>SUM(AA21:AA26)</f>
        <v>-2412088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-4</v>
      </c>
      <c r="F38" s="100">
        <f t="shared" si="3"/>
        <v>-4</v>
      </c>
      <c r="G38" s="100">
        <f t="shared" si="3"/>
        <v>30817728</v>
      </c>
      <c r="H38" s="100">
        <f t="shared" si="3"/>
        <v>-5860379</v>
      </c>
      <c r="I38" s="100">
        <f t="shared" si="3"/>
        <v>-7401380</v>
      </c>
      <c r="J38" s="100">
        <f t="shared" si="3"/>
        <v>17555969</v>
      </c>
      <c r="K38" s="100">
        <f t="shared" si="3"/>
        <v>-12142230</v>
      </c>
      <c r="L38" s="100">
        <f t="shared" si="3"/>
        <v>-6160874</v>
      </c>
      <c r="M38" s="100">
        <f t="shared" si="3"/>
        <v>24073450</v>
      </c>
      <c r="N38" s="100">
        <f t="shared" si="3"/>
        <v>5770346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23326315</v>
      </c>
      <c r="X38" s="100">
        <f t="shared" si="3"/>
        <v>36357374</v>
      </c>
      <c r="Y38" s="100">
        <f t="shared" si="3"/>
        <v>-13031059</v>
      </c>
      <c r="Z38" s="137">
        <f>+IF(X38&lt;&gt;0,+(Y38/X38)*100,0)</f>
        <v>-35.841584708510574</v>
      </c>
      <c r="AA38" s="102">
        <f>+AA17+AA27+AA36</f>
        <v>-4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737869</v>
      </c>
      <c r="H39" s="100">
        <v>31555597</v>
      </c>
      <c r="I39" s="100">
        <v>25695218</v>
      </c>
      <c r="J39" s="100">
        <v>737869</v>
      </c>
      <c r="K39" s="100">
        <v>18293838</v>
      </c>
      <c r="L39" s="100">
        <v>6151608</v>
      </c>
      <c r="M39" s="100">
        <v>-9266</v>
      </c>
      <c r="N39" s="100">
        <v>18293838</v>
      </c>
      <c r="O39" s="100"/>
      <c r="P39" s="100"/>
      <c r="Q39" s="100"/>
      <c r="R39" s="100"/>
      <c r="S39" s="100"/>
      <c r="T39" s="100"/>
      <c r="U39" s="100"/>
      <c r="V39" s="100"/>
      <c r="W39" s="100">
        <v>737869</v>
      </c>
      <c r="X39" s="100"/>
      <c r="Y39" s="100">
        <v>737869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-4</v>
      </c>
      <c r="F40" s="259">
        <v>-4</v>
      </c>
      <c r="G40" s="259">
        <v>31555597</v>
      </c>
      <c r="H40" s="259">
        <v>25695218</v>
      </c>
      <c r="I40" s="259">
        <v>18293838</v>
      </c>
      <c r="J40" s="259">
        <v>18293838</v>
      </c>
      <c r="K40" s="259">
        <v>6151608</v>
      </c>
      <c r="L40" s="259">
        <v>-9266</v>
      </c>
      <c r="M40" s="259">
        <v>24064184</v>
      </c>
      <c r="N40" s="259">
        <v>24064184</v>
      </c>
      <c r="O40" s="259"/>
      <c r="P40" s="259"/>
      <c r="Q40" s="259"/>
      <c r="R40" s="259"/>
      <c r="S40" s="259"/>
      <c r="T40" s="259"/>
      <c r="U40" s="259"/>
      <c r="V40" s="259"/>
      <c r="W40" s="259">
        <v>24064184</v>
      </c>
      <c r="X40" s="259">
        <v>36357374</v>
      </c>
      <c r="Y40" s="259">
        <v>-12293190</v>
      </c>
      <c r="Z40" s="260">
        <v>-33.81</v>
      </c>
      <c r="AA40" s="261">
        <v>-4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3905964</v>
      </c>
      <c r="D5" s="200">
        <f t="shared" si="0"/>
        <v>0</v>
      </c>
      <c r="E5" s="106">
        <f t="shared" si="0"/>
        <v>2412088</v>
      </c>
      <c r="F5" s="106">
        <f t="shared" si="0"/>
        <v>2412088</v>
      </c>
      <c r="G5" s="106">
        <f t="shared" si="0"/>
        <v>2000</v>
      </c>
      <c r="H5" s="106">
        <f t="shared" si="0"/>
        <v>3600</v>
      </c>
      <c r="I5" s="106">
        <f t="shared" si="0"/>
        <v>215365</v>
      </c>
      <c r="J5" s="106">
        <f t="shared" si="0"/>
        <v>220965</v>
      </c>
      <c r="K5" s="106">
        <f t="shared" si="0"/>
        <v>1245695</v>
      </c>
      <c r="L5" s="106">
        <f t="shared" si="0"/>
        <v>0</v>
      </c>
      <c r="M5" s="106">
        <f t="shared" si="0"/>
        <v>0</v>
      </c>
      <c r="N5" s="106">
        <f t="shared" si="0"/>
        <v>1245695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1466660</v>
      </c>
      <c r="X5" s="106">
        <f t="shared" si="0"/>
        <v>1206044</v>
      </c>
      <c r="Y5" s="106">
        <f t="shared" si="0"/>
        <v>260616</v>
      </c>
      <c r="Z5" s="201">
        <f>+IF(X5&lt;&gt;0,+(Y5/X5)*100,0)</f>
        <v>21.609161854791367</v>
      </c>
      <c r="AA5" s="199">
        <f>SUM(AA11:AA18)</f>
        <v>2412088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3905964</v>
      </c>
      <c r="D15" s="156"/>
      <c r="E15" s="60">
        <v>2412088</v>
      </c>
      <c r="F15" s="60">
        <v>2412088</v>
      </c>
      <c r="G15" s="60">
        <v>2000</v>
      </c>
      <c r="H15" s="60">
        <v>3600</v>
      </c>
      <c r="I15" s="60">
        <v>215365</v>
      </c>
      <c r="J15" s="60">
        <v>220965</v>
      </c>
      <c r="K15" s="60">
        <v>1245695</v>
      </c>
      <c r="L15" s="60"/>
      <c r="M15" s="60"/>
      <c r="N15" s="60">
        <v>1245695</v>
      </c>
      <c r="O15" s="60"/>
      <c r="P15" s="60"/>
      <c r="Q15" s="60"/>
      <c r="R15" s="60"/>
      <c r="S15" s="60"/>
      <c r="T15" s="60"/>
      <c r="U15" s="60"/>
      <c r="V15" s="60"/>
      <c r="W15" s="60">
        <v>1466660</v>
      </c>
      <c r="X15" s="60">
        <v>1206044</v>
      </c>
      <c r="Y15" s="60">
        <v>260616</v>
      </c>
      <c r="Z15" s="140">
        <v>21.61</v>
      </c>
      <c r="AA15" s="155">
        <v>2412088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3905964</v>
      </c>
      <c r="D45" s="129">
        <f t="shared" si="7"/>
        <v>0</v>
      </c>
      <c r="E45" s="54">
        <f t="shared" si="7"/>
        <v>2412088</v>
      </c>
      <c r="F45" s="54">
        <f t="shared" si="7"/>
        <v>2412088</v>
      </c>
      <c r="G45" s="54">
        <f t="shared" si="7"/>
        <v>2000</v>
      </c>
      <c r="H45" s="54">
        <f t="shared" si="7"/>
        <v>3600</v>
      </c>
      <c r="I45" s="54">
        <f t="shared" si="7"/>
        <v>215365</v>
      </c>
      <c r="J45" s="54">
        <f t="shared" si="7"/>
        <v>220965</v>
      </c>
      <c r="K45" s="54">
        <f t="shared" si="7"/>
        <v>1245695</v>
      </c>
      <c r="L45" s="54">
        <f t="shared" si="7"/>
        <v>0</v>
      </c>
      <c r="M45" s="54">
        <f t="shared" si="7"/>
        <v>0</v>
      </c>
      <c r="N45" s="54">
        <f t="shared" si="7"/>
        <v>1245695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1466660</v>
      </c>
      <c r="X45" s="54">
        <f t="shared" si="7"/>
        <v>1206044</v>
      </c>
      <c r="Y45" s="54">
        <f t="shared" si="7"/>
        <v>260616</v>
      </c>
      <c r="Z45" s="184">
        <f t="shared" si="5"/>
        <v>21.609161854791367</v>
      </c>
      <c r="AA45" s="130">
        <f t="shared" si="8"/>
        <v>2412088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3905964</v>
      </c>
      <c r="D49" s="218">
        <f t="shared" si="9"/>
        <v>0</v>
      </c>
      <c r="E49" s="220">
        <f t="shared" si="9"/>
        <v>2412088</v>
      </c>
      <c r="F49" s="220">
        <f t="shared" si="9"/>
        <v>2412088</v>
      </c>
      <c r="G49" s="220">
        <f t="shared" si="9"/>
        <v>2000</v>
      </c>
      <c r="H49" s="220">
        <f t="shared" si="9"/>
        <v>3600</v>
      </c>
      <c r="I49" s="220">
        <f t="shared" si="9"/>
        <v>215365</v>
      </c>
      <c r="J49" s="220">
        <f t="shared" si="9"/>
        <v>220965</v>
      </c>
      <c r="K49" s="220">
        <f t="shared" si="9"/>
        <v>1245695</v>
      </c>
      <c r="L49" s="220">
        <f t="shared" si="9"/>
        <v>0</v>
      </c>
      <c r="M49" s="220">
        <f t="shared" si="9"/>
        <v>0</v>
      </c>
      <c r="N49" s="220">
        <f t="shared" si="9"/>
        <v>1245695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1466660</v>
      </c>
      <c r="X49" s="220">
        <f t="shared" si="9"/>
        <v>1206044</v>
      </c>
      <c r="Y49" s="220">
        <f t="shared" si="9"/>
        <v>260616</v>
      </c>
      <c r="Z49" s="221">
        <f t="shared" si="5"/>
        <v>21.609161854791367</v>
      </c>
      <c r="AA49" s="222">
        <f>SUM(AA41:AA48)</f>
        <v>2412088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2218222</v>
      </c>
      <c r="D51" s="129">
        <f t="shared" si="10"/>
        <v>0</v>
      </c>
      <c r="E51" s="54">
        <f t="shared" si="10"/>
        <v>1625000</v>
      </c>
      <c r="F51" s="54">
        <f t="shared" si="10"/>
        <v>1625000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812500</v>
      </c>
      <c r="Y51" s="54">
        <f t="shared" si="10"/>
        <v>-812500</v>
      </c>
      <c r="Z51" s="184">
        <f>+IF(X51&lt;&gt;0,+(Y51/X51)*100,0)</f>
        <v>-100</v>
      </c>
      <c r="AA51" s="130">
        <f>SUM(AA57:AA61)</f>
        <v>1625000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2218222</v>
      </c>
      <c r="D61" s="156"/>
      <c r="E61" s="60">
        <v>1625000</v>
      </c>
      <c r="F61" s="60">
        <v>1625000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812500</v>
      </c>
      <c r="Y61" s="60">
        <v>-812500</v>
      </c>
      <c r="Z61" s="140">
        <v>-100</v>
      </c>
      <c r="AA61" s="155">
        <v>1625000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1625000</v>
      </c>
      <c r="F68" s="60"/>
      <c r="G68" s="60">
        <v>114869</v>
      </c>
      <c r="H68" s="60">
        <v>11125</v>
      </c>
      <c r="I68" s="60">
        <v>229236</v>
      </c>
      <c r="J68" s="60">
        <v>355230</v>
      </c>
      <c r="K68" s="60">
        <v>101230</v>
      </c>
      <c r="L68" s="60">
        <v>62563</v>
      </c>
      <c r="M68" s="60">
        <v>8841</v>
      </c>
      <c r="N68" s="60">
        <v>172634</v>
      </c>
      <c r="O68" s="60"/>
      <c r="P68" s="60"/>
      <c r="Q68" s="60"/>
      <c r="R68" s="60"/>
      <c r="S68" s="60"/>
      <c r="T68" s="60"/>
      <c r="U68" s="60"/>
      <c r="V68" s="60"/>
      <c r="W68" s="60">
        <v>527864</v>
      </c>
      <c r="X68" s="60"/>
      <c r="Y68" s="60">
        <v>527864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1625000</v>
      </c>
      <c r="F69" s="220">
        <f t="shared" si="12"/>
        <v>0</v>
      </c>
      <c r="G69" s="220">
        <f t="shared" si="12"/>
        <v>114869</v>
      </c>
      <c r="H69" s="220">
        <f t="shared" si="12"/>
        <v>11125</v>
      </c>
      <c r="I69" s="220">
        <f t="shared" si="12"/>
        <v>229236</v>
      </c>
      <c r="J69" s="220">
        <f t="shared" si="12"/>
        <v>355230</v>
      </c>
      <c r="K69" s="220">
        <f t="shared" si="12"/>
        <v>101230</v>
      </c>
      <c r="L69" s="220">
        <f t="shared" si="12"/>
        <v>62563</v>
      </c>
      <c r="M69" s="220">
        <f t="shared" si="12"/>
        <v>8841</v>
      </c>
      <c r="N69" s="220">
        <f t="shared" si="12"/>
        <v>172634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527864</v>
      </c>
      <c r="X69" s="220">
        <f t="shared" si="12"/>
        <v>0</v>
      </c>
      <c r="Y69" s="220">
        <f t="shared" si="12"/>
        <v>527864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3905964</v>
      </c>
      <c r="D40" s="344">
        <f t="shared" si="9"/>
        <v>0</v>
      </c>
      <c r="E40" s="343">
        <f t="shared" si="9"/>
        <v>2412088</v>
      </c>
      <c r="F40" s="345">
        <f t="shared" si="9"/>
        <v>2412088</v>
      </c>
      <c r="G40" s="345">
        <f t="shared" si="9"/>
        <v>2000</v>
      </c>
      <c r="H40" s="343">
        <f t="shared" si="9"/>
        <v>3600</v>
      </c>
      <c r="I40" s="343">
        <f t="shared" si="9"/>
        <v>215365</v>
      </c>
      <c r="J40" s="345">
        <f t="shared" si="9"/>
        <v>220965</v>
      </c>
      <c r="K40" s="345">
        <f t="shared" si="9"/>
        <v>1245695</v>
      </c>
      <c r="L40" s="343">
        <f t="shared" si="9"/>
        <v>0</v>
      </c>
      <c r="M40" s="343">
        <f t="shared" si="9"/>
        <v>0</v>
      </c>
      <c r="N40" s="345">
        <f t="shared" si="9"/>
        <v>1245695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1466660</v>
      </c>
      <c r="X40" s="343">
        <f t="shared" si="9"/>
        <v>1206044</v>
      </c>
      <c r="Y40" s="345">
        <f t="shared" si="9"/>
        <v>260616</v>
      </c>
      <c r="Z40" s="336">
        <f>+IF(X40&lt;&gt;0,+(Y40/X40)*100,0)</f>
        <v>21.609161854791367</v>
      </c>
      <c r="AA40" s="350">
        <f>SUM(AA41:AA49)</f>
        <v>2412088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257378</v>
      </c>
      <c r="D44" s="368"/>
      <c r="E44" s="54">
        <v>2412088</v>
      </c>
      <c r="F44" s="53">
        <v>2412088</v>
      </c>
      <c r="G44" s="53"/>
      <c r="H44" s="54"/>
      <c r="I44" s="54">
        <v>215365</v>
      </c>
      <c r="J44" s="53">
        <v>215365</v>
      </c>
      <c r="K44" s="53">
        <v>1245695</v>
      </c>
      <c r="L44" s="54"/>
      <c r="M44" s="54"/>
      <c r="N44" s="53">
        <v>1245695</v>
      </c>
      <c r="O44" s="53"/>
      <c r="P44" s="54"/>
      <c r="Q44" s="54"/>
      <c r="R44" s="53"/>
      <c r="S44" s="53"/>
      <c r="T44" s="54"/>
      <c r="U44" s="54"/>
      <c r="V44" s="53"/>
      <c r="W44" s="53">
        <v>1461060</v>
      </c>
      <c r="X44" s="54">
        <v>1206044</v>
      </c>
      <c r="Y44" s="53">
        <v>255016</v>
      </c>
      <c r="Z44" s="94">
        <v>21.14</v>
      </c>
      <c r="AA44" s="95">
        <v>2412088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3648586</v>
      </c>
      <c r="D49" s="368"/>
      <c r="E49" s="54"/>
      <c r="F49" s="53"/>
      <c r="G49" s="53">
        <v>2000</v>
      </c>
      <c r="H49" s="54">
        <v>3600</v>
      </c>
      <c r="I49" s="54"/>
      <c r="J49" s="53">
        <v>5600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5600</v>
      </c>
      <c r="X49" s="54"/>
      <c r="Y49" s="53">
        <v>5600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3905964</v>
      </c>
      <c r="D60" s="346">
        <f t="shared" si="14"/>
        <v>0</v>
      </c>
      <c r="E60" s="219">
        <f t="shared" si="14"/>
        <v>2412088</v>
      </c>
      <c r="F60" s="264">
        <f t="shared" si="14"/>
        <v>2412088</v>
      </c>
      <c r="G60" s="264">
        <f t="shared" si="14"/>
        <v>2000</v>
      </c>
      <c r="H60" s="219">
        <f t="shared" si="14"/>
        <v>3600</v>
      </c>
      <c r="I60" s="219">
        <f t="shared" si="14"/>
        <v>215365</v>
      </c>
      <c r="J60" s="264">
        <f t="shared" si="14"/>
        <v>220965</v>
      </c>
      <c r="K60" s="264">
        <f t="shared" si="14"/>
        <v>1245695</v>
      </c>
      <c r="L60" s="219">
        <f t="shared" si="14"/>
        <v>0</v>
      </c>
      <c r="M60" s="219">
        <f t="shared" si="14"/>
        <v>0</v>
      </c>
      <c r="N60" s="264">
        <f t="shared" si="14"/>
        <v>1245695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1466660</v>
      </c>
      <c r="X60" s="219">
        <f t="shared" si="14"/>
        <v>1206044</v>
      </c>
      <c r="Y60" s="264">
        <f t="shared" si="14"/>
        <v>260616</v>
      </c>
      <c r="Z60" s="337">
        <f>+IF(X60&lt;&gt;0,+(Y60/X60)*100,0)</f>
        <v>21.609161854791367</v>
      </c>
      <c r="AA60" s="232">
        <f>+AA57+AA54+AA51+AA40+AA37+AA34+AA22+AA5</f>
        <v>2412088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2017-02-01T09:05:36Z</dcterms:created>
  <dcterms:modified xsi:type="dcterms:W3CDTF">2017-02-01T09:05:39Z</dcterms:modified>
  <cp:category/>
  <cp:version/>
  <cp:contentType/>
  <cp:contentStatus/>
</cp:coreProperties>
</file>