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<sst xmlns="http://schemas.openxmlformats.org/spreadsheetml/2006/main" count="857" uniqueCount="303">
  <si>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Cape Winelands DM(DC2)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</si>
  <si>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</si>
  <si>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</si>
  <si>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</si>
  <si>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</si>
  <si>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</si>
  <si>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</si>
  <si>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</si>
  <si>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</si>
  <si>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</si>
  <si>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</si>
  <si>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</si>
  <si>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</si>
  <si>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</si>
  <si>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</si>
  <si>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</si>
  <si>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</si>
  <si>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</si>
  <si>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</si>
  <si>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</si>
  <si>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</si>
  <si>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</si>
  <si>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</si>
  <si>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</si>
  <si>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</si>
  <si>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</si>
  <si>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</si>
  <si>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</si>
  <si>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</si>
  <si>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</si>
  <si>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</si>
  <si>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</si>
  <si>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</si>
  <si>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</si>
  <si>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</si>
  <si>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</si>
  <si>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</si>
  <si>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</si>
  <si>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</si>
  <si>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</si>
  <si>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</si>
  <si>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</si>
  <si>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</si>
  <si>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</si>
  <si>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</si>
  <si>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</si>
  <si>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</si>
  <si>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</si>
  <si>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</si>
  <si>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</si>
  <si>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</si>
  <si>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</si>
  <si>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</si>
  <si>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</si>
  <si>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</si>
  <si>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</si>
  <si>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</si>
  <si>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</si>
  <si>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</si>
  <si>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</si>
  <si>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</si>
  <si>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</si>
  <si>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</si>
  <si>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</si>
  <si>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</si>
  <si>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</si>
  <si>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</si>
  <si>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</si>
  <si>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</si>
  <si>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</si>
  <si>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Winelands DM(DC2)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</si>
  <si>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</si>
  <si>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</si>
  <si>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</si>
  <si>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</si>
  <si>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</si>
  <si>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</si>
  <si>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</si>
  <si>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</si>
  <si>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</si>
  <si>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</si>
  <si>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</si>
  <si>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</si>
  <si>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</si>
  <si>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</si>
  <si>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</si>
  <si>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</si>
  <si>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</si>
  <si>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</si>
  <si>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</si>
  <si>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</si>
  <si>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</si>
  <si>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</si>
  <si>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</si>
  <si>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</si>
  <si>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</si>
  <si>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</si>
  <si>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</si>
  <si>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</si>
  <si>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</si>
  <si>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Winelands DM(DC2)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</si>
  <si>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</si>
  <si>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</si>
  <si>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</si>
  <si>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</si>
  <si>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</si>
  <si>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</si>
  <si>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</si>
  <si>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</si>
  <si>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</si>
  <si>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</si>
  <si>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</si>
  <si>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</si>
  <si>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</si>
  <si>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</si>
  <si>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</si>
  <si>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</si>
  <si>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</si>
  <si>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</si>
  <si>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</si>
  <si>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</si>
  <si>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</si>
  <si>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</si>
  <si>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</si>
  <si>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</si>
  <si>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</si>
  <si>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</si>
  <si>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</si>
  <si>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</si>
  <si>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Winelands DM(DC2)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</si>
  <si>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</si>
  <si>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</si>
  <si>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</si>
  <si>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</si>
  <si>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</si>
  <si>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</si>
  <si>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</si>
  <si>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</si>
  <si>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</si>
  <si>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</si>
  <si>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Winelands DM(DC2)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</si>
  <si>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</si>
  <si>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</si>
  <si>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</si>
  <si>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</si>
  <si>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</si>
  <si>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</si>
  <si>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</si>
  <si>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</si>
  <si>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</si>
  <si>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</si>
  <si>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</si>
  <si>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</si>
  <si>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</si>
  <si>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</si>
  <si>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</si>
  <si>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</si>
  <si>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</si>
  <si>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</si>
  <si>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</si>
  <si>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</si>
  <si>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</si>
  <si>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</si>
  <si>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</si>
  <si>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</si>
  <si>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</si>
  <si>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</si>
  <si>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</si>
  <si>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</si>
  <si>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</si>
  <si>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</si>
  <si>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</si>
  <si>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</si>
  <si>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</si>
  <si>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Winelands DM(DC2)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</si>
  <si>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</si>
  <si>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</si>
  <si>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</si>
  <si>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</si>
  <si>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</si>
  <si>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</si>
  <si>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</si>
  <si>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</si>
  <si>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</si>
  <si>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</si>
  <si>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</si>
  <si>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</si>
  <si>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</si>
  <si>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</si>
  <si>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</si>
  <si>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</si>
  <si>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</si>
  <si>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</si>
  <si>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</si>
  <si>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</si>
  <si>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</si>
  <si>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</si>
  <si>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</si>
  <si>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</si>
  <si>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</si>
  <si>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</si>
  <si>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</si>
  <si>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Winelands DM(DC2)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</si>
  <si>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</si>
  <si>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</si>
  <si>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</si>
  <si>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</si>
  <si>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</si>
  <si>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</si>
  <si>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</si>
  <si>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</si>
  <si>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</si>
  <si>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</si>
  <si>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</si>
  <si>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</si>
  <si>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</si>
  <si>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</si>
  <si>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</si>
  <si>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</si>
  <si>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</si>
  <si>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</si>
  <si>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</si>
  <si>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</si>
  <si>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</si>
  <si>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</si>
  <si>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</si>
  <si>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</si>
  <si>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Winelands DM(DC2)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</si>
  <si>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</si>
  <si>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</si>
  <si>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</si>
  <si>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</si>
  <si>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</si>
  <si>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</si>
  <si>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</si>
  <si>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</si>
  <si>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</si>
  <si>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</si>
  <si>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</si>
  <si>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</si>
  <si>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</si>
  <si>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</si>
  <si>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</si>
  <si>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</si>
  <si>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</si>
  <si>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</si>
  <si>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</si>
  <si>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</si>
  <si>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</si>
  <si>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</si>
  <si>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</si>
  <si>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</si>
  <si>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</si>
  <si>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</si>
  <si>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</si>
  <si>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</si>
  <si>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</si>
  <si>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</si>
  <si>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</si>
  <si>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</si>
  <si>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</si>
  <si>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</si>
  <si>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</si>
  <si>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Winelands DM(DC2)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</si>
  <si>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</si>
  <si>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</si>
  <si>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Western Cape: Cape Winelands DM(DC2)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</si>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</sst>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2503212</v>
      </c>
      <c r="C6" s="19">
        <v>0</v>
      </c>
      <c r="D6" s="59">
        <v>170000</v>
      </c>
      <c r="E6" s="60">
        <v>170000</v>
      </c>
      <c r="F6" s="60">
        <v>-199624</v>
      </c>
      <c r="G6" s="60">
        <v>-2014</v>
      </c>
      <c r="H6" s="60">
        <v>0</v>
      </c>
      <c r="I6" s="60">
        <v>-201638</v>
      </c>
      <c r="J6" s="60">
        <v>18126</v>
      </c>
      <c r="K6" s="60">
        <v>0</v>
      </c>
      <c r="L6" s="60">
        <v>201638</v>
      </c>
      <c r="M6" s="60">
        <v>219764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18126</v>
      </c>
      <c r="W6" s="60"/>
      <c r="X6" s="60">
        <v>18126</v>
      </c>
      <c r="Y6" s="61">
        <v>0</v>
      </c>
      <c r="Z6" s="62">
        <v>170000</v>
      </c>
    </row>
    <row r="7" spans="1:26" ht="12.75">
      <c r="A7" s="58" t="s">
        <v>33</v>
      </c>
      <c r="B7" s="19">
        <v>43013756</v>
      </c>
      <c r="C7" s="19">
        <v>0</v>
      </c>
      <c r="D7" s="59">
        <v>40188090</v>
      </c>
      <c r="E7" s="60">
        <v>40188090</v>
      </c>
      <c r="F7" s="60">
        <v>284919</v>
      </c>
      <c r="G7" s="60">
        <v>909078</v>
      </c>
      <c r="H7" s="60">
        <v>1583485</v>
      </c>
      <c r="I7" s="60">
        <v>2777482</v>
      </c>
      <c r="J7" s="60">
        <v>2569864</v>
      </c>
      <c r="K7" s="60">
        <v>3467815</v>
      </c>
      <c r="L7" s="60">
        <v>567510</v>
      </c>
      <c r="M7" s="60">
        <v>6605189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9382671</v>
      </c>
      <c r="W7" s="60">
        <v>20094048</v>
      </c>
      <c r="X7" s="60">
        <v>-10711377</v>
      </c>
      <c r="Y7" s="61">
        <v>-53.31</v>
      </c>
      <c r="Z7" s="62">
        <v>40188090</v>
      </c>
    </row>
    <row r="8" spans="1:26" ht="12.75">
      <c r="A8" s="58" t="s">
        <v>34</v>
      </c>
      <c r="B8" s="19">
        <v>223779121</v>
      </c>
      <c r="C8" s="19">
        <v>0</v>
      </c>
      <c r="D8" s="59">
        <v>232244000</v>
      </c>
      <c r="E8" s="60">
        <v>235958879</v>
      </c>
      <c r="F8" s="60">
        <v>92036500</v>
      </c>
      <c r="G8" s="60">
        <v>1652349</v>
      </c>
      <c r="H8" s="60">
        <v>78750</v>
      </c>
      <c r="I8" s="60">
        <v>93767599</v>
      </c>
      <c r="J8" s="60">
        <v>112039</v>
      </c>
      <c r="K8" s="60">
        <v>617967</v>
      </c>
      <c r="L8" s="60">
        <v>76368190</v>
      </c>
      <c r="M8" s="60">
        <v>77098196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170865795</v>
      </c>
      <c r="W8" s="60">
        <v>10684515</v>
      </c>
      <c r="X8" s="60">
        <v>160181280</v>
      </c>
      <c r="Y8" s="61">
        <v>1499.19</v>
      </c>
      <c r="Z8" s="62">
        <v>235958879</v>
      </c>
    </row>
    <row r="9" spans="1:26" ht="12.75">
      <c r="A9" s="58" t="s">
        <v>35</v>
      </c>
      <c r="B9" s="19">
        <v>117337058</v>
      </c>
      <c r="C9" s="19">
        <v>0</v>
      </c>
      <c r="D9" s="59">
        <v>116878000</v>
      </c>
      <c r="E9" s="60">
        <v>116878000</v>
      </c>
      <c r="F9" s="60">
        <v>36292</v>
      </c>
      <c r="G9" s="60">
        <v>11538428</v>
      </c>
      <c r="H9" s="60">
        <v>2718896</v>
      </c>
      <c r="I9" s="60">
        <v>14293616</v>
      </c>
      <c r="J9" s="60">
        <v>18531149</v>
      </c>
      <c r="K9" s="60">
        <v>7101443</v>
      </c>
      <c r="L9" s="60">
        <v>-3075121</v>
      </c>
      <c r="M9" s="60">
        <v>22557471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36851087</v>
      </c>
      <c r="W9" s="60">
        <v>62093866</v>
      </c>
      <c r="X9" s="60">
        <v>-25242779</v>
      </c>
      <c r="Y9" s="61">
        <v>-40.65</v>
      </c>
      <c r="Z9" s="62">
        <v>116878000</v>
      </c>
    </row>
    <row r="10" spans="1:26" ht="22.5">
      <c r="A10" s="63" t="s">
        <v>278</v>
      </c>
      <c r="B10" s="64">
        <f>SUM(B5:B9)</f>
        <v>386633147</v>
      </c>
      <c r="C10" s="64">
        <f>SUM(C5:C9)</f>
        <v>0</v>
      </c>
      <c r="D10" s="65">
        <f aca="true" t="shared" si="0" ref="D10:Z10">SUM(D5:D9)</f>
        <v>389480090</v>
      </c>
      <c r="E10" s="66">
        <f t="shared" si="0"/>
        <v>393194969</v>
      </c>
      <c r="F10" s="66">
        <f t="shared" si="0"/>
        <v>92158087</v>
      </c>
      <c r="G10" s="66">
        <f t="shared" si="0"/>
        <v>14097841</v>
      </c>
      <c r="H10" s="66">
        <f t="shared" si="0"/>
        <v>4381131</v>
      </c>
      <c r="I10" s="66">
        <f t="shared" si="0"/>
        <v>110637059</v>
      </c>
      <c r="J10" s="66">
        <f t="shared" si="0"/>
        <v>21231178</v>
      </c>
      <c r="K10" s="66">
        <f t="shared" si="0"/>
        <v>11187225</v>
      </c>
      <c r="L10" s="66">
        <f t="shared" si="0"/>
        <v>74062217</v>
      </c>
      <c r="M10" s="66">
        <f t="shared" si="0"/>
        <v>106480620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217117679</v>
      </c>
      <c r="W10" s="66">
        <f t="shared" si="0"/>
        <v>92872429</v>
      </c>
      <c r="X10" s="66">
        <f t="shared" si="0"/>
        <v>124245250</v>
      </c>
      <c r="Y10" s="67">
        <f>+IF(W10&lt;&gt;0,(X10/W10)*100,0)</f>
        <v>133.78055396828265</v>
      </c>
      <c r="Z10" s="68">
        <f t="shared" si="0"/>
        <v>393194969</v>
      </c>
    </row>
    <row r="11" spans="1:26" ht="12.75">
      <c r="A11" s="58" t="s">
        <v>37</v>
      </c>
      <c r="B11" s="19">
        <v>155554465</v>
      </c>
      <c r="C11" s="19">
        <v>0</v>
      </c>
      <c r="D11" s="59">
        <v>188210000</v>
      </c>
      <c r="E11" s="60">
        <v>188210000</v>
      </c>
      <c r="F11" s="60">
        <v>12088646</v>
      </c>
      <c r="G11" s="60">
        <v>13305602</v>
      </c>
      <c r="H11" s="60">
        <v>12960808</v>
      </c>
      <c r="I11" s="60">
        <v>38355056</v>
      </c>
      <c r="J11" s="60">
        <v>13005495</v>
      </c>
      <c r="K11" s="60">
        <v>18644271</v>
      </c>
      <c r="L11" s="60">
        <v>18808058</v>
      </c>
      <c r="M11" s="60">
        <v>50457824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88812880</v>
      </c>
      <c r="W11" s="60">
        <v>94835910</v>
      </c>
      <c r="X11" s="60">
        <v>-6023030</v>
      </c>
      <c r="Y11" s="61">
        <v>-6.35</v>
      </c>
      <c r="Z11" s="62">
        <v>188210000</v>
      </c>
    </row>
    <row r="12" spans="1:26" ht="12.75">
      <c r="A12" s="58" t="s">
        <v>38</v>
      </c>
      <c r="B12" s="19">
        <v>10779171</v>
      </c>
      <c r="C12" s="19">
        <v>0</v>
      </c>
      <c r="D12" s="59">
        <v>11587000</v>
      </c>
      <c r="E12" s="60">
        <v>11587000</v>
      </c>
      <c r="F12" s="60">
        <v>867398</v>
      </c>
      <c r="G12" s="60">
        <v>546314</v>
      </c>
      <c r="H12" s="60">
        <v>904580</v>
      </c>
      <c r="I12" s="60">
        <v>2318292</v>
      </c>
      <c r="J12" s="60">
        <v>919470</v>
      </c>
      <c r="K12" s="60">
        <v>883328</v>
      </c>
      <c r="L12" s="60">
        <v>897810</v>
      </c>
      <c r="M12" s="60">
        <v>2700608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5018900</v>
      </c>
      <c r="W12" s="60">
        <v>5666917</v>
      </c>
      <c r="X12" s="60">
        <v>-648017</v>
      </c>
      <c r="Y12" s="61">
        <v>-11.44</v>
      </c>
      <c r="Z12" s="62">
        <v>11587000</v>
      </c>
    </row>
    <row r="13" spans="1:26" ht="12.75">
      <c r="A13" s="58" t="s">
        <v>279</v>
      </c>
      <c r="B13" s="19">
        <v>9885763</v>
      </c>
      <c r="C13" s="19">
        <v>0</v>
      </c>
      <c r="D13" s="59">
        <v>9313000</v>
      </c>
      <c r="E13" s="60">
        <v>9313000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5003820</v>
      </c>
      <c r="M13" s="60">
        <v>5003820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5003820</v>
      </c>
      <c r="W13" s="60">
        <v>2168418</v>
      </c>
      <c r="X13" s="60">
        <v>2835402</v>
      </c>
      <c r="Y13" s="61">
        <v>130.76</v>
      </c>
      <c r="Z13" s="62">
        <v>9313000</v>
      </c>
    </row>
    <row r="14" spans="1:26" ht="12.75">
      <c r="A14" s="58" t="s">
        <v>40</v>
      </c>
      <c r="B14" s="19">
        <v>2220</v>
      </c>
      <c r="C14" s="19">
        <v>0</v>
      </c>
      <c r="D14" s="59">
        <v>34000</v>
      </c>
      <c r="E14" s="60">
        <v>34000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996</v>
      </c>
      <c r="X14" s="60">
        <v>-996</v>
      </c>
      <c r="Y14" s="61">
        <v>-100</v>
      </c>
      <c r="Z14" s="62">
        <v>34000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164630755</v>
      </c>
      <c r="C17" s="19">
        <v>0</v>
      </c>
      <c r="D17" s="59">
        <v>180336090</v>
      </c>
      <c r="E17" s="60">
        <v>184050969</v>
      </c>
      <c r="F17" s="60">
        <v>5116659</v>
      </c>
      <c r="G17" s="60">
        <v>9396999</v>
      </c>
      <c r="H17" s="60">
        <v>9468463</v>
      </c>
      <c r="I17" s="60">
        <v>23982121</v>
      </c>
      <c r="J17" s="60">
        <v>9606997</v>
      </c>
      <c r="K17" s="60">
        <v>15360385</v>
      </c>
      <c r="L17" s="60">
        <v>16115605</v>
      </c>
      <c r="M17" s="60">
        <v>41082987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65065108</v>
      </c>
      <c r="W17" s="60">
        <v>90064589</v>
      </c>
      <c r="X17" s="60">
        <v>-24999481</v>
      </c>
      <c r="Y17" s="61">
        <v>-27.76</v>
      </c>
      <c r="Z17" s="62">
        <v>184050969</v>
      </c>
    </row>
    <row r="18" spans="1:26" ht="12.75">
      <c r="A18" s="70" t="s">
        <v>44</v>
      </c>
      <c r="B18" s="71">
        <f>SUM(B11:B17)</f>
        <v>340852374</v>
      </c>
      <c r="C18" s="71">
        <f>SUM(C11:C17)</f>
        <v>0</v>
      </c>
      <c r="D18" s="72">
        <f aca="true" t="shared" si="1" ref="D18:Z18">SUM(D11:D17)</f>
        <v>389480090</v>
      </c>
      <c r="E18" s="73">
        <f t="shared" si="1"/>
        <v>393194969</v>
      </c>
      <c r="F18" s="73">
        <f t="shared" si="1"/>
        <v>18072703</v>
      </c>
      <c r="G18" s="73">
        <f t="shared" si="1"/>
        <v>23248915</v>
      </c>
      <c r="H18" s="73">
        <f t="shared" si="1"/>
        <v>23333851</v>
      </c>
      <c r="I18" s="73">
        <f t="shared" si="1"/>
        <v>64655469</v>
      </c>
      <c r="J18" s="73">
        <f t="shared" si="1"/>
        <v>23531962</v>
      </c>
      <c r="K18" s="73">
        <f t="shared" si="1"/>
        <v>34887984</v>
      </c>
      <c r="L18" s="73">
        <f t="shared" si="1"/>
        <v>40825293</v>
      </c>
      <c r="M18" s="73">
        <f t="shared" si="1"/>
        <v>99245239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163900708</v>
      </c>
      <c r="W18" s="73">
        <f t="shared" si="1"/>
        <v>192736830</v>
      </c>
      <c r="X18" s="73">
        <f t="shared" si="1"/>
        <v>-28836122</v>
      </c>
      <c r="Y18" s="67">
        <f>+IF(W18&lt;&gt;0,(X18/W18)*100,0)</f>
        <v>-14.961396843561245</v>
      </c>
      <c r="Z18" s="74">
        <f t="shared" si="1"/>
        <v>393194969</v>
      </c>
    </row>
    <row r="19" spans="1:26" ht="12.75">
      <c r="A19" s="70" t="s">
        <v>45</v>
      </c>
      <c r="B19" s="75">
        <f>+B10-B18</f>
        <v>45780773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74085384</v>
      </c>
      <c r="G19" s="77">
        <f t="shared" si="2"/>
        <v>-9151074</v>
      </c>
      <c r="H19" s="77">
        <f t="shared" si="2"/>
        <v>-18952720</v>
      </c>
      <c r="I19" s="77">
        <f t="shared" si="2"/>
        <v>45981590</v>
      </c>
      <c r="J19" s="77">
        <f t="shared" si="2"/>
        <v>-2300784</v>
      </c>
      <c r="K19" s="77">
        <f t="shared" si="2"/>
        <v>-23700759</v>
      </c>
      <c r="L19" s="77">
        <f t="shared" si="2"/>
        <v>33236924</v>
      </c>
      <c r="M19" s="77">
        <f t="shared" si="2"/>
        <v>7235381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53216971</v>
      </c>
      <c r="W19" s="77">
        <f>IF(E10=E18,0,W10-W18)</f>
        <v>0</v>
      </c>
      <c r="X19" s="77">
        <f t="shared" si="2"/>
        <v>153081372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45780773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74085384</v>
      </c>
      <c r="G22" s="88">
        <f t="shared" si="3"/>
        <v>-9151074</v>
      </c>
      <c r="H22" s="88">
        <f t="shared" si="3"/>
        <v>-18952720</v>
      </c>
      <c r="I22" s="88">
        <f t="shared" si="3"/>
        <v>45981590</v>
      </c>
      <c r="J22" s="88">
        <f t="shared" si="3"/>
        <v>-2300784</v>
      </c>
      <c r="K22" s="88">
        <f t="shared" si="3"/>
        <v>-23700759</v>
      </c>
      <c r="L22" s="88">
        <f t="shared" si="3"/>
        <v>33236924</v>
      </c>
      <c r="M22" s="88">
        <f t="shared" si="3"/>
        <v>7235381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53216971</v>
      </c>
      <c r="W22" s="88">
        <f t="shared" si="3"/>
        <v>0</v>
      </c>
      <c r="X22" s="88">
        <f t="shared" si="3"/>
        <v>153081372</v>
      </c>
      <c r="Y22" s="89">
        <f>+IF(W22&lt;&gt;0,(X22/W22)*100,0)</f>
        <v>0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45780773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74085384</v>
      </c>
      <c r="G24" s="77">
        <f t="shared" si="4"/>
        <v>-9151074</v>
      </c>
      <c r="H24" s="77">
        <f t="shared" si="4"/>
        <v>-18952720</v>
      </c>
      <c r="I24" s="77">
        <f t="shared" si="4"/>
        <v>45981590</v>
      </c>
      <c r="J24" s="77">
        <f t="shared" si="4"/>
        <v>-2300784</v>
      </c>
      <c r="K24" s="77">
        <f t="shared" si="4"/>
        <v>-23700759</v>
      </c>
      <c r="L24" s="77">
        <f t="shared" si="4"/>
        <v>33236924</v>
      </c>
      <c r="M24" s="77">
        <f t="shared" si="4"/>
        <v>7235381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53216971</v>
      </c>
      <c r="W24" s="77">
        <f t="shared" si="4"/>
        <v>0</v>
      </c>
      <c r="X24" s="77">
        <f t="shared" si="4"/>
        <v>153081372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4773245</v>
      </c>
      <c r="C27" s="22">
        <v>0</v>
      </c>
      <c r="D27" s="99">
        <v>18494360</v>
      </c>
      <c r="E27" s="100">
        <v>20688060</v>
      </c>
      <c r="F27" s="100">
        <v>964</v>
      </c>
      <c r="G27" s="100">
        <v>169596</v>
      </c>
      <c r="H27" s="100">
        <v>835415</v>
      </c>
      <c r="I27" s="100">
        <v>1005975</v>
      </c>
      <c r="J27" s="100">
        <v>886080</v>
      </c>
      <c r="K27" s="100">
        <v>3158586</v>
      </c>
      <c r="L27" s="100">
        <v>2458185</v>
      </c>
      <c r="M27" s="100">
        <v>6502851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7508826</v>
      </c>
      <c r="W27" s="100">
        <v>10344030</v>
      </c>
      <c r="X27" s="100">
        <v>-2835204</v>
      </c>
      <c r="Y27" s="101">
        <v>-27.41</v>
      </c>
      <c r="Z27" s="102">
        <v>20688060</v>
      </c>
    </row>
    <row r="28" spans="1:26" ht="12.75">
      <c r="A28" s="103" t="s">
        <v>46</v>
      </c>
      <c r="B28" s="19">
        <v>418973</v>
      </c>
      <c r="C28" s="19">
        <v>0</v>
      </c>
      <c r="D28" s="59">
        <v>1645000</v>
      </c>
      <c r="E28" s="60">
        <v>1645000</v>
      </c>
      <c r="F28" s="60">
        <v>0</v>
      </c>
      <c r="G28" s="60">
        <v>2850</v>
      </c>
      <c r="H28" s="60">
        <v>2233</v>
      </c>
      <c r="I28" s="60">
        <v>5083</v>
      </c>
      <c r="J28" s="60">
        <v>14015</v>
      </c>
      <c r="K28" s="60">
        <v>106381</v>
      </c>
      <c r="L28" s="60">
        <v>59399</v>
      </c>
      <c r="M28" s="60">
        <v>179795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184878</v>
      </c>
      <c r="W28" s="60">
        <v>822500</v>
      </c>
      <c r="X28" s="60">
        <v>-637622</v>
      </c>
      <c r="Y28" s="61">
        <v>-77.52</v>
      </c>
      <c r="Z28" s="62">
        <v>1645000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15294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4338978</v>
      </c>
      <c r="C31" s="19">
        <v>0</v>
      </c>
      <c r="D31" s="59">
        <v>16849360</v>
      </c>
      <c r="E31" s="60">
        <v>19043060</v>
      </c>
      <c r="F31" s="60">
        <v>964</v>
      </c>
      <c r="G31" s="60">
        <v>166746</v>
      </c>
      <c r="H31" s="60">
        <v>833182</v>
      </c>
      <c r="I31" s="60">
        <v>1000892</v>
      </c>
      <c r="J31" s="60">
        <v>872065</v>
      </c>
      <c r="K31" s="60">
        <v>3052205</v>
      </c>
      <c r="L31" s="60">
        <v>2398786</v>
      </c>
      <c r="M31" s="60">
        <v>6323056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7323948</v>
      </c>
      <c r="W31" s="60">
        <v>9521530</v>
      </c>
      <c r="X31" s="60">
        <v>-2197582</v>
      </c>
      <c r="Y31" s="61">
        <v>-23.08</v>
      </c>
      <c r="Z31" s="62">
        <v>19043060</v>
      </c>
    </row>
    <row r="32" spans="1:26" ht="12.75">
      <c r="A32" s="70" t="s">
        <v>54</v>
      </c>
      <c r="B32" s="22">
        <f>SUM(B28:B31)</f>
        <v>4773245</v>
      </c>
      <c r="C32" s="22">
        <f>SUM(C28:C31)</f>
        <v>0</v>
      </c>
      <c r="D32" s="99">
        <f aca="true" t="shared" si="5" ref="D32:Z32">SUM(D28:D31)</f>
        <v>18494360</v>
      </c>
      <c r="E32" s="100">
        <f t="shared" si="5"/>
        <v>20688060</v>
      </c>
      <c r="F32" s="100">
        <f t="shared" si="5"/>
        <v>964</v>
      </c>
      <c r="G32" s="100">
        <f t="shared" si="5"/>
        <v>169596</v>
      </c>
      <c r="H32" s="100">
        <f t="shared" si="5"/>
        <v>835415</v>
      </c>
      <c r="I32" s="100">
        <f t="shared" si="5"/>
        <v>1005975</v>
      </c>
      <c r="J32" s="100">
        <f t="shared" si="5"/>
        <v>886080</v>
      </c>
      <c r="K32" s="100">
        <f t="shared" si="5"/>
        <v>3158586</v>
      </c>
      <c r="L32" s="100">
        <f t="shared" si="5"/>
        <v>2458185</v>
      </c>
      <c r="M32" s="100">
        <f t="shared" si="5"/>
        <v>6502851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7508826</v>
      </c>
      <c r="W32" s="100">
        <f t="shared" si="5"/>
        <v>10344030</v>
      </c>
      <c r="X32" s="100">
        <f t="shared" si="5"/>
        <v>-2835204</v>
      </c>
      <c r="Y32" s="101">
        <f>+IF(W32&lt;&gt;0,(X32/W32)*100,0)</f>
        <v>-27.40908524047204</v>
      </c>
      <c r="Z32" s="102">
        <f t="shared" si="5"/>
        <v>20688060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595161410</v>
      </c>
      <c r="C35" s="19">
        <v>0</v>
      </c>
      <c r="D35" s="59">
        <v>578990519</v>
      </c>
      <c r="E35" s="60">
        <v>577776819</v>
      </c>
      <c r="F35" s="60">
        <v>690088537</v>
      </c>
      <c r="G35" s="60">
        <v>645013469</v>
      </c>
      <c r="H35" s="60">
        <v>624454943</v>
      </c>
      <c r="I35" s="60">
        <v>624454943</v>
      </c>
      <c r="J35" s="60">
        <v>619277028</v>
      </c>
      <c r="K35" s="60">
        <v>591908428</v>
      </c>
      <c r="L35" s="60">
        <v>638556869</v>
      </c>
      <c r="M35" s="60">
        <v>638556869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638556869</v>
      </c>
      <c r="W35" s="60">
        <v>288888410</v>
      </c>
      <c r="X35" s="60">
        <v>349668459</v>
      </c>
      <c r="Y35" s="61">
        <v>121.04</v>
      </c>
      <c r="Z35" s="62">
        <v>577776819</v>
      </c>
    </row>
    <row r="36" spans="1:26" ht="12.75">
      <c r="A36" s="58" t="s">
        <v>57</v>
      </c>
      <c r="B36" s="19">
        <v>227679442</v>
      </c>
      <c r="C36" s="19">
        <v>0</v>
      </c>
      <c r="D36" s="59">
        <v>235567601</v>
      </c>
      <c r="E36" s="60">
        <v>237761301</v>
      </c>
      <c r="F36" s="60">
        <v>203744149</v>
      </c>
      <c r="G36" s="60">
        <v>228953237</v>
      </c>
      <c r="H36" s="60">
        <v>229797902</v>
      </c>
      <c r="I36" s="60">
        <v>229797902</v>
      </c>
      <c r="J36" s="60">
        <v>230320234</v>
      </c>
      <c r="K36" s="60">
        <v>233467934</v>
      </c>
      <c r="L36" s="60">
        <v>230935415</v>
      </c>
      <c r="M36" s="60">
        <v>230935415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230935415</v>
      </c>
      <c r="W36" s="60">
        <v>118880651</v>
      </c>
      <c r="X36" s="60">
        <v>112054764</v>
      </c>
      <c r="Y36" s="61">
        <v>94.26</v>
      </c>
      <c r="Z36" s="62">
        <v>237761301</v>
      </c>
    </row>
    <row r="37" spans="1:26" ht="12.75">
      <c r="A37" s="58" t="s">
        <v>58</v>
      </c>
      <c r="B37" s="19">
        <v>44346885</v>
      </c>
      <c r="C37" s="19">
        <v>0</v>
      </c>
      <c r="D37" s="59">
        <v>30570000</v>
      </c>
      <c r="E37" s="60">
        <v>30570000</v>
      </c>
      <c r="F37" s="60">
        <v>24617206</v>
      </c>
      <c r="G37" s="60">
        <v>25227616</v>
      </c>
      <c r="H37" s="60">
        <v>24465097</v>
      </c>
      <c r="I37" s="60">
        <v>24465097</v>
      </c>
      <c r="J37" s="60">
        <v>23258942</v>
      </c>
      <c r="K37" s="60">
        <v>22096952</v>
      </c>
      <c r="L37" s="60">
        <v>22308977</v>
      </c>
      <c r="M37" s="60">
        <v>22308977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22308977</v>
      </c>
      <c r="W37" s="60">
        <v>15285000</v>
      </c>
      <c r="X37" s="60">
        <v>7023977</v>
      </c>
      <c r="Y37" s="61">
        <v>45.95</v>
      </c>
      <c r="Z37" s="62">
        <v>30570000</v>
      </c>
    </row>
    <row r="38" spans="1:26" ht="12.75">
      <c r="A38" s="58" t="s">
        <v>59</v>
      </c>
      <c r="B38" s="19">
        <v>149726694</v>
      </c>
      <c r="C38" s="19">
        <v>0</v>
      </c>
      <c r="D38" s="59">
        <v>160000000</v>
      </c>
      <c r="E38" s="60">
        <v>160000000</v>
      </c>
      <c r="F38" s="60">
        <v>150774161</v>
      </c>
      <c r="G38" s="60">
        <v>155523466</v>
      </c>
      <c r="H38" s="60">
        <v>155216175</v>
      </c>
      <c r="I38" s="60">
        <v>155216175</v>
      </c>
      <c r="J38" s="60">
        <v>154937587</v>
      </c>
      <c r="K38" s="60">
        <v>154626833</v>
      </c>
      <c r="L38" s="60">
        <v>158570048</v>
      </c>
      <c r="M38" s="60">
        <v>158570048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158570048</v>
      </c>
      <c r="W38" s="60">
        <v>80000000</v>
      </c>
      <c r="X38" s="60">
        <v>78570048</v>
      </c>
      <c r="Y38" s="61">
        <v>98.21</v>
      </c>
      <c r="Z38" s="62">
        <v>160000000</v>
      </c>
    </row>
    <row r="39" spans="1:26" ht="12.75">
      <c r="A39" s="58" t="s">
        <v>60</v>
      </c>
      <c r="B39" s="19">
        <v>628767273</v>
      </c>
      <c r="C39" s="19">
        <v>0</v>
      </c>
      <c r="D39" s="59">
        <v>623988120</v>
      </c>
      <c r="E39" s="60">
        <v>624968120</v>
      </c>
      <c r="F39" s="60">
        <v>718441319</v>
      </c>
      <c r="G39" s="60">
        <v>693215624</v>
      </c>
      <c r="H39" s="60">
        <v>674571573</v>
      </c>
      <c r="I39" s="60">
        <v>674571573</v>
      </c>
      <c r="J39" s="60">
        <v>671400733</v>
      </c>
      <c r="K39" s="60">
        <v>648652577</v>
      </c>
      <c r="L39" s="60">
        <v>688613259</v>
      </c>
      <c r="M39" s="60">
        <v>688613259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688613259</v>
      </c>
      <c r="W39" s="60">
        <v>312484060</v>
      </c>
      <c r="X39" s="60">
        <v>376129199</v>
      </c>
      <c r="Y39" s="61">
        <v>120.37</v>
      </c>
      <c r="Z39" s="62">
        <v>624968120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70637543</v>
      </c>
      <c r="C42" s="19">
        <v>0</v>
      </c>
      <c r="D42" s="59">
        <v>9438998</v>
      </c>
      <c r="E42" s="60">
        <v>9438998</v>
      </c>
      <c r="F42" s="60">
        <v>78562558</v>
      </c>
      <c r="G42" s="60">
        <v>-7533625</v>
      </c>
      <c r="H42" s="60">
        <v>-18302041</v>
      </c>
      <c r="I42" s="60">
        <v>52726892</v>
      </c>
      <c r="J42" s="60">
        <v>-13505608</v>
      </c>
      <c r="K42" s="60">
        <v>-23308636</v>
      </c>
      <c r="L42" s="60">
        <v>48083138</v>
      </c>
      <c r="M42" s="60">
        <v>11268894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63995786</v>
      </c>
      <c r="W42" s="60">
        <v>-34034175</v>
      </c>
      <c r="X42" s="60">
        <v>98029961</v>
      </c>
      <c r="Y42" s="61">
        <v>-288.03</v>
      </c>
      <c r="Z42" s="62">
        <v>9438998</v>
      </c>
    </row>
    <row r="43" spans="1:26" ht="12.75">
      <c r="A43" s="58" t="s">
        <v>63</v>
      </c>
      <c r="B43" s="19">
        <v>-4744245</v>
      </c>
      <c r="C43" s="19">
        <v>0</v>
      </c>
      <c r="D43" s="59">
        <v>-18494360</v>
      </c>
      <c r="E43" s="60">
        <v>-20688060</v>
      </c>
      <c r="F43" s="60">
        <v>-965</v>
      </c>
      <c r="G43" s="60">
        <v>-169598</v>
      </c>
      <c r="H43" s="60">
        <v>-835416</v>
      </c>
      <c r="I43" s="60">
        <v>-1005979</v>
      </c>
      <c r="J43" s="60">
        <v>-886082</v>
      </c>
      <c r="K43" s="60">
        <v>-3158595</v>
      </c>
      <c r="L43" s="60">
        <v>-2458188</v>
      </c>
      <c r="M43" s="60">
        <v>-6502865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-7508844</v>
      </c>
      <c r="W43" s="60">
        <v>-5540137</v>
      </c>
      <c r="X43" s="60">
        <v>-1968707</v>
      </c>
      <c r="Y43" s="61">
        <v>35.54</v>
      </c>
      <c r="Z43" s="62">
        <v>-20688060</v>
      </c>
    </row>
    <row r="44" spans="1:26" ht="12.75">
      <c r="A44" s="58" t="s">
        <v>64</v>
      </c>
      <c r="B44" s="19">
        <v>-28063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569983713</v>
      </c>
      <c r="C45" s="22">
        <v>0</v>
      </c>
      <c r="D45" s="99">
        <v>484983639</v>
      </c>
      <c r="E45" s="100">
        <v>482789938</v>
      </c>
      <c r="F45" s="100">
        <v>648545306</v>
      </c>
      <c r="G45" s="100">
        <v>640842083</v>
      </c>
      <c r="H45" s="100">
        <v>621704626</v>
      </c>
      <c r="I45" s="100">
        <v>621704626</v>
      </c>
      <c r="J45" s="100">
        <v>607312936</v>
      </c>
      <c r="K45" s="100">
        <v>580845705</v>
      </c>
      <c r="L45" s="100">
        <v>626470655</v>
      </c>
      <c r="M45" s="100">
        <v>626470655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626470655</v>
      </c>
      <c r="W45" s="100">
        <v>454464688</v>
      </c>
      <c r="X45" s="100">
        <v>172005967</v>
      </c>
      <c r="Y45" s="101">
        <v>37.85</v>
      </c>
      <c r="Z45" s="102">
        <v>482789938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50269</v>
      </c>
      <c r="C49" s="52">
        <v>0</v>
      </c>
      <c r="D49" s="129">
        <v>9194</v>
      </c>
      <c r="E49" s="54">
        <v>11480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2167446</v>
      </c>
      <c r="X49" s="54">
        <v>55109</v>
      </c>
      <c r="Y49" s="54">
        <v>2293498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111846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111846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11.294408943389534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8.989377002350746</v>
      </c>
      <c r="M58" s="7">
        <f t="shared" si="6"/>
        <v>8.247938697875904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11.294408943389534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8.989377002350746</v>
      </c>
      <c r="M60" s="13">
        <f t="shared" si="7"/>
        <v>8.247938697875904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11.294408943389534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8.989377002350746</v>
      </c>
      <c r="M65" s="13">
        <f t="shared" si="7"/>
        <v>8.247938697875904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2503212</v>
      </c>
      <c r="C67" s="24"/>
      <c r="D67" s="25">
        <v>170000</v>
      </c>
      <c r="E67" s="26">
        <v>170000</v>
      </c>
      <c r="F67" s="26">
        <v>-199624</v>
      </c>
      <c r="G67" s="26">
        <v>-2014</v>
      </c>
      <c r="H67" s="26"/>
      <c r="I67" s="26">
        <v>-201638</v>
      </c>
      <c r="J67" s="26">
        <v>18126</v>
      </c>
      <c r="K67" s="26"/>
      <c r="L67" s="26">
        <v>201638</v>
      </c>
      <c r="M67" s="26">
        <v>219764</v>
      </c>
      <c r="N67" s="26"/>
      <c r="O67" s="26"/>
      <c r="P67" s="26"/>
      <c r="Q67" s="26"/>
      <c r="R67" s="26"/>
      <c r="S67" s="26"/>
      <c r="T67" s="26"/>
      <c r="U67" s="26"/>
      <c r="V67" s="26">
        <v>18126</v>
      </c>
      <c r="W67" s="26"/>
      <c r="X67" s="26"/>
      <c r="Y67" s="25"/>
      <c r="Z67" s="27">
        <v>170000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2503212</v>
      </c>
      <c r="C69" s="19"/>
      <c r="D69" s="20">
        <v>170000</v>
      </c>
      <c r="E69" s="21">
        <v>170000</v>
      </c>
      <c r="F69" s="21">
        <v>-199624</v>
      </c>
      <c r="G69" s="21">
        <v>-2014</v>
      </c>
      <c r="H69" s="21"/>
      <c r="I69" s="21">
        <v>-201638</v>
      </c>
      <c r="J69" s="21">
        <v>18126</v>
      </c>
      <c r="K69" s="21"/>
      <c r="L69" s="21">
        <v>201638</v>
      </c>
      <c r="M69" s="21">
        <v>219764</v>
      </c>
      <c r="N69" s="21"/>
      <c r="O69" s="21"/>
      <c r="P69" s="21"/>
      <c r="Q69" s="21"/>
      <c r="R69" s="21"/>
      <c r="S69" s="21"/>
      <c r="T69" s="21"/>
      <c r="U69" s="21"/>
      <c r="V69" s="21">
        <v>18126</v>
      </c>
      <c r="W69" s="21"/>
      <c r="X69" s="21"/>
      <c r="Y69" s="20"/>
      <c r="Z69" s="23">
        <v>170000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2503212</v>
      </c>
      <c r="C74" s="19"/>
      <c r="D74" s="20">
        <v>170000</v>
      </c>
      <c r="E74" s="21">
        <v>170000</v>
      </c>
      <c r="F74" s="21">
        <v>-199624</v>
      </c>
      <c r="G74" s="21">
        <v>-2014</v>
      </c>
      <c r="H74" s="21"/>
      <c r="I74" s="21">
        <v>-201638</v>
      </c>
      <c r="J74" s="21">
        <v>18126</v>
      </c>
      <c r="K74" s="21"/>
      <c r="L74" s="21">
        <v>201638</v>
      </c>
      <c r="M74" s="21">
        <v>219764</v>
      </c>
      <c r="N74" s="21"/>
      <c r="O74" s="21"/>
      <c r="P74" s="21"/>
      <c r="Q74" s="21"/>
      <c r="R74" s="21"/>
      <c r="S74" s="21"/>
      <c r="T74" s="21"/>
      <c r="U74" s="21"/>
      <c r="V74" s="21">
        <v>18126</v>
      </c>
      <c r="W74" s="21"/>
      <c r="X74" s="21"/>
      <c r="Y74" s="20"/>
      <c r="Z74" s="23">
        <v>170000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282723</v>
      </c>
      <c r="C76" s="32"/>
      <c r="D76" s="33">
        <v>170000</v>
      </c>
      <c r="E76" s="34">
        <v>170000</v>
      </c>
      <c r="F76" s="34"/>
      <c r="G76" s="34"/>
      <c r="H76" s="34"/>
      <c r="I76" s="34"/>
      <c r="J76" s="34"/>
      <c r="K76" s="34"/>
      <c r="L76" s="34">
        <v>18126</v>
      </c>
      <c r="M76" s="34">
        <v>18126</v>
      </c>
      <c r="N76" s="34"/>
      <c r="O76" s="34"/>
      <c r="P76" s="34"/>
      <c r="Q76" s="34"/>
      <c r="R76" s="34"/>
      <c r="S76" s="34"/>
      <c r="T76" s="34"/>
      <c r="U76" s="34"/>
      <c r="V76" s="34">
        <v>18126</v>
      </c>
      <c r="W76" s="34">
        <v>-183512</v>
      </c>
      <c r="X76" s="34"/>
      <c r="Y76" s="33"/>
      <c r="Z76" s="35">
        <v>170000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282723</v>
      </c>
      <c r="C78" s="19"/>
      <c r="D78" s="20">
        <v>170000</v>
      </c>
      <c r="E78" s="21">
        <v>170000</v>
      </c>
      <c r="F78" s="21"/>
      <c r="G78" s="21"/>
      <c r="H78" s="21"/>
      <c r="I78" s="21"/>
      <c r="J78" s="21"/>
      <c r="K78" s="21"/>
      <c r="L78" s="21">
        <v>18126</v>
      </c>
      <c r="M78" s="21">
        <v>18126</v>
      </c>
      <c r="N78" s="21"/>
      <c r="O78" s="21"/>
      <c r="P78" s="21"/>
      <c r="Q78" s="21"/>
      <c r="R78" s="21"/>
      <c r="S78" s="21"/>
      <c r="T78" s="21"/>
      <c r="U78" s="21"/>
      <c r="V78" s="21">
        <v>18126</v>
      </c>
      <c r="W78" s="21">
        <v>-183512</v>
      </c>
      <c r="X78" s="21"/>
      <c r="Y78" s="20"/>
      <c r="Z78" s="23">
        <v>170000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282723</v>
      </c>
      <c r="C83" s="19"/>
      <c r="D83" s="20">
        <v>170000</v>
      </c>
      <c r="E83" s="21">
        <v>170000</v>
      </c>
      <c r="F83" s="21"/>
      <c r="G83" s="21"/>
      <c r="H83" s="21"/>
      <c r="I83" s="21"/>
      <c r="J83" s="21"/>
      <c r="K83" s="21"/>
      <c r="L83" s="21">
        <v>18126</v>
      </c>
      <c r="M83" s="21">
        <v>18126</v>
      </c>
      <c r="N83" s="21"/>
      <c r="O83" s="21"/>
      <c r="P83" s="21"/>
      <c r="Q83" s="21"/>
      <c r="R83" s="21"/>
      <c r="S83" s="21"/>
      <c r="T83" s="21"/>
      <c r="U83" s="21"/>
      <c r="V83" s="21">
        <v>18126</v>
      </c>
      <c r="W83" s="21">
        <v>-183512</v>
      </c>
      <c r="X83" s="21"/>
      <c r="Y83" s="20"/>
      <c r="Z83" s="23">
        <v>170000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263743133</v>
      </c>
      <c r="D5" s="153">
        <f>SUM(D6:D8)</f>
        <v>0</v>
      </c>
      <c r="E5" s="154">
        <f t="shared" si="0"/>
        <v>263134090</v>
      </c>
      <c r="F5" s="100">
        <f t="shared" si="0"/>
        <v>266133080</v>
      </c>
      <c r="G5" s="100">
        <f t="shared" si="0"/>
        <v>92342519</v>
      </c>
      <c r="H5" s="100">
        <f t="shared" si="0"/>
        <v>2255059</v>
      </c>
      <c r="I5" s="100">
        <f t="shared" si="0"/>
        <v>1676225</v>
      </c>
      <c r="J5" s="100">
        <f t="shared" si="0"/>
        <v>96273803</v>
      </c>
      <c r="K5" s="100">
        <f t="shared" si="0"/>
        <v>2662544</v>
      </c>
      <c r="L5" s="100">
        <f t="shared" si="0"/>
        <v>3491416</v>
      </c>
      <c r="M5" s="100">
        <f t="shared" si="0"/>
        <v>74230556</v>
      </c>
      <c r="N5" s="100">
        <f t="shared" si="0"/>
        <v>80384516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176658319</v>
      </c>
      <c r="X5" s="100">
        <f t="shared" si="0"/>
        <v>21346194</v>
      </c>
      <c r="Y5" s="100">
        <f t="shared" si="0"/>
        <v>155312125</v>
      </c>
      <c r="Z5" s="137">
        <f>+IF(X5&lt;&gt;0,+(Y5/X5)*100,0)</f>
        <v>727.5869646832592</v>
      </c>
      <c r="AA5" s="153">
        <f>SUM(AA6:AA8)</f>
        <v>266133080</v>
      </c>
    </row>
    <row r="6" spans="1:27" ht="12.75">
      <c r="A6" s="138" t="s">
        <v>75</v>
      </c>
      <c r="B6" s="136"/>
      <c r="C6" s="155">
        <v>49602861</v>
      </c>
      <c r="D6" s="155"/>
      <c r="E6" s="156">
        <v>44316090</v>
      </c>
      <c r="F6" s="60">
        <v>44316090</v>
      </c>
      <c r="G6" s="60">
        <v>92313919</v>
      </c>
      <c r="H6" s="60">
        <v>-91119922</v>
      </c>
      <c r="I6" s="60">
        <v>1634644</v>
      </c>
      <c r="J6" s="60">
        <v>2828641</v>
      </c>
      <c r="K6" s="60">
        <v>2573318</v>
      </c>
      <c r="L6" s="60">
        <v>3469328</v>
      </c>
      <c r="M6" s="60">
        <v>567510</v>
      </c>
      <c r="N6" s="60">
        <v>6610156</v>
      </c>
      <c r="O6" s="60"/>
      <c r="P6" s="60"/>
      <c r="Q6" s="60"/>
      <c r="R6" s="60"/>
      <c r="S6" s="60"/>
      <c r="T6" s="60"/>
      <c r="U6" s="60"/>
      <c r="V6" s="60"/>
      <c r="W6" s="60">
        <v>9438797</v>
      </c>
      <c r="X6" s="60">
        <v>21096884</v>
      </c>
      <c r="Y6" s="60">
        <v>-11658087</v>
      </c>
      <c r="Z6" s="140">
        <v>-55.26</v>
      </c>
      <c r="AA6" s="155">
        <v>44316090</v>
      </c>
    </row>
    <row r="7" spans="1:27" ht="12.75">
      <c r="A7" s="138" t="s">
        <v>76</v>
      </c>
      <c r="B7" s="136"/>
      <c r="C7" s="157">
        <v>213401574</v>
      </c>
      <c r="D7" s="157"/>
      <c r="E7" s="158">
        <v>218300000</v>
      </c>
      <c r="F7" s="159">
        <v>220946090</v>
      </c>
      <c r="G7" s="159">
        <v>9662</v>
      </c>
      <c r="H7" s="159">
        <v>93299362</v>
      </c>
      <c r="I7" s="159">
        <v>31578</v>
      </c>
      <c r="J7" s="159">
        <v>93340602</v>
      </c>
      <c r="K7" s="159">
        <v>11343</v>
      </c>
      <c r="L7" s="159">
        <v>6410</v>
      </c>
      <c r="M7" s="159">
        <v>73632474</v>
      </c>
      <c r="N7" s="159">
        <v>73650227</v>
      </c>
      <c r="O7" s="159"/>
      <c r="P7" s="159"/>
      <c r="Q7" s="159"/>
      <c r="R7" s="159"/>
      <c r="S7" s="159"/>
      <c r="T7" s="159"/>
      <c r="U7" s="159"/>
      <c r="V7" s="159"/>
      <c r="W7" s="159">
        <v>166990829</v>
      </c>
      <c r="X7" s="159">
        <v>1320000</v>
      </c>
      <c r="Y7" s="159">
        <v>165670829</v>
      </c>
      <c r="Z7" s="141">
        <v>12550.82</v>
      </c>
      <c r="AA7" s="157">
        <v>220946090</v>
      </c>
    </row>
    <row r="8" spans="1:27" ht="12.75">
      <c r="A8" s="138" t="s">
        <v>77</v>
      </c>
      <c r="B8" s="136"/>
      <c r="C8" s="155">
        <v>738698</v>
      </c>
      <c r="D8" s="155"/>
      <c r="E8" s="156">
        <v>518000</v>
      </c>
      <c r="F8" s="60">
        <v>870900</v>
      </c>
      <c r="G8" s="60">
        <v>18938</v>
      </c>
      <c r="H8" s="60">
        <v>75619</v>
      </c>
      <c r="I8" s="60">
        <v>10003</v>
      </c>
      <c r="J8" s="60">
        <v>104560</v>
      </c>
      <c r="K8" s="60">
        <v>77883</v>
      </c>
      <c r="L8" s="60">
        <v>15678</v>
      </c>
      <c r="M8" s="60">
        <v>30572</v>
      </c>
      <c r="N8" s="60">
        <v>124133</v>
      </c>
      <c r="O8" s="60"/>
      <c r="P8" s="60"/>
      <c r="Q8" s="60"/>
      <c r="R8" s="60"/>
      <c r="S8" s="60"/>
      <c r="T8" s="60"/>
      <c r="U8" s="60"/>
      <c r="V8" s="60"/>
      <c r="W8" s="60">
        <v>228693</v>
      </c>
      <c r="X8" s="60">
        <v>-1070690</v>
      </c>
      <c r="Y8" s="60">
        <v>1299383</v>
      </c>
      <c r="Z8" s="140">
        <v>-121.36</v>
      </c>
      <c r="AA8" s="155">
        <v>870900</v>
      </c>
    </row>
    <row r="9" spans="1:27" ht="12.75">
      <c r="A9" s="135" t="s">
        <v>78</v>
      </c>
      <c r="B9" s="136"/>
      <c r="C9" s="153">
        <f aca="true" t="shared" si="1" ref="C9:Y9">SUM(C10:C14)</f>
        <v>5387068</v>
      </c>
      <c r="D9" s="153">
        <f>SUM(D10:D14)</f>
        <v>0</v>
      </c>
      <c r="E9" s="154">
        <f t="shared" si="1"/>
        <v>10409000</v>
      </c>
      <c r="F9" s="100">
        <f t="shared" si="1"/>
        <v>10904889</v>
      </c>
      <c r="G9" s="100">
        <f t="shared" si="1"/>
        <v>-184432</v>
      </c>
      <c r="H9" s="100">
        <f t="shared" si="1"/>
        <v>424743</v>
      </c>
      <c r="I9" s="100">
        <f t="shared" si="1"/>
        <v>111132</v>
      </c>
      <c r="J9" s="100">
        <f t="shared" si="1"/>
        <v>351443</v>
      </c>
      <c r="K9" s="100">
        <f t="shared" si="1"/>
        <v>162294</v>
      </c>
      <c r="L9" s="100">
        <f t="shared" si="1"/>
        <v>661893</v>
      </c>
      <c r="M9" s="100">
        <f t="shared" si="1"/>
        <v>2896835</v>
      </c>
      <c r="N9" s="100">
        <f t="shared" si="1"/>
        <v>3721022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4072465</v>
      </c>
      <c r="X9" s="100">
        <f t="shared" si="1"/>
        <v>8647793</v>
      </c>
      <c r="Y9" s="100">
        <f t="shared" si="1"/>
        <v>-4575328</v>
      </c>
      <c r="Z9" s="137">
        <f>+IF(X9&lt;&gt;0,+(Y9/X9)*100,0)</f>
        <v>-52.907464366919974</v>
      </c>
      <c r="AA9" s="153">
        <f>SUM(AA10:AA14)</f>
        <v>10904889</v>
      </c>
    </row>
    <row r="10" spans="1:27" ht="12.75">
      <c r="A10" s="138" t="s">
        <v>79</v>
      </c>
      <c r="B10" s="136"/>
      <c r="C10" s="155">
        <v>48838</v>
      </c>
      <c r="D10" s="155"/>
      <c r="E10" s="156">
        <v>75000</v>
      </c>
      <c r="F10" s="60">
        <v>75000</v>
      </c>
      <c r="G10" s="60"/>
      <c r="H10" s="60"/>
      <c r="I10" s="60">
        <v>75000</v>
      </c>
      <c r="J10" s="60">
        <v>75000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75000</v>
      </c>
      <c r="X10" s="60"/>
      <c r="Y10" s="60">
        <v>75000</v>
      </c>
      <c r="Z10" s="140">
        <v>0</v>
      </c>
      <c r="AA10" s="155">
        <v>75000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2503212</v>
      </c>
      <c r="D12" s="155"/>
      <c r="E12" s="156">
        <v>181000</v>
      </c>
      <c r="F12" s="60">
        <v>181000</v>
      </c>
      <c r="G12" s="60">
        <v>-199624</v>
      </c>
      <c r="H12" s="60">
        <v>-2014</v>
      </c>
      <c r="I12" s="60"/>
      <c r="J12" s="60">
        <v>-201638</v>
      </c>
      <c r="K12" s="60">
        <v>18126</v>
      </c>
      <c r="L12" s="60"/>
      <c r="M12" s="60">
        <v>201638</v>
      </c>
      <c r="N12" s="60">
        <v>219764</v>
      </c>
      <c r="O12" s="60"/>
      <c r="P12" s="60"/>
      <c r="Q12" s="60"/>
      <c r="R12" s="60"/>
      <c r="S12" s="60"/>
      <c r="T12" s="60"/>
      <c r="U12" s="60"/>
      <c r="V12" s="60"/>
      <c r="W12" s="60">
        <v>18126</v>
      </c>
      <c r="X12" s="60">
        <v>5496</v>
      </c>
      <c r="Y12" s="60">
        <v>12630</v>
      </c>
      <c r="Z12" s="140">
        <v>229.8</v>
      </c>
      <c r="AA12" s="155">
        <v>181000</v>
      </c>
    </row>
    <row r="13" spans="1:27" ht="12.75">
      <c r="A13" s="138" t="s">
        <v>82</v>
      </c>
      <c r="B13" s="136"/>
      <c r="C13" s="155">
        <v>2492965</v>
      </c>
      <c r="D13" s="155"/>
      <c r="E13" s="156">
        <v>9906000</v>
      </c>
      <c r="F13" s="60">
        <v>10401889</v>
      </c>
      <c r="G13" s="60">
        <v>11250</v>
      </c>
      <c r="H13" s="60">
        <v>398599</v>
      </c>
      <c r="I13" s="60">
        <v>3750</v>
      </c>
      <c r="J13" s="60">
        <v>413599</v>
      </c>
      <c r="K13" s="60">
        <v>112039</v>
      </c>
      <c r="L13" s="60">
        <v>617967</v>
      </c>
      <c r="M13" s="60">
        <v>2686750</v>
      </c>
      <c r="N13" s="60">
        <v>3416756</v>
      </c>
      <c r="O13" s="60"/>
      <c r="P13" s="60"/>
      <c r="Q13" s="60"/>
      <c r="R13" s="60"/>
      <c r="S13" s="60"/>
      <c r="T13" s="60"/>
      <c r="U13" s="60"/>
      <c r="V13" s="60"/>
      <c r="W13" s="60">
        <v>3830355</v>
      </c>
      <c r="X13" s="60">
        <v>8511835</v>
      </c>
      <c r="Y13" s="60">
        <v>-4681480</v>
      </c>
      <c r="Z13" s="140">
        <v>-55</v>
      </c>
      <c r="AA13" s="155">
        <v>10401889</v>
      </c>
    </row>
    <row r="14" spans="1:27" ht="12.75">
      <c r="A14" s="138" t="s">
        <v>83</v>
      </c>
      <c r="B14" s="136"/>
      <c r="C14" s="157">
        <v>342053</v>
      </c>
      <c r="D14" s="157"/>
      <c r="E14" s="158">
        <v>247000</v>
      </c>
      <c r="F14" s="159">
        <v>247000</v>
      </c>
      <c r="G14" s="159">
        <v>3942</v>
      </c>
      <c r="H14" s="159">
        <v>28158</v>
      </c>
      <c r="I14" s="159">
        <v>32382</v>
      </c>
      <c r="J14" s="159">
        <v>64482</v>
      </c>
      <c r="K14" s="159">
        <v>32129</v>
      </c>
      <c r="L14" s="159">
        <v>43926</v>
      </c>
      <c r="M14" s="159">
        <v>8447</v>
      </c>
      <c r="N14" s="159">
        <v>84502</v>
      </c>
      <c r="O14" s="159"/>
      <c r="P14" s="159"/>
      <c r="Q14" s="159"/>
      <c r="R14" s="159"/>
      <c r="S14" s="159"/>
      <c r="T14" s="159"/>
      <c r="U14" s="159"/>
      <c r="V14" s="159"/>
      <c r="W14" s="159">
        <v>148984</v>
      </c>
      <c r="X14" s="159">
        <v>130462</v>
      </c>
      <c r="Y14" s="159">
        <v>18522</v>
      </c>
      <c r="Z14" s="141">
        <v>14.2</v>
      </c>
      <c r="AA14" s="157">
        <v>247000</v>
      </c>
    </row>
    <row r="15" spans="1:27" ht="12.75">
      <c r="A15" s="135" t="s">
        <v>84</v>
      </c>
      <c r="B15" s="142"/>
      <c r="C15" s="153">
        <f aca="true" t="shared" si="2" ref="C15:Y15">SUM(C16:C18)</f>
        <v>117452507</v>
      </c>
      <c r="D15" s="153">
        <f>SUM(D16:D18)</f>
        <v>0</v>
      </c>
      <c r="E15" s="154">
        <f t="shared" si="2"/>
        <v>115912000</v>
      </c>
      <c r="F15" s="100">
        <f t="shared" si="2"/>
        <v>116132000</v>
      </c>
      <c r="G15" s="100">
        <f t="shared" si="2"/>
        <v>0</v>
      </c>
      <c r="H15" s="100">
        <f t="shared" si="2"/>
        <v>11418039</v>
      </c>
      <c r="I15" s="100">
        <f t="shared" si="2"/>
        <v>2593774</v>
      </c>
      <c r="J15" s="100">
        <f t="shared" si="2"/>
        <v>14011813</v>
      </c>
      <c r="K15" s="100">
        <f t="shared" si="2"/>
        <v>18406340</v>
      </c>
      <c r="L15" s="100">
        <f t="shared" si="2"/>
        <v>7033916</v>
      </c>
      <c r="M15" s="100">
        <f t="shared" si="2"/>
        <v>-3069560</v>
      </c>
      <c r="N15" s="100">
        <f t="shared" si="2"/>
        <v>22370696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36382509</v>
      </c>
      <c r="X15" s="100">
        <f t="shared" si="2"/>
        <v>61539125</v>
      </c>
      <c r="Y15" s="100">
        <f t="shared" si="2"/>
        <v>-25156616</v>
      </c>
      <c r="Z15" s="137">
        <f>+IF(X15&lt;&gt;0,+(Y15/X15)*100,0)</f>
        <v>-40.879060272631435</v>
      </c>
      <c r="AA15" s="153">
        <f>SUM(AA16:AA18)</f>
        <v>116132000</v>
      </c>
    </row>
    <row r="16" spans="1:27" ht="12.75">
      <c r="A16" s="138" t="s">
        <v>85</v>
      </c>
      <c r="B16" s="136"/>
      <c r="C16" s="155">
        <v>986013</v>
      </c>
      <c r="D16" s="155"/>
      <c r="E16" s="156">
        <v>366000</v>
      </c>
      <c r="F16" s="60">
        <v>366000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366000</v>
      </c>
    </row>
    <row r="17" spans="1:27" ht="12.75">
      <c r="A17" s="138" t="s">
        <v>86</v>
      </c>
      <c r="B17" s="136"/>
      <c r="C17" s="155">
        <v>114180956</v>
      </c>
      <c r="D17" s="155"/>
      <c r="E17" s="156">
        <v>111147000</v>
      </c>
      <c r="F17" s="60">
        <v>111367000</v>
      </c>
      <c r="G17" s="60"/>
      <c r="H17" s="60">
        <v>11418039</v>
      </c>
      <c r="I17" s="60">
        <v>1498775</v>
      </c>
      <c r="J17" s="60">
        <v>12916814</v>
      </c>
      <c r="K17" s="60">
        <v>18406340</v>
      </c>
      <c r="L17" s="60">
        <v>7033916</v>
      </c>
      <c r="M17" s="60">
        <v>-3069560</v>
      </c>
      <c r="N17" s="60">
        <v>22370696</v>
      </c>
      <c r="O17" s="60"/>
      <c r="P17" s="60"/>
      <c r="Q17" s="60"/>
      <c r="R17" s="60"/>
      <c r="S17" s="60"/>
      <c r="T17" s="60"/>
      <c r="U17" s="60"/>
      <c r="V17" s="60"/>
      <c r="W17" s="60">
        <v>35287510</v>
      </c>
      <c r="X17" s="60">
        <v>61539125</v>
      </c>
      <c r="Y17" s="60">
        <v>-26251615</v>
      </c>
      <c r="Z17" s="140">
        <v>-42.66</v>
      </c>
      <c r="AA17" s="155">
        <v>111367000</v>
      </c>
    </row>
    <row r="18" spans="1:27" ht="12.75">
      <c r="A18" s="138" t="s">
        <v>87</v>
      </c>
      <c r="B18" s="136"/>
      <c r="C18" s="155">
        <v>2285538</v>
      </c>
      <c r="D18" s="155"/>
      <c r="E18" s="156">
        <v>4399000</v>
      </c>
      <c r="F18" s="60">
        <v>4399000</v>
      </c>
      <c r="G18" s="60"/>
      <c r="H18" s="60"/>
      <c r="I18" s="60">
        <v>1094999</v>
      </c>
      <c r="J18" s="60">
        <v>1094999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1094999</v>
      </c>
      <c r="X18" s="60"/>
      <c r="Y18" s="60">
        <v>1094999</v>
      </c>
      <c r="Z18" s="140">
        <v>0</v>
      </c>
      <c r="AA18" s="155">
        <v>4399000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50439</v>
      </c>
      <c r="D24" s="153"/>
      <c r="E24" s="154">
        <v>25000</v>
      </c>
      <c r="F24" s="100">
        <v>25000</v>
      </c>
      <c r="G24" s="100"/>
      <c r="H24" s="100"/>
      <c r="I24" s="100"/>
      <c r="J24" s="100"/>
      <c r="K24" s="100"/>
      <c r="L24" s="100"/>
      <c r="M24" s="100">
        <v>4386</v>
      </c>
      <c r="N24" s="100">
        <v>4386</v>
      </c>
      <c r="O24" s="100"/>
      <c r="P24" s="100"/>
      <c r="Q24" s="100"/>
      <c r="R24" s="100"/>
      <c r="S24" s="100"/>
      <c r="T24" s="100"/>
      <c r="U24" s="100"/>
      <c r="V24" s="100"/>
      <c r="W24" s="100">
        <v>4386</v>
      </c>
      <c r="X24" s="100">
        <v>19317</v>
      </c>
      <c r="Y24" s="100">
        <v>-14931</v>
      </c>
      <c r="Z24" s="137">
        <v>-77.29</v>
      </c>
      <c r="AA24" s="153">
        <v>25000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386633147</v>
      </c>
      <c r="D25" s="168">
        <f>+D5+D9+D15+D19+D24</f>
        <v>0</v>
      </c>
      <c r="E25" s="169">
        <f t="shared" si="4"/>
        <v>389480090</v>
      </c>
      <c r="F25" s="73">
        <f t="shared" si="4"/>
        <v>393194969</v>
      </c>
      <c r="G25" s="73">
        <f t="shared" si="4"/>
        <v>92158087</v>
      </c>
      <c r="H25" s="73">
        <f t="shared" si="4"/>
        <v>14097841</v>
      </c>
      <c r="I25" s="73">
        <f t="shared" si="4"/>
        <v>4381131</v>
      </c>
      <c r="J25" s="73">
        <f t="shared" si="4"/>
        <v>110637059</v>
      </c>
      <c r="K25" s="73">
        <f t="shared" si="4"/>
        <v>21231178</v>
      </c>
      <c r="L25" s="73">
        <f t="shared" si="4"/>
        <v>11187225</v>
      </c>
      <c r="M25" s="73">
        <f t="shared" si="4"/>
        <v>74062217</v>
      </c>
      <c r="N25" s="73">
        <f t="shared" si="4"/>
        <v>106480620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217117679</v>
      </c>
      <c r="X25" s="73">
        <f t="shared" si="4"/>
        <v>91552429</v>
      </c>
      <c r="Y25" s="73">
        <f t="shared" si="4"/>
        <v>125565250</v>
      </c>
      <c r="Z25" s="170">
        <f>+IF(X25&lt;&gt;0,+(Y25/X25)*100,0)</f>
        <v>137.15119453575613</v>
      </c>
      <c r="AA25" s="168">
        <f>+AA5+AA9+AA15+AA19+AA24</f>
        <v>393194969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102810159</v>
      </c>
      <c r="D28" s="153">
        <f>SUM(D29:D31)</f>
        <v>0</v>
      </c>
      <c r="E28" s="154">
        <f t="shared" si="5"/>
        <v>128830000</v>
      </c>
      <c r="F28" s="100">
        <f t="shared" si="5"/>
        <v>131828990</v>
      </c>
      <c r="G28" s="100">
        <f t="shared" si="5"/>
        <v>7729952</v>
      </c>
      <c r="H28" s="100">
        <f t="shared" si="5"/>
        <v>7299405</v>
      </c>
      <c r="I28" s="100">
        <f t="shared" si="5"/>
        <v>6952449</v>
      </c>
      <c r="J28" s="100">
        <f t="shared" si="5"/>
        <v>21981806</v>
      </c>
      <c r="K28" s="100">
        <f t="shared" si="5"/>
        <v>7689058</v>
      </c>
      <c r="L28" s="100">
        <f t="shared" si="5"/>
        <v>11326023</v>
      </c>
      <c r="M28" s="100">
        <f t="shared" si="5"/>
        <v>11021706</v>
      </c>
      <c r="N28" s="100">
        <f t="shared" si="5"/>
        <v>30036787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52018593</v>
      </c>
      <c r="X28" s="100">
        <f t="shared" si="5"/>
        <v>58443203</v>
      </c>
      <c r="Y28" s="100">
        <f t="shared" si="5"/>
        <v>-6424610</v>
      </c>
      <c r="Z28" s="137">
        <f>+IF(X28&lt;&gt;0,+(Y28/X28)*100,0)</f>
        <v>-10.992912212563025</v>
      </c>
      <c r="AA28" s="153">
        <f>SUM(AA29:AA31)</f>
        <v>131828990</v>
      </c>
    </row>
    <row r="29" spans="1:27" ht="12.75">
      <c r="A29" s="138" t="s">
        <v>75</v>
      </c>
      <c r="B29" s="136"/>
      <c r="C29" s="155">
        <v>26885685</v>
      </c>
      <c r="D29" s="155"/>
      <c r="E29" s="156">
        <v>36388000</v>
      </c>
      <c r="F29" s="60">
        <v>36390500</v>
      </c>
      <c r="G29" s="60">
        <v>3062568</v>
      </c>
      <c r="H29" s="60">
        <v>1079715</v>
      </c>
      <c r="I29" s="60">
        <v>1837280</v>
      </c>
      <c r="J29" s="60">
        <v>5979563</v>
      </c>
      <c r="K29" s="60">
        <v>2126516</v>
      </c>
      <c r="L29" s="60">
        <v>2595044</v>
      </c>
      <c r="M29" s="60">
        <v>2005297</v>
      </c>
      <c r="N29" s="60">
        <v>6726857</v>
      </c>
      <c r="O29" s="60"/>
      <c r="P29" s="60"/>
      <c r="Q29" s="60"/>
      <c r="R29" s="60"/>
      <c r="S29" s="60"/>
      <c r="T29" s="60"/>
      <c r="U29" s="60"/>
      <c r="V29" s="60"/>
      <c r="W29" s="60">
        <v>12706420</v>
      </c>
      <c r="X29" s="60">
        <v>15089720</v>
      </c>
      <c r="Y29" s="60">
        <v>-2383300</v>
      </c>
      <c r="Z29" s="140">
        <v>-15.79</v>
      </c>
      <c r="AA29" s="155">
        <v>36390500</v>
      </c>
    </row>
    <row r="30" spans="1:27" ht="12.75">
      <c r="A30" s="138" t="s">
        <v>76</v>
      </c>
      <c r="B30" s="136"/>
      <c r="C30" s="157">
        <v>17326656</v>
      </c>
      <c r="D30" s="157"/>
      <c r="E30" s="158">
        <v>20716000</v>
      </c>
      <c r="F30" s="159">
        <v>22694928</v>
      </c>
      <c r="G30" s="159">
        <v>1269303</v>
      </c>
      <c r="H30" s="159">
        <v>1399313</v>
      </c>
      <c r="I30" s="159">
        <v>1662550</v>
      </c>
      <c r="J30" s="159">
        <v>4331166</v>
      </c>
      <c r="K30" s="159">
        <v>1489237</v>
      </c>
      <c r="L30" s="159">
        <v>1855304</v>
      </c>
      <c r="M30" s="159">
        <v>1875478</v>
      </c>
      <c r="N30" s="159">
        <v>5220019</v>
      </c>
      <c r="O30" s="159"/>
      <c r="P30" s="159"/>
      <c r="Q30" s="159"/>
      <c r="R30" s="159"/>
      <c r="S30" s="159"/>
      <c r="T30" s="159"/>
      <c r="U30" s="159"/>
      <c r="V30" s="159"/>
      <c r="W30" s="159">
        <v>9551185</v>
      </c>
      <c r="X30" s="159">
        <v>10693234</v>
      </c>
      <c r="Y30" s="159">
        <v>-1142049</v>
      </c>
      <c r="Z30" s="141">
        <v>-10.68</v>
      </c>
      <c r="AA30" s="157">
        <v>22694928</v>
      </c>
    </row>
    <row r="31" spans="1:27" ht="12.75">
      <c r="A31" s="138" t="s">
        <v>77</v>
      </c>
      <c r="B31" s="136"/>
      <c r="C31" s="155">
        <v>58597818</v>
      </c>
      <c r="D31" s="155"/>
      <c r="E31" s="156">
        <v>71726000</v>
      </c>
      <c r="F31" s="60">
        <v>72743562</v>
      </c>
      <c r="G31" s="60">
        <v>3398081</v>
      </c>
      <c r="H31" s="60">
        <v>4820377</v>
      </c>
      <c r="I31" s="60">
        <v>3452619</v>
      </c>
      <c r="J31" s="60">
        <v>11671077</v>
      </c>
      <c r="K31" s="60">
        <v>4073305</v>
      </c>
      <c r="L31" s="60">
        <v>6875675</v>
      </c>
      <c r="M31" s="60">
        <v>7140931</v>
      </c>
      <c r="N31" s="60">
        <v>18089911</v>
      </c>
      <c r="O31" s="60"/>
      <c r="P31" s="60"/>
      <c r="Q31" s="60"/>
      <c r="R31" s="60"/>
      <c r="S31" s="60"/>
      <c r="T31" s="60"/>
      <c r="U31" s="60"/>
      <c r="V31" s="60"/>
      <c r="W31" s="60">
        <v>29760988</v>
      </c>
      <c r="X31" s="60">
        <v>32660249</v>
      </c>
      <c r="Y31" s="60">
        <v>-2899261</v>
      </c>
      <c r="Z31" s="140">
        <v>-8.88</v>
      </c>
      <c r="AA31" s="155">
        <v>72743562</v>
      </c>
    </row>
    <row r="32" spans="1:27" ht="12.75">
      <c r="A32" s="135" t="s">
        <v>78</v>
      </c>
      <c r="B32" s="136"/>
      <c r="C32" s="153">
        <f aca="true" t="shared" si="6" ref="C32:Y32">SUM(C33:C37)</f>
        <v>106964521</v>
      </c>
      <c r="D32" s="153">
        <f>SUM(D33:D37)</f>
        <v>0</v>
      </c>
      <c r="E32" s="154">
        <f t="shared" si="6"/>
        <v>127497000</v>
      </c>
      <c r="F32" s="100">
        <f t="shared" si="6"/>
        <v>128342889</v>
      </c>
      <c r="G32" s="100">
        <f t="shared" si="6"/>
        <v>6200692</v>
      </c>
      <c r="H32" s="100">
        <f t="shared" si="6"/>
        <v>8216166</v>
      </c>
      <c r="I32" s="100">
        <f t="shared" si="6"/>
        <v>8575755</v>
      </c>
      <c r="J32" s="100">
        <f t="shared" si="6"/>
        <v>22992613</v>
      </c>
      <c r="K32" s="100">
        <f t="shared" si="6"/>
        <v>8035990</v>
      </c>
      <c r="L32" s="100">
        <f t="shared" si="6"/>
        <v>11875819</v>
      </c>
      <c r="M32" s="100">
        <f t="shared" si="6"/>
        <v>11650637</v>
      </c>
      <c r="N32" s="100">
        <f t="shared" si="6"/>
        <v>31562446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54555059</v>
      </c>
      <c r="X32" s="100">
        <f t="shared" si="6"/>
        <v>60582686</v>
      </c>
      <c r="Y32" s="100">
        <f t="shared" si="6"/>
        <v>-6027627</v>
      </c>
      <c r="Z32" s="137">
        <f>+IF(X32&lt;&gt;0,+(Y32/X32)*100,0)</f>
        <v>-9.949421852969675</v>
      </c>
      <c r="AA32" s="153">
        <f>SUM(AA33:AA37)</f>
        <v>128342889</v>
      </c>
    </row>
    <row r="33" spans="1:27" ht="12.75">
      <c r="A33" s="138" t="s">
        <v>79</v>
      </c>
      <c r="B33" s="136"/>
      <c r="C33" s="155">
        <v>13178478</v>
      </c>
      <c r="D33" s="155"/>
      <c r="E33" s="156">
        <v>14680000</v>
      </c>
      <c r="F33" s="60">
        <v>15030000</v>
      </c>
      <c r="G33" s="60">
        <v>1029608</v>
      </c>
      <c r="H33" s="60">
        <v>2877515</v>
      </c>
      <c r="I33" s="60">
        <v>1589628</v>
      </c>
      <c r="J33" s="60">
        <v>5496751</v>
      </c>
      <c r="K33" s="60">
        <v>1640000</v>
      </c>
      <c r="L33" s="60">
        <v>1610603</v>
      </c>
      <c r="M33" s="60">
        <v>2196093</v>
      </c>
      <c r="N33" s="60">
        <v>5446696</v>
      </c>
      <c r="O33" s="60"/>
      <c r="P33" s="60"/>
      <c r="Q33" s="60"/>
      <c r="R33" s="60"/>
      <c r="S33" s="60"/>
      <c r="T33" s="60"/>
      <c r="U33" s="60"/>
      <c r="V33" s="60"/>
      <c r="W33" s="60">
        <v>10943447</v>
      </c>
      <c r="X33" s="60">
        <v>7758869</v>
      </c>
      <c r="Y33" s="60">
        <v>3184578</v>
      </c>
      <c r="Z33" s="140">
        <v>41.04</v>
      </c>
      <c r="AA33" s="155">
        <v>15030000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52215802</v>
      </c>
      <c r="D35" s="155"/>
      <c r="E35" s="156">
        <v>57316000</v>
      </c>
      <c r="F35" s="60">
        <v>57316000</v>
      </c>
      <c r="G35" s="60">
        <v>2327512</v>
      </c>
      <c r="H35" s="60">
        <v>2783545</v>
      </c>
      <c r="I35" s="60">
        <v>3322768</v>
      </c>
      <c r="J35" s="60">
        <v>8433825</v>
      </c>
      <c r="K35" s="60">
        <v>3583772</v>
      </c>
      <c r="L35" s="60">
        <v>5744667</v>
      </c>
      <c r="M35" s="60">
        <v>5504316</v>
      </c>
      <c r="N35" s="60">
        <v>14832755</v>
      </c>
      <c r="O35" s="60"/>
      <c r="P35" s="60"/>
      <c r="Q35" s="60"/>
      <c r="R35" s="60"/>
      <c r="S35" s="60"/>
      <c r="T35" s="60"/>
      <c r="U35" s="60"/>
      <c r="V35" s="60"/>
      <c r="W35" s="60">
        <v>23266580</v>
      </c>
      <c r="X35" s="60">
        <v>27275062</v>
      </c>
      <c r="Y35" s="60">
        <v>-4008482</v>
      </c>
      <c r="Z35" s="140">
        <v>-14.7</v>
      </c>
      <c r="AA35" s="155">
        <v>57316000</v>
      </c>
    </row>
    <row r="36" spans="1:27" ht="12.75">
      <c r="A36" s="138" t="s">
        <v>82</v>
      </c>
      <c r="B36" s="136"/>
      <c r="C36" s="155">
        <v>11350115</v>
      </c>
      <c r="D36" s="155"/>
      <c r="E36" s="156">
        <v>20535000</v>
      </c>
      <c r="F36" s="60">
        <v>21030889</v>
      </c>
      <c r="G36" s="60">
        <v>689150</v>
      </c>
      <c r="H36" s="60">
        <v>336009</v>
      </c>
      <c r="I36" s="60">
        <v>1209400</v>
      </c>
      <c r="J36" s="60">
        <v>2234559</v>
      </c>
      <c r="K36" s="60">
        <v>350286</v>
      </c>
      <c r="L36" s="60">
        <v>796400</v>
      </c>
      <c r="M36" s="60">
        <v>1261682</v>
      </c>
      <c r="N36" s="60">
        <v>2408368</v>
      </c>
      <c r="O36" s="60"/>
      <c r="P36" s="60"/>
      <c r="Q36" s="60"/>
      <c r="R36" s="60"/>
      <c r="S36" s="60"/>
      <c r="T36" s="60"/>
      <c r="U36" s="60"/>
      <c r="V36" s="60"/>
      <c r="W36" s="60">
        <v>4642927</v>
      </c>
      <c r="X36" s="60">
        <v>8130957</v>
      </c>
      <c r="Y36" s="60">
        <v>-3488030</v>
      </c>
      <c r="Z36" s="140">
        <v>-42.9</v>
      </c>
      <c r="AA36" s="155">
        <v>21030889</v>
      </c>
    </row>
    <row r="37" spans="1:27" ht="12.75">
      <c r="A37" s="138" t="s">
        <v>83</v>
      </c>
      <c r="B37" s="136"/>
      <c r="C37" s="157">
        <v>30220126</v>
      </c>
      <c r="D37" s="157"/>
      <c r="E37" s="158">
        <v>34966000</v>
      </c>
      <c r="F37" s="159">
        <v>34966000</v>
      </c>
      <c r="G37" s="159">
        <v>2154422</v>
      </c>
      <c r="H37" s="159">
        <v>2219097</v>
      </c>
      <c r="I37" s="159">
        <v>2453959</v>
      </c>
      <c r="J37" s="159">
        <v>6827478</v>
      </c>
      <c r="K37" s="159">
        <v>2461932</v>
      </c>
      <c r="L37" s="159">
        <v>3724149</v>
      </c>
      <c r="M37" s="159">
        <v>2688546</v>
      </c>
      <c r="N37" s="159">
        <v>8874627</v>
      </c>
      <c r="O37" s="159"/>
      <c r="P37" s="159"/>
      <c r="Q37" s="159"/>
      <c r="R37" s="159"/>
      <c r="S37" s="159"/>
      <c r="T37" s="159"/>
      <c r="U37" s="159"/>
      <c r="V37" s="159"/>
      <c r="W37" s="159">
        <v>15702105</v>
      </c>
      <c r="X37" s="159">
        <v>17417798</v>
      </c>
      <c r="Y37" s="159">
        <v>-1715693</v>
      </c>
      <c r="Z37" s="141">
        <v>-9.85</v>
      </c>
      <c r="AA37" s="157">
        <v>34966000</v>
      </c>
    </row>
    <row r="38" spans="1:27" ht="12.75">
      <c r="A38" s="135" t="s">
        <v>84</v>
      </c>
      <c r="B38" s="142"/>
      <c r="C38" s="153">
        <f aca="true" t="shared" si="7" ref="C38:Y38">SUM(C39:C41)</f>
        <v>126622845</v>
      </c>
      <c r="D38" s="153">
        <f>SUM(D39:D41)</f>
        <v>0</v>
      </c>
      <c r="E38" s="154">
        <f t="shared" si="7"/>
        <v>127639000</v>
      </c>
      <c r="F38" s="100">
        <f t="shared" si="7"/>
        <v>127509000</v>
      </c>
      <c r="G38" s="100">
        <f t="shared" si="7"/>
        <v>3914032</v>
      </c>
      <c r="H38" s="100">
        <f t="shared" si="7"/>
        <v>7377967</v>
      </c>
      <c r="I38" s="100">
        <f t="shared" si="7"/>
        <v>7447600</v>
      </c>
      <c r="J38" s="100">
        <f t="shared" si="7"/>
        <v>18739599</v>
      </c>
      <c r="K38" s="100">
        <f t="shared" si="7"/>
        <v>7109901</v>
      </c>
      <c r="L38" s="100">
        <f t="shared" si="7"/>
        <v>11188805</v>
      </c>
      <c r="M38" s="100">
        <f t="shared" si="7"/>
        <v>17812441</v>
      </c>
      <c r="N38" s="100">
        <f t="shared" si="7"/>
        <v>36111147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54850746</v>
      </c>
      <c r="X38" s="100">
        <f t="shared" si="7"/>
        <v>70725691</v>
      </c>
      <c r="Y38" s="100">
        <f t="shared" si="7"/>
        <v>-15874945</v>
      </c>
      <c r="Z38" s="137">
        <f>+IF(X38&lt;&gt;0,+(Y38/X38)*100,0)</f>
        <v>-22.44579695941041</v>
      </c>
      <c r="AA38" s="153">
        <f>SUM(AA39:AA41)</f>
        <v>127509000</v>
      </c>
    </row>
    <row r="39" spans="1:27" ht="12.75">
      <c r="A39" s="138" t="s">
        <v>85</v>
      </c>
      <c r="B39" s="136"/>
      <c r="C39" s="155">
        <v>7995278</v>
      </c>
      <c r="D39" s="155"/>
      <c r="E39" s="156">
        <v>7877000</v>
      </c>
      <c r="F39" s="60">
        <v>7527000</v>
      </c>
      <c r="G39" s="60">
        <v>219954</v>
      </c>
      <c r="H39" s="60">
        <v>399435</v>
      </c>
      <c r="I39" s="60">
        <v>963048</v>
      </c>
      <c r="J39" s="60">
        <v>1582437</v>
      </c>
      <c r="K39" s="60">
        <v>512785</v>
      </c>
      <c r="L39" s="60">
        <v>1197067</v>
      </c>
      <c r="M39" s="60">
        <v>532432</v>
      </c>
      <c r="N39" s="60">
        <v>2242284</v>
      </c>
      <c r="O39" s="60"/>
      <c r="P39" s="60"/>
      <c r="Q39" s="60"/>
      <c r="R39" s="60"/>
      <c r="S39" s="60"/>
      <c r="T39" s="60"/>
      <c r="U39" s="60"/>
      <c r="V39" s="60"/>
      <c r="W39" s="60">
        <v>3824721</v>
      </c>
      <c r="X39" s="60">
        <v>3060458</v>
      </c>
      <c r="Y39" s="60">
        <v>764263</v>
      </c>
      <c r="Z39" s="140">
        <v>24.97</v>
      </c>
      <c r="AA39" s="155">
        <v>7527000</v>
      </c>
    </row>
    <row r="40" spans="1:27" ht="12.75">
      <c r="A40" s="138" t="s">
        <v>86</v>
      </c>
      <c r="B40" s="136"/>
      <c r="C40" s="155">
        <v>114942070</v>
      </c>
      <c r="D40" s="155"/>
      <c r="E40" s="156">
        <v>113922000</v>
      </c>
      <c r="F40" s="60">
        <v>114142000</v>
      </c>
      <c r="G40" s="60">
        <v>3502119</v>
      </c>
      <c r="H40" s="60">
        <v>6653383</v>
      </c>
      <c r="I40" s="60">
        <v>6199219</v>
      </c>
      <c r="J40" s="60">
        <v>16354721</v>
      </c>
      <c r="K40" s="60">
        <v>6356475</v>
      </c>
      <c r="L40" s="60">
        <v>9812278</v>
      </c>
      <c r="M40" s="60">
        <v>16950915</v>
      </c>
      <c r="N40" s="60">
        <v>33119668</v>
      </c>
      <c r="O40" s="60"/>
      <c r="P40" s="60"/>
      <c r="Q40" s="60"/>
      <c r="R40" s="60"/>
      <c r="S40" s="60"/>
      <c r="T40" s="60"/>
      <c r="U40" s="60"/>
      <c r="V40" s="60"/>
      <c r="W40" s="60">
        <v>49474389</v>
      </c>
      <c r="X40" s="60">
        <v>64031429</v>
      </c>
      <c r="Y40" s="60">
        <v>-14557040</v>
      </c>
      <c r="Z40" s="140">
        <v>-22.73</v>
      </c>
      <c r="AA40" s="155">
        <v>114142000</v>
      </c>
    </row>
    <row r="41" spans="1:27" ht="12.75">
      <c r="A41" s="138" t="s">
        <v>87</v>
      </c>
      <c r="B41" s="136"/>
      <c r="C41" s="155">
        <v>3685497</v>
      </c>
      <c r="D41" s="155"/>
      <c r="E41" s="156">
        <v>5840000</v>
      </c>
      <c r="F41" s="60">
        <v>5840000</v>
      </c>
      <c r="G41" s="60">
        <v>191959</v>
      </c>
      <c r="H41" s="60">
        <v>325149</v>
      </c>
      <c r="I41" s="60">
        <v>285333</v>
      </c>
      <c r="J41" s="60">
        <v>802441</v>
      </c>
      <c r="K41" s="60">
        <v>240641</v>
      </c>
      <c r="L41" s="60">
        <v>179460</v>
      </c>
      <c r="M41" s="60">
        <v>329094</v>
      </c>
      <c r="N41" s="60">
        <v>749195</v>
      </c>
      <c r="O41" s="60"/>
      <c r="P41" s="60"/>
      <c r="Q41" s="60"/>
      <c r="R41" s="60"/>
      <c r="S41" s="60"/>
      <c r="T41" s="60"/>
      <c r="U41" s="60"/>
      <c r="V41" s="60"/>
      <c r="W41" s="60">
        <v>1551636</v>
      </c>
      <c r="X41" s="60">
        <v>3633804</v>
      </c>
      <c r="Y41" s="60">
        <v>-2082168</v>
      </c>
      <c r="Z41" s="140">
        <v>-57.3</v>
      </c>
      <c r="AA41" s="155">
        <v>5840000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4454849</v>
      </c>
      <c r="D47" s="153"/>
      <c r="E47" s="154">
        <v>5514090</v>
      </c>
      <c r="F47" s="100">
        <v>5514090</v>
      </c>
      <c r="G47" s="100">
        <v>228027</v>
      </c>
      <c r="H47" s="100">
        <v>355377</v>
      </c>
      <c r="I47" s="100">
        <v>358047</v>
      </c>
      <c r="J47" s="100">
        <v>941451</v>
      </c>
      <c r="K47" s="100">
        <v>697013</v>
      </c>
      <c r="L47" s="100">
        <v>497337</v>
      </c>
      <c r="M47" s="100">
        <v>340509</v>
      </c>
      <c r="N47" s="100">
        <v>1534859</v>
      </c>
      <c r="O47" s="100"/>
      <c r="P47" s="100"/>
      <c r="Q47" s="100"/>
      <c r="R47" s="100"/>
      <c r="S47" s="100"/>
      <c r="T47" s="100"/>
      <c r="U47" s="100"/>
      <c r="V47" s="100"/>
      <c r="W47" s="100">
        <v>2476310</v>
      </c>
      <c r="X47" s="100">
        <v>2985252</v>
      </c>
      <c r="Y47" s="100">
        <v>-508942</v>
      </c>
      <c r="Z47" s="137">
        <v>-17.05</v>
      </c>
      <c r="AA47" s="153">
        <v>5514090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340852374</v>
      </c>
      <c r="D48" s="168">
        <f>+D28+D32+D38+D42+D47</f>
        <v>0</v>
      </c>
      <c r="E48" s="169">
        <f t="shared" si="9"/>
        <v>389480090</v>
      </c>
      <c r="F48" s="73">
        <f t="shared" si="9"/>
        <v>393194969</v>
      </c>
      <c r="G48" s="73">
        <f t="shared" si="9"/>
        <v>18072703</v>
      </c>
      <c r="H48" s="73">
        <f t="shared" si="9"/>
        <v>23248915</v>
      </c>
      <c r="I48" s="73">
        <f t="shared" si="9"/>
        <v>23333851</v>
      </c>
      <c r="J48" s="73">
        <f t="shared" si="9"/>
        <v>64655469</v>
      </c>
      <c r="K48" s="73">
        <f t="shared" si="9"/>
        <v>23531962</v>
      </c>
      <c r="L48" s="73">
        <f t="shared" si="9"/>
        <v>34887984</v>
      </c>
      <c r="M48" s="73">
        <f t="shared" si="9"/>
        <v>40825293</v>
      </c>
      <c r="N48" s="73">
        <f t="shared" si="9"/>
        <v>99245239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163900708</v>
      </c>
      <c r="X48" s="73">
        <f t="shared" si="9"/>
        <v>192736832</v>
      </c>
      <c r="Y48" s="73">
        <f t="shared" si="9"/>
        <v>-28836124</v>
      </c>
      <c r="Z48" s="170">
        <f>+IF(X48&lt;&gt;0,+(Y48/X48)*100,0)</f>
        <v>-14.961397725993544</v>
      </c>
      <c r="AA48" s="168">
        <f>+AA28+AA32+AA38+AA42+AA47</f>
        <v>393194969</v>
      </c>
    </row>
    <row r="49" spans="1:27" ht="12.75">
      <c r="A49" s="148" t="s">
        <v>49</v>
      </c>
      <c r="B49" s="149"/>
      <c r="C49" s="171">
        <f aca="true" t="shared" si="10" ref="C49:Y49">+C25-C48</f>
        <v>45780773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74085384</v>
      </c>
      <c r="H49" s="173">
        <f t="shared" si="10"/>
        <v>-9151074</v>
      </c>
      <c r="I49" s="173">
        <f t="shared" si="10"/>
        <v>-18952720</v>
      </c>
      <c r="J49" s="173">
        <f t="shared" si="10"/>
        <v>45981590</v>
      </c>
      <c r="K49" s="173">
        <f t="shared" si="10"/>
        <v>-2300784</v>
      </c>
      <c r="L49" s="173">
        <f t="shared" si="10"/>
        <v>-23700759</v>
      </c>
      <c r="M49" s="173">
        <f t="shared" si="10"/>
        <v>33236924</v>
      </c>
      <c r="N49" s="173">
        <f t="shared" si="10"/>
        <v>7235381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53216971</v>
      </c>
      <c r="X49" s="173">
        <f>IF(F25=F48,0,X25-X48)</f>
        <v>0</v>
      </c>
      <c r="Y49" s="173">
        <f t="shared" si="10"/>
        <v>154401374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2503212</v>
      </c>
      <c r="D11" s="155">
        <v>0</v>
      </c>
      <c r="E11" s="156">
        <v>170000</v>
      </c>
      <c r="F11" s="60">
        <v>170000</v>
      </c>
      <c r="G11" s="60">
        <v>-199624</v>
      </c>
      <c r="H11" s="60">
        <v>-2014</v>
      </c>
      <c r="I11" s="60">
        <v>0</v>
      </c>
      <c r="J11" s="60">
        <v>-201638</v>
      </c>
      <c r="K11" s="60">
        <v>18126</v>
      </c>
      <c r="L11" s="60">
        <v>0</v>
      </c>
      <c r="M11" s="60">
        <v>201638</v>
      </c>
      <c r="N11" s="60">
        <v>219764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18126</v>
      </c>
      <c r="X11" s="60"/>
      <c r="Y11" s="60">
        <v>18126</v>
      </c>
      <c r="Z11" s="140">
        <v>0</v>
      </c>
      <c r="AA11" s="155">
        <v>170000</v>
      </c>
    </row>
    <row r="12" spans="1:27" ht="12.75">
      <c r="A12" s="183" t="s">
        <v>108</v>
      </c>
      <c r="B12" s="185"/>
      <c r="C12" s="155">
        <v>100401</v>
      </c>
      <c r="D12" s="155">
        <v>0</v>
      </c>
      <c r="E12" s="156">
        <v>132000</v>
      </c>
      <c r="F12" s="60">
        <v>132000</v>
      </c>
      <c r="G12" s="60">
        <v>10187</v>
      </c>
      <c r="H12" s="60">
        <v>7783</v>
      </c>
      <c r="I12" s="60">
        <v>7783</v>
      </c>
      <c r="J12" s="60">
        <v>25753</v>
      </c>
      <c r="K12" s="60">
        <v>8115</v>
      </c>
      <c r="L12" s="60">
        <v>15503</v>
      </c>
      <c r="M12" s="60">
        <v>7607</v>
      </c>
      <c r="N12" s="60">
        <v>31225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56978</v>
      </c>
      <c r="X12" s="60">
        <v>73730</v>
      </c>
      <c r="Y12" s="60">
        <v>-16752</v>
      </c>
      <c r="Z12" s="140">
        <v>-22.72</v>
      </c>
      <c r="AA12" s="155">
        <v>132000</v>
      </c>
    </row>
    <row r="13" spans="1:27" ht="12.75">
      <c r="A13" s="181" t="s">
        <v>109</v>
      </c>
      <c r="B13" s="185"/>
      <c r="C13" s="155">
        <v>43013756</v>
      </c>
      <c r="D13" s="155">
        <v>0</v>
      </c>
      <c r="E13" s="156">
        <v>40188090</v>
      </c>
      <c r="F13" s="60">
        <v>40188090</v>
      </c>
      <c r="G13" s="60">
        <v>284919</v>
      </c>
      <c r="H13" s="60">
        <v>909078</v>
      </c>
      <c r="I13" s="60">
        <v>1583485</v>
      </c>
      <c r="J13" s="60">
        <v>2777482</v>
      </c>
      <c r="K13" s="60">
        <v>2569864</v>
      </c>
      <c r="L13" s="60">
        <v>3467815</v>
      </c>
      <c r="M13" s="60">
        <v>567510</v>
      </c>
      <c r="N13" s="60">
        <v>6605189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9382671</v>
      </c>
      <c r="X13" s="60">
        <v>20094048</v>
      </c>
      <c r="Y13" s="60">
        <v>-10711377</v>
      </c>
      <c r="Z13" s="140">
        <v>-53.31</v>
      </c>
      <c r="AA13" s="155">
        <v>40188090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5000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2000</v>
      </c>
      <c r="L16" s="60">
        <v>0</v>
      </c>
      <c r="M16" s="60">
        <v>0</v>
      </c>
      <c r="N16" s="60">
        <v>2000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2000</v>
      </c>
      <c r="X16" s="60"/>
      <c r="Y16" s="60">
        <v>2000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115573927</v>
      </c>
      <c r="D18" s="155">
        <v>0</v>
      </c>
      <c r="E18" s="156">
        <v>115317000</v>
      </c>
      <c r="F18" s="60">
        <v>115317000</v>
      </c>
      <c r="G18" s="60">
        <v>0</v>
      </c>
      <c r="H18" s="60">
        <v>11417705</v>
      </c>
      <c r="I18" s="60">
        <v>2577999</v>
      </c>
      <c r="J18" s="60">
        <v>13995704</v>
      </c>
      <c r="K18" s="60">
        <v>18401414</v>
      </c>
      <c r="L18" s="60">
        <v>7033666</v>
      </c>
      <c r="M18" s="60">
        <v>-3128000</v>
      </c>
      <c r="N18" s="60">
        <v>22307080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36302784</v>
      </c>
      <c r="X18" s="60">
        <v>61411989</v>
      </c>
      <c r="Y18" s="60">
        <v>-25109205</v>
      </c>
      <c r="Z18" s="140">
        <v>-40.89</v>
      </c>
      <c r="AA18" s="155">
        <v>115317000</v>
      </c>
    </row>
    <row r="19" spans="1:27" ht="12.75">
      <c r="A19" s="181" t="s">
        <v>34</v>
      </c>
      <c r="B19" s="185"/>
      <c r="C19" s="155">
        <v>223779121</v>
      </c>
      <c r="D19" s="155">
        <v>0</v>
      </c>
      <c r="E19" s="156">
        <v>232244000</v>
      </c>
      <c r="F19" s="60">
        <v>235958879</v>
      </c>
      <c r="G19" s="60">
        <v>92036500</v>
      </c>
      <c r="H19" s="60">
        <v>1652349</v>
      </c>
      <c r="I19" s="60">
        <v>78750</v>
      </c>
      <c r="J19" s="60">
        <v>93767599</v>
      </c>
      <c r="K19" s="60">
        <v>112039</v>
      </c>
      <c r="L19" s="60">
        <v>617967</v>
      </c>
      <c r="M19" s="60">
        <v>76368190</v>
      </c>
      <c r="N19" s="60">
        <v>77098196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170865795</v>
      </c>
      <c r="X19" s="60">
        <v>10684515</v>
      </c>
      <c r="Y19" s="60">
        <v>160181280</v>
      </c>
      <c r="Z19" s="140">
        <v>1499.19</v>
      </c>
      <c r="AA19" s="155">
        <v>235958879</v>
      </c>
    </row>
    <row r="20" spans="1:27" ht="12.75">
      <c r="A20" s="181" t="s">
        <v>35</v>
      </c>
      <c r="B20" s="185"/>
      <c r="C20" s="155">
        <v>1657726</v>
      </c>
      <c r="D20" s="155">
        <v>0</v>
      </c>
      <c r="E20" s="156">
        <v>1429000</v>
      </c>
      <c r="F20" s="54">
        <v>1429000</v>
      </c>
      <c r="G20" s="54">
        <v>26105</v>
      </c>
      <c r="H20" s="54">
        <v>112940</v>
      </c>
      <c r="I20" s="54">
        <v>133114</v>
      </c>
      <c r="J20" s="54">
        <v>272159</v>
      </c>
      <c r="K20" s="54">
        <v>119620</v>
      </c>
      <c r="L20" s="54">
        <v>52274</v>
      </c>
      <c r="M20" s="54">
        <v>45272</v>
      </c>
      <c r="N20" s="54">
        <v>217166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489325</v>
      </c>
      <c r="X20" s="54">
        <v>608147</v>
      </c>
      <c r="Y20" s="54">
        <v>-118822</v>
      </c>
      <c r="Z20" s="184">
        <v>-19.54</v>
      </c>
      <c r="AA20" s="130">
        <v>1429000</v>
      </c>
    </row>
    <row r="21" spans="1:27" ht="12.75">
      <c r="A21" s="181" t="s">
        <v>115</v>
      </c>
      <c r="B21" s="185"/>
      <c r="C21" s="155">
        <v>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386633147</v>
      </c>
      <c r="D22" s="188">
        <f>SUM(D5:D21)</f>
        <v>0</v>
      </c>
      <c r="E22" s="189">
        <f t="shared" si="0"/>
        <v>389480090</v>
      </c>
      <c r="F22" s="190">
        <f t="shared" si="0"/>
        <v>393194969</v>
      </c>
      <c r="G22" s="190">
        <f t="shared" si="0"/>
        <v>92158087</v>
      </c>
      <c r="H22" s="190">
        <f t="shared" si="0"/>
        <v>14097841</v>
      </c>
      <c r="I22" s="190">
        <f t="shared" si="0"/>
        <v>4381131</v>
      </c>
      <c r="J22" s="190">
        <f t="shared" si="0"/>
        <v>110637059</v>
      </c>
      <c r="K22" s="190">
        <f t="shared" si="0"/>
        <v>21231178</v>
      </c>
      <c r="L22" s="190">
        <f t="shared" si="0"/>
        <v>11187225</v>
      </c>
      <c r="M22" s="190">
        <f t="shared" si="0"/>
        <v>74062217</v>
      </c>
      <c r="N22" s="190">
        <f t="shared" si="0"/>
        <v>106480620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217117679</v>
      </c>
      <c r="X22" s="190">
        <f t="shared" si="0"/>
        <v>92872429</v>
      </c>
      <c r="Y22" s="190">
        <f t="shared" si="0"/>
        <v>124245250</v>
      </c>
      <c r="Z22" s="191">
        <f>+IF(X22&lt;&gt;0,+(Y22/X22)*100,0)</f>
        <v>133.78055396828265</v>
      </c>
      <c r="AA22" s="188">
        <f>SUM(AA5:AA21)</f>
        <v>393194969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155554465</v>
      </c>
      <c r="D25" s="155">
        <v>0</v>
      </c>
      <c r="E25" s="156">
        <v>188210000</v>
      </c>
      <c r="F25" s="60">
        <v>188210000</v>
      </c>
      <c r="G25" s="60">
        <v>12088646</v>
      </c>
      <c r="H25" s="60">
        <v>13305602</v>
      </c>
      <c r="I25" s="60">
        <v>12960808</v>
      </c>
      <c r="J25" s="60">
        <v>38355056</v>
      </c>
      <c r="K25" s="60">
        <v>13005495</v>
      </c>
      <c r="L25" s="60">
        <v>18644271</v>
      </c>
      <c r="M25" s="60">
        <v>18808058</v>
      </c>
      <c r="N25" s="60">
        <v>50457824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88812880</v>
      </c>
      <c r="X25" s="60">
        <v>94835910</v>
      </c>
      <c r="Y25" s="60">
        <v>-6023030</v>
      </c>
      <c r="Z25" s="140">
        <v>-6.35</v>
      </c>
      <c r="AA25" s="155">
        <v>188210000</v>
      </c>
    </row>
    <row r="26" spans="1:27" ht="12.75">
      <c r="A26" s="183" t="s">
        <v>38</v>
      </c>
      <c r="B26" s="182"/>
      <c r="C26" s="155">
        <v>10779171</v>
      </c>
      <c r="D26" s="155">
        <v>0</v>
      </c>
      <c r="E26" s="156">
        <v>11587000</v>
      </c>
      <c r="F26" s="60">
        <v>11587000</v>
      </c>
      <c r="G26" s="60">
        <v>867398</v>
      </c>
      <c r="H26" s="60">
        <v>546314</v>
      </c>
      <c r="I26" s="60">
        <v>904580</v>
      </c>
      <c r="J26" s="60">
        <v>2318292</v>
      </c>
      <c r="K26" s="60">
        <v>919470</v>
      </c>
      <c r="L26" s="60">
        <v>883328</v>
      </c>
      <c r="M26" s="60">
        <v>897810</v>
      </c>
      <c r="N26" s="60">
        <v>2700608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5018900</v>
      </c>
      <c r="X26" s="60">
        <v>5666917</v>
      </c>
      <c r="Y26" s="60">
        <v>-648017</v>
      </c>
      <c r="Z26" s="140">
        <v>-11.44</v>
      </c>
      <c r="AA26" s="155">
        <v>11587000</v>
      </c>
    </row>
    <row r="27" spans="1:27" ht="12.75">
      <c r="A27" s="183" t="s">
        <v>118</v>
      </c>
      <c r="B27" s="182"/>
      <c r="C27" s="155">
        <v>239609</v>
      </c>
      <c r="D27" s="155">
        <v>0</v>
      </c>
      <c r="E27" s="156">
        <v>126000</v>
      </c>
      <c r="F27" s="60">
        <v>126000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126000</v>
      </c>
    </row>
    <row r="28" spans="1:27" ht="12.75">
      <c r="A28" s="183" t="s">
        <v>39</v>
      </c>
      <c r="B28" s="182"/>
      <c r="C28" s="155">
        <v>9885763</v>
      </c>
      <c r="D28" s="155">
        <v>0</v>
      </c>
      <c r="E28" s="156">
        <v>9313000</v>
      </c>
      <c r="F28" s="60">
        <v>9313000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5003820</v>
      </c>
      <c r="N28" s="60">
        <v>5003820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5003820</v>
      </c>
      <c r="X28" s="60">
        <v>2168418</v>
      </c>
      <c r="Y28" s="60">
        <v>2835402</v>
      </c>
      <c r="Z28" s="140">
        <v>130.76</v>
      </c>
      <c r="AA28" s="155">
        <v>9313000</v>
      </c>
    </row>
    <row r="29" spans="1:27" ht="12.75">
      <c r="A29" s="183" t="s">
        <v>40</v>
      </c>
      <c r="B29" s="182"/>
      <c r="C29" s="155">
        <v>2220</v>
      </c>
      <c r="D29" s="155">
        <v>0</v>
      </c>
      <c r="E29" s="156">
        <v>34000</v>
      </c>
      <c r="F29" s="60">
        <v>34000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996</v>
      </c>
      <c r="Y29" s="60">
        <v>-996</v>
      </c>
      <c r="Z29" s="140">
        <v>-100</v>
      </c>
      <c r="AA29" s="155">
        <v>34000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161478696</v>
      </c>
      <c r="D34" s="155">
        <v>0</v>
      </c>
      <c r="E34" s="156">
        <v>179791090</v>
      </c>
      <c r="F34" s="60">
        <v>183505969</v>
      </c>
      <c r="G34" s="60">
        <v>5116659</v>
      </c>
      <c r="H34" s="60">
        <v>9396999</v>
      </c>
      <c r="I34" s="60">
        <v>9468463</v>
      </c>
      <c r="J34" s="60">
        <v>23982121</v>
      </c>
      <c r="K34" s="60">
        <v>9606997</v>
      </c>
      <c r="L34" s="60">
        <v>15360385</v>
      </c>
      <c r="M34" s="60">
        <v>16115605</v>
      </c>
      <c r="N34" s="60">
        <v>41082987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65065108</v>
      </c>
      <c r="X34" s="60">
        <v>90053099</v>
      </c>
      <c r="Y34" s="60">
        <v>-24987991</v>
      </c>
      <c r="Z34" s="140">
        <v>-27.75</v>
      </c>
      <c r="AA34" s="155">
        <v>183505969</v>
      </c>
    </row>
    <row r="35" spans="1:27" ht="12.75">
      <c r="A35" s="181" t="s">
        <v>122</v>
      </c>
      <c r="B35" s="185"/>
      <c r="C35" s="155">
        <v>2912450</v>
      </c>
      <c r="D35" s="155">
        <v>0</v>
      </c>
      <c r="E35" s="156">
        <v>419000</v>
      </c>
      <c r="F35" s="60">
        <v>419000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11490</v>
      </c>
      <c r="Y35" s="60">
        <v>-11490</v>
      </c>
      <c r="Z35" s="140">
        <v>-100</v>
      </c>
      <c r="AA35" s="155">
        <v>419000</v>
      </c>
    </row>
    <row r="36" spans="1:27" ht="12.75">
      <c r="A36" s="193" t="s">
        <v>44</v>
      </c>
      <c r="B36" s="187"/>
      <c r="C36" s="188">
        <f aca="true" t="shared" si="1" ref="C36:Y36">SUM(C25:C35)</f>
        <v>340852374</v>
      </c>
      <c r="D36" s="188">
        <f>SUM(D25:D35)</f>
        <v>0</v>
      </c>
      <c r="E36" s="189">
        <f t="shared" si="1"/>
        <v>389480090</v>
      </c>
      <c r="F36" s="190">
        <f t="shared" si="1"/>
        <v>393194969</v>
      </c>
      <c r="G36" s="190">
        <f t="shared" si="1"/>
        <v>18072703</v>
      </c>
      <c r="H36" s="190">
        <f t="shared" si="1"/>
        <v>23248915</v>
      </c>
      <c r="I36" s="190">
        <f t="shared" si="1"/>
        <v>23333851</v>
      </c>
      <c r="J36" s="190">
        <f t="shared" si="1"/>
        <v>64655469</v>
      </c>
      <c r="K36" s="190">
        <f t="shared" si="1"/>
        <v>23531962</v>
      </c>
      <c r="L36" s="190">
        <f t="shared" si="1"/>
        <v>34887984</v>
      </c>
      <c r="M36" s="190">
        <f t="shared" si="1"/>
        <v>40825293</v>
      </c>
      <c r="N36" s="190">
        <f t="shared" si="1"/>
        <v>99245239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163900708</v>
      </c>
      <c r="X36" s="190">
        <f t="shared" si="1"/>
        <v>192736830</v>
      </c>
      <c r="Y36" s="190">
        <f t="shared" si="1"/>
        <v>-28836122</v>
      </c>
      <c r="Z36" s="191">
        <f>+IF(X36&lt;&gt;0,+(Y36/X36)*100,0)</f>
        <v>-14.961396843561245</v>
      </c>
      <c r="AA36" s="188">
        <f>SUM(AA25:AA35)</f>
        <v>393194969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45780773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74085384</v>
      </c>
      <c r="H38" s="106">
        <f t="shared" si="2"/>
        <v>-9151074</v>
      </c>
      <c r="I38" s="106">
        <f t="shared" si="2"/>
        <v>-18952720</v>
      </c>
      <c r="J38" s="106">
        <f t="shared" si="2"/>
        <v>45981590</v>
      </c>
      <c r="K38" s="106">
        <f t="shared" si="2"/>
        <v>-2300784</v>
      </c>
      <c r="L38" s="106">
        <f t="shared" si="2"/>
        <v>-23700759</v>
      </c>
      <c r="M38" s="106">
        <f t="shared" si="2"/>
        <v>33236924</v>
      </c>
      <c r="N38" s="106">
        <f t="shared" si="2"/>
        <v>7235381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53216971</v>
      </c>
      <c r="X38" s="106">
        <f>IF(F22=F36,0,X22-X36)</f>
        <v>0</v>
      </c>
      <c r="Y38" s="106">
        <f t="shared" si="2"/>
        <v>153081372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45780773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74085384</v>
      </c>
      <c r="H42" s="88">
        <f t="shared" si="3"/>
        <v>-9151074</v>
      </c>
      <c r="I42" s="88">
        <f t="shared" si="3"/>
        <v>-18952720</v>
      </c>
      <c r="J42" s="88">
        <f t="shared" si="3"/>
        <v>45981590</v>
      </c>
      <c r="K42" s="88">
        <f t="shared" si="3"/>
        <v>-2300784</v>
      </c>
      <c r="L42" s="88">
        <f t="shared" si="3"/>
        <v>-23700759</v>
      </c>
      <c r="M42" s="88">
        <f t="shared" si="3"/>
        <v>33236924</v>
      </c>
      <c r="N42" s="88">
        <f t="shared" si="3"/>
        <v>7235381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53216971</v>
      </c>
      <c r="X42" s="88">
        <f t="shared" si="3"/>
        <v>0</v>
      </c>
      <c r="Y42" s="88">
        <f t="shared" si="3"/>
        <v>153081372</v>
      </c>
      <c r="Z42" s="208">
        <f>+IF(X42&lt;&gt;0,+(Y42/X42)*100,0)</f>
        <v>0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45780773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74085384</v>
      </c>
      <c r="H44" s="77">
        <f t="shared" si="4"/>
        <v>-9151074</v>
      </c>
      <c r="I44" s="77">
        <f t="shared" si="4"/>
        <v>-18952720</v>
      </c>
      <c r="J44" s="77">
        <f t="shared" si="4"/>
        <v>45981590</v>
      </c>
      <c r="K44" s="77">
        <f t="shared" si="4"/>
        <v>-2300784</v>
      </c>
      <c r="L44" s="77">
        <f t="shared" si="4"/>
        <v>-23700759</v>
      </c>
      <c r="M44" s="77">
        <f t="shared" si="4"/>
        <v>33236924</v>
      </c>
      <c r="N44" s="77">
        <f t="shared" si="4"/>
        <v>7235381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53216971</v>
      </c>
      <c r="X44" s="77">
        <f t="shared" si="4"/>
        <v>0</v>
      </c>
      <c r="Y44" s="77">
        <f t="shared" si="4"/>
        <v>153081372</v>
      </c>
      <c r="Z44" s="212">
        <f>+IF(X44&lt;&gt;0,+(Y44/X44)*100,0)</f>
        <v>0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45780773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74085384</v>
      </c>
      <c r="H46" s="88">
        <f t="shared" si="5"/>
        <v>-9151074</v>
      </c>
      <c r="I46" s="88">
        <f t="shared" si="5"/>
        <v>-18952720</v>
      </c>
      <c r="J46" s="88">
        <f t="shared" si="5"/>
        <v>45981590</v>
      </c>
      <c r="K46" s="88">
        <f t="shared" si="5"/>
        <v>-2300784</v>
      </c>
      <c r="L46" s="88">
        <f t="shared" si="5"/>
        <v>-23700759</v>
      </c>
      <c r="M46" s="88">
        <f t="shared" si="5"/>
        <v>33236924</v>
      </c>
      <c r="N46" s="88">
        <f t="shared" si="5"/>
        <v>7235381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53216971</v>
      </c>
      <c r="X46" s="88">
        <f t="shared" si="5"/>
        <v>0</v>
      </c>
      <c r="Y46" s="88">
        <f t="shared" si="5"/>
        <v>153081372</v>
      </c>
      <c r="Z46" s="208">
        <f>+IF(X46&lt;&gt;0,+(Y46/X46)*100,0)</f>
        <v>0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45780773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74085384</v>
      </c>
      <c r="H48" s="220">
        <f t="shared" si="6"/>
        <v>-9151074</v>
      </c>
      <c r="I48" s="220">
        <f t="shared" si="6"/>
        <v>-18952720</v>
      </c>
      <c r="J48" s="220">
        <f t="shared" si="6"/>
        <v>45981590</v>
      </c>
      <c r="K48" s="220">
        <f t="shared" si="6"/>
        <v>-2300784</v>
      </c>
      <c r="L48" s="220">
        <f t="shared" si="6"/>
        <v>-23700759</v>
      </c>
      <c r="M48" s="219">
        <f t="shared" si="6"/>
        <v>33236924</v>
      </c>
      <c r="N48" s="219">
        <f t="shared" si="6"/>
        <v>7235381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53216971</v>
      </c>
      <c r="X48" s="220">
        <f t="shared" si="6"/>
        <v>0</v>
      </c>
      <c r="Y48" s="220">
        <f t="shared" si="6"/>
        <v>153081372</v>
      </c>
      <c r="Z48" s="221">
        <f>+IF(X48&lt;&gt;0,+(Y48/X48)*100,0)</f>
        <v>0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2894229</v>
      </c>
      <c r="D5" s="153">
        <f>SUM(D6:D8)</f>
        <v>0</v>
      </c>
      <c r="E5" s="154">
        <f t="shared" si="0"/>
        <v>10851200</v>
      </c>
      <c r="F5" s="100">
        <f t="shared" si="0"/>
        <v>10850700</v>
      </c>
      <c r="G5" s="100">
        <f t="shared" si="0"/>
        <v>964</v>
      </c>
      <c r="H5" s="100">
        <f t="shared" si="0"/>
        <v>92711</v>
      </c>
      <c r="I5" s="100">
        <f t="shared" si="0"/>
        <v>378159</v>
      </c>
      <c r="J5" s="100">
        <f t="shared" si="0"/>
        <v>471834</v>
      </c>
      <c r="K5" s="100">
        <f t="shared" si="0"/>
        <v>865456</v>
      </c>
      <c r="L5" s="100">
        <f t="shared" si="0"/>
        <v>2898609</v>
      </c>
      <c r="M5" s="100">
        <f t="shared" si="0"/>
        <v>12765</v>
      </c>
      <c r="N5" s="100">
        <f t="shared" si="0"/>
        <v>3776830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4248664</v>
      </c>
      <c r="X5" s="100">
        <f t="shared" si="0"/>
        <v>1983000</v>
      </c>
      <c r="Y5" s="100">
        <f t="shared" si="0"/>
        <v>2265664</v>
      </c>
      <c r="Z5" s="137">
        <f>+IF(X5&lt;&gt;0,+(Y5/X5)*100,0)</f>
        <v>114.2543620776601</v>
      </c>
      <c r="AA5" s="153">
        <f>SUM(AA6:AA8)</f>
        <v>10850700</v>
      </c>
    </row>
    <row r="6" spans="1:27" ht="12.75">
      <c r="A6" s="138" t="s">
        <v>75</v>
      </c>
      <c r="B6" s="136"/>
      <c r="C6" s="155">
        <v>3014</v>
      </c>
      <c r="D6" s="155"/>
      <c r="E6" s="156">
        <v>4000</v>
      </c>
      <c r="F6" s="60">
        <v>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2000</v>
      </c>
      <c r="Y6" s="60">
        <v>-2000</v>
      </c>
      <c r="Z6" s="140">
        <v>-100</v>
      </c>
      <c r="AA6" s="62">
        <v>4000</v>
      </c>
    </row>
    <row r="7" spans="1:27" ht="12.75">
      <c r="A7" s="138" t="s">
        <v>76</v>
      </c>
      <c r="B7" s="136"/>
      <c r="C7" s="157">
        <v>137577</v>
      </c>
      <c r="D7" s="157"/>
      <c r="E7" s="158">
        <v>203000</v>
      </c>
      <c r="F7" s="159">
        <v>203000</v>
      </c>
      <c r="G7" s="159"/>
      <c r="H7" s="159"/>
      <c r="I7" s="159"/>
      <c r="J7" s="159"/>
      <c r="K7" s="159">
        <v>24522</v>
      </c>
      <c r="L7" s="159">
        <v>6200</v>
      </c>
      <c r="M7" s="159"/>
      <c r="N7" s="159">
        <v>30722</v>
      </c>
      <c r="O7" s="159"/>
      <c r="P7" s="159"/>
      <c r="Q7" s="159"/>
      <c r="R7" s="159"/>
      <c r="S7" s="159"/>
      <c r="T7" s="159"/>
      <c r="U7" s="159"/>
      <c r="V7" s="159"/>
      <c r="W7" s="159">
        <v>30722</v>
      </c>
      <c r="X7" s="159"/>
      <c r="Y7" s="159">
        <v>30722</v>
      </c>
      <c r="Z7" s="141"/>
      <c r="AA7" s="225">
        <v>203000</v>
      </c>
    </row>
    <row r="8" spans="1:27" ht="12.75">
      <c r="A8" s="138" t="s">
        <v>77</v>
      </c>
      <c r="B8" s="136"/>
      <c r="C8" s="155">
        <v>2753638</v>
      </c>
      <c r="D8" s="155"/>
      <c r="E8" s="156">
        <v>10644200</v>
      </c>
      <c r="F8" s="60">
        <v>10643700</v>
      </c>
      <c r="G8" s="60">
        <v>964</v>
      </c>
      <c r="H8" s="60">
        <v>92711</v>
      </c>
      <c r="I8" s="60">
        <v>378159</v>
      </c>
      <c r="J8" s="60">
        <v>471834</v>
      </c>
      <c r="K8" s="60">
        <v>840934</v>
      </c>
      <c r="L8" s="60">
        <v>2892409</v>
      </c>
      <c r="M8" s="60">
        <v>12765</v>
      </c>
      <c r="N8" s="60">
        <v>3746108</v>
      </c>
      <c r="O8" s="60"/>
      <c r="P8" s="60"/>
      <c r="Q8" s="60"/>
      <c r="R8" s="60"/>
      <c r="S8" s="60"/>
      <c r="T8" s="60"/>
      <c r="U8" s="60"/>
      <c r="V8" s="60"/>
      <c r="W8" s="60">
        <v>4217942</v>
      </c>
      <c r="X8" s="60">
        <v>1981000</v>
      </c>
      <c r="Y8" s="60">
        <v>2236942</v>
      </c>
      <c r="Z8" s="140">
        <v>112.92</v>
      </c>
      <c r="AA8" s="62">
        <v>10643700</v>
      </c>
    </row>
    <row r="9" spans="1:27" ht="12.75">
      <c r="A9" s="135" t="s">
        <v>78</v>
      </c>
      <c r="B9" s="136"/>
      <c r="C9" s="153">
        <f aca="true" t="shared" si="1" ref="C9:Y9">SUM(C10:C14)</f>
        <v>1425043</v>
      </c>
      <c r="D9" s="153">
        <f>SUM(D10:D14)</f>
        <v>0</v>
      </c>
      <c r="E9" s="154">
        <f t="shared" si="1"/>
        <v>5988660</v>
      </c>
      <c r="F9" s="100">
        <f t="shared" si="1"/>
        <v>8182360</v>
      </c>
      <c r="G9" s="100">
        <f t="shared" si="1"/>
        <v>0</v>
      </c>
      <c r="H9" s="100">
        <f t="shared" si="1"/>
        <v>74035</v>
      </c>
      <c r="I9" s="100">
        <f t="shared" si="1"/>
        <v>455023</v>
      </c>
      <c r="J9" s="100">
        <f t="shared" si="1"/>
        <v>529058</v>
      </c>
      <c r="K9" s="100">
        <f t="shared" si="1"/>
        <v>6609</v>
      </c>
      <c r="L9" s="100">
        <f t="shared" si="1"/>
        <v>153596</v>
      </c>
      <c r="M9" s="100">
        <f t="shared" si="1"/>
        <v>2380996</v>
      </c>
      <c r="N9" s="100">
        <f t="shared" si="1"/>
        <v>2541201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3070259</v>
      </c>
      <c r="X9" s="100">
        <f t="shared" si="1"/>
        <v>955000</v>
      </c>
      <c r="Y9" s="100">
        <f t="shared" si="1"/>
        <v>2115259</v>
      </c>
      <c r="Z9" s="137">
        <f>+IF(X9&lt;&gt;0,+(Y9/X9)*100,0)</f>
        <v>221.49308900523562</v>
      </c>
      <c r="AA9" s="102">
        <f>SUM(AA10:AA14)</f>
        <v>8182360</v>
      </c>
    </row>
    <row r="10" spans="1:27" ht="12.75">
      <c r="A10" s="138" t="s">
        <v>79</v>
      </c>
      <c r="B10" s="136"/>
      <c r="C10" s="155"/>
      <c r="D10" s="155"/>
      <c r="E10" s="156">
        <v>15000</v>
      </c>
      <c r="F10" s="60">
        <v>15000</v>
      </c>
      <c r="G10" s="60"/>
      <c r="H10" s="60"/>
      <c r="I10" s="60"/>
      <c r="J10" s="60"/>
      <c r="K10" s="60"/>
      <c r="L10" s="60">
        <v>5120</v>
      </c>
      <c r="M10" s="60"/>
      <c r="N10" s="60">
        <v>5120</v>
      </c>
      <c r="O10" s="60"/>
      <c r="P10" s="60"/>
      <c r="Q10" s="60"/>
      <c r="R10" s="60"/>
      <c r="S10" s="60"/>
      <c r="T10" s="60"/>
      <c r="U10" s="60"/>
      <c r="V10" s="60"/>
      <c r="W10" s="60">
        <v>5120</v>
      </c>
      <c r="X10" s="60"/>
      <c r="Y10" s="60">
        <v>5120</v>
      </c>
      <c r="Z10" s="140"/>
      <c r="AA10" s="62">
        <v>15000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1404055</v>
      </c>
      <c r="D12" s="155"/>
      <c r="E12" s="156">
        <v>5949000</v>
      </c>
      <c r="F12" s="60">
        <v>8142700</v>
      </c>
      <c r="G12" s="60"/>
      <c r="H12" s="60">
        <v>74035</v>
      </c>
      <c r="I12" s="60">
        <v>455023</v>
      </c>
      <c r="J12" s="60">
        <v>529058</v>
      </c>
      <c r="K12" s="60">
        <v>6609</v>
      </c>
      <c r="L12" s="60">
        <v>140386</v>
      </c>
      <c r="M12" s="60">
        <v>2380996</v>
      </c>
      <c r="N12" s="60">
        <v>2527991</v>
      </c>
      <c r="O12" s="60"/>
      <c r="P12" s="60"/>
      <c r="Q12" s="60"/>
      <c r="R12" s="60"/>
      <c r="S12" s="60"/>
      <c r="T12" s="60"/>
      <c r="U12" s="60"/>
      <c r="V12" s="60"/>
      <c r="W12" s="60">
        <v>3057049</v>
      </c>
      <c r="X12" s="60">
        <v>955000</v>
      </c>
      <c r="Y12" s="60">
        <v>2102049</v>
      </c>
      <c r="Z12" s="140">
        <v>220.11</v>
      </c>
      <c r="AA12" s="62">
        <v>8142700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20988</v>
      </c>
      <c r="D14" s="157"/>
      <c r="E14" s="158">
        <v>24660</v>
      </c>
      <c r="F14" s="159">
        <v>24660</v>
      </c>
      <c r="G14" s="159"/>
      <c r="H14" s="159"/>
      <c r="I14" s="159"/>
      <c r="J14" s="159"/>
      <c r="K14" s="159"/>
      <c r="L14" s="159">
        <v>8090</v>
      </c>
      <c r="M14" s="159"/>
      <c r="N14" s="159">
        <v>8090</v>
      </c>
      <c r="O14" s="159"/>
      <c r="P14" s="159"/>
      <c r="Q14" s="159"/>
      <c r="R14" s="159"/>
      <c r="S14" s="159"/>
      <c r="T14" s="159"/>
      <c r="U14" s="159"/>
      <c r="V14" s="159"/>
      <c r="W14" s="159">
        <v>8090</v>
      </c>
      <c r="X14" s="159"/>
      <c r="Y14" s="159">
        <v>8090</v>
      </c>
      <c r="Z14" s="141"/>
      <c r="AA14" s="225">
        <v>24660</v>
      </c>
    </row>
    <row r="15" spans="1:27" ht="12.75">
      <c r="A15" s="135" t="s">
        <v>84</v>
      </c>
      <c r="B15" s="142"/>
      <c r="C15" s="153">
        <f aca="true" t="shared" si="2" ref="C15:Y15">SUM(C16:C18)</f>
        <v>453973</v>
      </c>
      <c r="D15" s="153">
        <f>SUM(D16:D18)</f>
        <v>0</v>
      </c>
      <c r="E15" s="154">
        <f t="shared" si="2"/>
        <v>1654500</v>
      </c>
      <c r="F15" s="100">
        <f t="shared" si="2"/>
        <v>1655000</v>
      </c>
      <c r="G15" s="100">
        <f t="shared" si="2"/>
        <v>0</v>
      </c>
      <c r="H15" s="100">
        <f t="shared" si="2"/>
        <v>2850</v>
      </c>
      <c r="I15" s="100">
        <f t="shared" si="2"/>
        <v>2233</v>
      </c>
      <c r="J15" s="100">
        <f t="shared" si="2"/>
        <v>5083</v>
      </c>
      <c r="K15" s="100">
        <f t="shared" si="2"/>
        <v>14015</v>
      </c>
      <c r="L15" s="100">
        <f t="shared" si="2"/>
        <v>106381</v>
      </c>
      <c r="M15" s="100">
        <f t="shared" si="2"/>
        <v>64424</v>
      </c>
      <c r="N15" s="100">
        <f t="shared" si="2"/>
        <v>184820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189903</v>
      </c>
      <c r="X15" s="100">
        <f t="shared" si="2"/>
        <v>376000</v>
      </c>
      <c r="Y15" s="100">
        <f t="shared" si="2"/>
        <v>-186097</v>
      </c>
      <c r="Z15" s="137">
        <f>+IF(X15&lt;&gt;0,+(Y15/X15)*100,0)</f>
        <v>-49.493882978723406</v>
      </c>
      <c r="AA15" s="102">
        <f>SUM(AA16:AA18)</f>
        <v>1655000</v>
      </c>
    </row>
    <row r="16" spans="1:27" ht="12.75">
      <c r="A16" s="138" t="s">
        <v>85</v>
      </c>
      <c r="B16" s="136"/>
      <c r="C16" s="155">
        <v>35000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418973</v>
      </c>
      <c r="D17" s="155"/>
      <c r="E17" s="156">
        <v>1654500</v>
      </c>
      <c r="F17" s="60">
        <v>1655000</v>
      </c>
      <c r="G17" s="60"/>
      <c r="H17" s="60">
        <v>2850</v>
      </c>
      <c r="I17" s="60">
        <v>2233</v>
      </c>
      <c r="J17" s="60">
        <v>5083</v>
      </c>
      <c r="K17" s="60">
        <v>14015</v>
      </c>
      <c r="L17" s="60">
        <v>106381</v>
      </c>
      <c r="M17" s="60">
        <v>64424</v>
      </c>
      <c r="N17" s="60">
        <v>184820</v>
      </c>
      <c r="O17" s="60"/>
      <c r="P17" s="60"/>
      <c r="Q17" s="60"/>
      <c r="R17" s="60"/>
      <c r="S17" s="60"/>
      <c r="T17" s="60"/>
      <c r="U17" s="60"/>
      <c r="V17" s="60"/>
      <c r="W17" s="60">
        <v>189903</v>
      </c>
      <c r="X17" s="60">
        <v>376000</v>
      </c>
      <c r="Y17" s="60">
        <v>-186097</v>
      </c>
      <c r="Z17" s="140">
        <v>-49.49</v>
      </c>
      <c r="AA17" s="62">
        <v>1655000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4773245</v>
      </c>
      <c r="D25" s="217">
        <f>+D5+D9+D15+D19+D24</f>
        <v>0</v>
      </c>
      <c r="E25" s="230">
        <f t="shared" si="4"/>
        <v>18494360</v>
      </c>
      <c r="F25" s="219">
        <f t="shared" si="4"/>
        <v>20688060</v>
      </c>
      <c r="G25" s="219">
        <f t="shared" si="4"/>
        <v>964</v>
      </c>
      <c r="H25" s="219">
        <f t="shared" si="4"/>
        <v>169596</v>
      </c>
      <c r="I25" s="219">
        <f t="shared" si="4"/>
        <v>835415</v>
      </c>
      <c r="J25" s="219">
        <f t="shared" si="4"/>
        <v>1005975</v>
      </c>
      <c r="K25" s="219">
        <f t="shared" si="4"/>
        <v>886080</v>
      </c>
      <c r="L25" s="219">
        <f t="shared" si="4"/>
        <v>3158586</v>
      </c>
      <c r="M25" s="219">
        <f t="shared" si="4"/>
        <v>2458185</v>
      </c>
      <c r="N25" s="219">
        <f t="shared" si="4"/>
        <v>6502851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7508826</v>
      </c>
      <c r="X25" s="219">
        <f t="shared" si="4"/>
        <v>3314000</v>
      </c>
      <c r="Y25" s="219">
        <f t="shared" si="4"/>
        <v>4194826</v>
      </c>
      <c r="Z25" s="231">
        <f>+IF(X25&lt;&gt;0,+(Y25/X25)*100,0)</f>
        <v>126.57893783946892</v>
      </c>
      <c r="AA25" s="232">
        <f>+AA5+AA9+AA15+AA19+AA24</f>
        <v>20688060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>
        <v>1645000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1645000</v>
      </c>
    </row>
    <row r="29" spans="1:27" ht="12.75">
      <c r="A29" s="234" t="s">
        <v>134</v>
      </c>
      <c r="B29" s="136"/>
      <c r="C29" s="155">
        <v>418973</v>
      </c>
      <c r="D29" s="155"/>
      <c r="E29" s="156">
        <v>1645000</v>
      </c>
      <c r="F29" s="60"/>
      <c r="G29" s="60"/>
      <c r="H29" s="60">
        <v>2850</v>
      </c>
      <c r="I29" s="60">
        <v>2233</v>
      </c>
      <c r="J29" s="60">
        <v>5083</v>
      </c>
      <c r="K29" s="60">
        <v>14015</v>
      </c>
      <c r="L29" s="60">
        <v>106381</v>
      </c>
      <c r="M29" s="60">
        <v>59399</v>
      </c>
      <c r="N29" s="60">
        <v>179795</v>
      </c>
      <c r="O29" s="60"/>
      <c r="P29" s="60"/>
      <c r="Q29" s="60"/>
      <c r="R29" s="60"/>
      <c r="S29" s="60"/>
      <c r="T29" s="60"/>
      <c r="U29" s="60"/>
      <c r="V29" s="60"/>
      <c r="W29" s="60">
        <v>184878</v>
      </c>
      <c r="X29" s="60">
        <v>366500</v>
      </c>
      <c r="Y29" s="60">
        <v>-181622</v>
      </c>
      <c r="Z29" s="140">
        <v>-49.56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418973</v>
      </c>
      <c r="D32" s="210">
        <f>SUM(D28:D31)</f>
        <v>0</v>
      </c>
      <c r="E32" s="211">
        <f t="shared" si="5"/>
        <v>1645000</v>
      </c>
      <c r="F32" s="77">
        <f t="shared" si="5"/>
        <v>1645000</v>
      </c>
      <c r="G32" s="77">
        <f t="shared" si="5"/>
        <v>0</v>
      </c>
      <c r="H32" s="77">
        <f t="shared" si="5"/>
        <v>2850</v>
      </c>
      <c r="I32" s="77">
        <f t="shared" si="5"/>
        <v>2233</v>
      </c>
      <c r="J32" s="77">
        <f t="shared" si="5"/>
        <v>5083</v>
      </c>
      <c r="K32" s="77">
        <f t="shared" si="5"/>
        <v>14015</v>
      </c>
      <c r="L32" s="77">
        <f t="shared" si="5"/>
        <v>106381</v>
      </c>
      <c r="M32" s="77">
        <f t="shared" si="5"/>
        <v>59399</v>
      </c>
      <c r="N32" s="77">
        <f t="shared" si="5"/>
        <v>179795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184878</v>
      </c>
      <c r="X32" s="77">
        <f t="shared" si="5"/>
        <v>366500</v>
      </c>
      <c r="Y32" s="77">
        <f t="shared" si="5"/>
        <v>-181622</v>
      </c>
      <c r="Z32" s="212">
        <f>+IF(X32&lt;&gt;0,+(Y32/X32)*100,0)</f>
        <v>-49.55579809004092</v>
      </c>
      <c r="AA32" s="79">
        <f>SUM(AA28:AA31)</f>
        <v>1645000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15294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4338978</v>
      </c>
      <c r="D35" s="155"/>
      <c r="E35" s="156">
        <v>16849360</v>
      </c>
      <c r="F35" s="60">
        <v>19043060</v>
      </c>
      <c r="G35" s="60">
        <v>964</v>
      </c>
      <c r="H35" s="60">
        <v>166746</v>
      </c>
      <c r="I35" s="60">
        <v>833182</v>
      </c>
      <c r="J35" s="60">
        <v>1000892</v>
      </c>
      <c r="K35" s="60">
        <v>872065</v>
      </c>
      <c r="L35" s="60">
        <v>3052205</v>
      </c>
      <c r="M35" s="60">
        <v>2398786</v>
      </c>
      <c r="N35" s="60">
        <v>6323056</v>
      </c>
      <c r="O35" s="60"/>
      <c r="P35" s="60"/>
      <c r="Q35" s="60"/>
      <c r="R35" s="60"/>
      <c r="S35" s="60"/>
      <c r="T35" s="60"/>
      <c r="U35" s="60"/>
      <c r="V35" s="60"/>
      <c r="W35" s="60">
        <v>7323948</v>
      </c>
      <c r="X35" s="60">
        <v>2947500</v>
      </c>
      <c r="Y35" s="60">
        <v>4376448</v>
      </c>
      <c r="Z35" s="140">
        <v>148.48</v>
      </c>
      <c r="AA35" s="62">
        <v>19043060</v>
      </c>
    </row>
    <row r="36" spans="1:27" ht="12.75">
      <c r="A36" s="238" t="s">
        <v>139</v>
      </c>
      <c r="B36" s="149"/>
      <c r="C36" s="222">
        <f aca="true" t="shared" si="6" ref="C36:Y36">SUM(C32:C35)</f>
        <v>4773245</v>
      </c>
      <c r="D36" s="222">
        <f>SUM(D32:D35)</f>
        <v>0</v>
      </c>
      <c r="E36" s="218">
        <f t="shared" si="6"/>
        <v>18494360</v>
      </c>
      <c r="F36" s="220">
        <f t="shared" si="6"/>
        <v>20688060</v>
      </c>
      <c r="G36" s="220">
        <f t="shared" si="6"/>
        <v>964</v>
      </c>
      <c r="H36" s="220">
        <f t="shared" si="6"/>
        <v>169596</v>
      </c>
      <c r="I36" s="220">
        <f t="shared" si="6"/>
        <v>835415</v>
      </c>
      <c r="J36" s="220">
        <f t="shared" si="6"/>
        <v>1005975</v>
      </c>
      <c r="K36" s="220">
        <f t="shared" si="6"/>
        <v>886080</v>
      </c>
      <c r="L36" s="220">
        <f t="shared" si="6"/>
        <v>3158586</v>
      </c>
      <c r="M36" s="220">
        <f t="shared" si="6"/>
        <v>2458185</v>
      </c>
      <c r="N36" s="220">
        <f t="shared" si="6"/>
        <v>6502851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7508826</v>
      </c>
      <c r="X36" s="220">
        <f t="shared" si="6"/>
        <v>3314000</v>
      </c>
      <c r="Y36" s="220">
        <f t="shared" si="6"/>
        <v>4194826</v>
      </c>
      <c r="Z36" s="221">
        <f>+IF(X36&lt;&gt;0,+(Y36/X36)*100,0)</f>
        <v>126.57893783946892</v>
      </c>
      <c r="AA36" s="239">
        <f>SUM(AA32:AA35)</f>
        <v>20688060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13983713</v>
      </c>
      <c r="D6" s="155"/>
      <c r="E6" s="59">
        <v>20000000</v>
      </c>
      <c r="F6" s="60">
        <v>18786300</v>
      </c>
      <c r="G6" s="60">
        <v>13545306</v>
      </c>
      <c r="H6" s="60">
        <v>18842082</v>
      </c>
      <c r="I6" s="60">
        <v>14704625</v>
      </c>
      <c r="J6" s="60">
        <v>14704625</v>
      </c>
      <c r="K6" s="60">
        <v>18312937</v>
      </c>
      <c r="L6" s="60">
        <v>15845707</v>
      </c>
      <c r="M6" s="60">
        <v>16470658</v>
      </c>
      <c r="N6" s="60">
        <v>16470658</v>
      </c>
      <c r="O6" s="60"/>
      <c r="P6" s="60"/>
      <c r="Q6" s="60"/>
      <c r="R6" s="60"/>
      <c r="S6" s="60"/>
      <c r="T6" s="60"/>
      <c r="U6" s="60"/>
      <c r="V6" s="60"/>
      <c r="W6" s="60">
        <v>16470658</v>
      </c>
      <c r="X6" s="60">
        <v>9393150</v>
      </c>
      <c r="Y6" s="60">
        <v>7077508</v>
      </c>
      <c r="Z6" s="140">
        <v>75.35</v>
      </c>
      <c r="AA6" s="62">
        <v>18786300</v>
      </c>
    </row>
    <row r="7" spans="1:27" ht="12.75">
      <c r="A7" s="249" t="s">
        <v>144</v>
      </c>
      <c r="B7" s="182"/>
      <c r="C7" s="155">
        <v>556000000</v>
      </c>
      <c r="D7" s="155"/>
      <c r="E7" s="59">
        <v>540000000</v>
      </c>
      <c r="F7" s="60">
        <v>540000000</v>
      </c>
      <c r="G7" s="60">
        <v>635000000</v>
      </c>
      <c r="H7" s="60">
        <v>622000000</v>
      </c>
      <c r="I7" s="60">
        <v>607000000</v>
      </c>
      <c r="J7" s="60">
        <v>607000000</v>
      </c>
      <c r="K7" s="60">
        <v>589000000</v>
      </c>
      <c r="L7" s="60">
        <v>565000000</v>
      </c>
      <c r="M7" s="60">
        <v>610000000</v>
      </c>
      <c r="N7" s="60">
        <v>610000000</v>
      </c>
      <c r="O7" s="60"/>
      <c r="P7" s="60"/>
      <c r="Q7" s="60"/>
      <c r="R7" s="60"/>
      <c r="S7" s="60"/>
      <c r="T7" s="60"/>
      <c r="U7" s="60"/>
      <c r="V7" s="60"/>
      <c r="W7" s="60">
        <v>610000000</v>
      </c>
      <c r="X7" s="60">
        <v>270000000</v>
      </c>
      <c r="Y7" s="60">
        <v>340000000</v>
      </c>
      <c r="Z7" s="140">
        <v>125.93</v>
      </c>
      <c r="AA7" s="62">
        <v>540000000</v>
      </c>
    </row>
    <row r="8" spans="1:27" ht="12.75">
      <c r="A8" s="249" t="s">
        <v>145</v>
      </c>
      <c r="B8" s="182"/>
      <c r="C8" s="155">
        <v>2347233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18797268</v>
      </c>
      <c r="D9" s="155"/>
      <c r="E9" s="59">
        <v>14000000</v>
      </c>
      <c r="F9" s="60">
        <v>14000000</v>
      </c>
      <c r="G9" s="60">
        <v>39841778</v>
      </c>
      <c r="H9" s="60">
        <v>2351911</v>
      </c>
      <c r="I9" s="60">
        <v>831639</v>
      </c>
      <c r="J9" s="60">
        <v>831639</v>
      </c>
      <c r="K9" s="60">
        <v>10004510</v>
      </c>
      <c r="L9" s="60">
        <v>9223771</v>
      </c>
      <c r="M9" s="60">
        <v>10008999</v>
      </c>
      <c r="N9" s="60">
        <v>10008999</v>
      </c>
      <c r="O9" s="60"/>
      <c r="P9" s="60"/>
      <c r="Q9" s="60"/>
      <c r="R9" s="60"/>
      <c r="S9" s="60"/>
      <c r="T9" s="60"/>
      <c r="U9" s="60"/>
      <c r="V9" s="60"/>
      <c r="W9" s="60">
        <v>10008999</v>
      </c>
      <c r="X9" s="60">
        <v>7000000</v>
      </c>
      <c r="Y9" s="60">
        <v>3008999</v>
      </c>
      <c r="Z9" s="140">
        <v>42.99</v>
      </c>
      <c r="AA9" s="62">
        <v>14000000</v>
      </c>
    </row>
    <row r="10" spans="1:27" ht="12.75">
      <c r="A10" s="249" t="s">
        <v>147</v>
      </c>
      <c r="B10" s="182"/>
      <c r="C10" s="155">
        <v>1814448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2218748</v>
      </c>
      <c r="D11" s="155"/>
      <c r="E11" s="59">
        <v>4990519</v>
      </c>
      <c r="F11" s="60">
        <v>4990519</v>
      </c>
      <c r="G11" s="60">
        <v>1701453</v>
      </c>
      <c r="H11" s="60">
        <v>1819476</v>
      </c>
      <c r="I11" s="60">
        <v>1918679</v>
      </c>
      <c r="J11" s="60">
        <v>1918679</v>
      </c>
      <c r="K11" s="60">
        <v>1959581</v>
      </c>
      <c r="L11" s="60">
        <v>1838950</v>
      </c>
      <c r="M11" s="60">
        <v>2077212</v>
      </c>
      <c r="N11" s="60">
        <v>2077212</v>
      </c>
      <c r="O11" s="60"/>
      <c r="P11" s="60"/>
      <c r="Q11" s="60"/>
      <c r="R11" s="60"/>
      <c r="S11" s="60"/>
      <c r="T11" s="60"/>
      <c r="U11" s="60"/>
      <c r="V11" s="60"/>
      <c r="W11" s="60">
        <v>2077212</v>
      </c>
      <c r="X11" s="60">
        <v>2495260</v>
      </c>
      <c r="Y11" s="60">
        <v>-418048</v>
      </c>
      <c r="Z11" s="140">
        <v>-16.75</v>
      </c>
      <c r="AA11" s="62">
        <v>4990519</v>
      </c>
    </row>
    <row r="12" spans="1:27" ht="12.75">
      <c r="A12" s="250" t="s">
        <v>56</v>
      </c>
      <c r="B12" s="251"/>
      <c r="C12" s="168">
        <f aca="true" t="shared" si="0" ref="C12:Y12">SUM(C6:C11)</f>
        <v>595161410</v>
      </c>
      <c r="D12" s="168">
        <f>SUM(D6:D11)</f>
        <v>0</v>
      </c>
      <c r="E12" s="72">
        <f t="shared" si="0"/>
        <v>578990519</v>
      </c>
      <c r="F12" s="73">
        <f t="shared" si="0"/>
        <v>577776819</v>
      </c>
      <c r="G12" s="73">
        <f t="shared" si="0"/>
        <v>690088537</v>
      </c>
      <c r="H12" s="73">
        <f t="shared" si="0"/>
        <v>645013469</v>
      </c>
      <c r="I12" s="73">
        <f t="shared" si="0"/>
        <v>624454943</v>
      </c>
      <c r="J12" s="73">
        <f t="shared" si="0"/>
        <v>624454943</v>
      </c>
      <c r="K12" s="73">
        <f t="shared" si="0"/>
        <v>619277028</v>
      </c>
      <c r="L12" s="73">
        <f t="shared" si="0"/>
        <v>591908428</v>
      </c>
      <c r="M12" s="73">
        <f t="shared" si="0"/>
        <v>638556869</v>
      </c>
      <c r="N12" s="73">
        <f t="shared" si="0"/>
        <v>638556869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638556869</v>
      </c>
      <c r="X12" s="73">
        <f t="shared" si="0"/>
        <v>288888410</v>
      </c>
      <c r="Y12" s="73">
        <f t="shared" si="0"/>
        <v>349668459</v>
      </c>
      <c r="Z12" s="170">
        <f>+IF(X12&lt;&gt;0,+(Y12/X12)*100,0)</f>
        <v>121.03928260742616</v>
      </c>
      <c r="AA12" s="74">
        <f>SUM(AA6:AA11)</f>
        <v>577776819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27605735</v>
      </c>
      <c r="D15" s="155"/>
      <c r="E15" s="59">
        <v>30000000</v>
      </c>
      <c r="F15" s="60">
        <v>30000000</v>
      </c>
      <c r="G15" s="60"/>
      <c r="H15" s="60">
        <v>28711183</v>
      </c>
      <c r="I15" s="60">
        <v>28711183</v>
      </c>
      <c r="J15" s="60">
        <v>28711183</v>
      </c>
      <c r="K15" s="60">
        <v>28356683</v>
      </c>
      <c r="L15" s="60">
        <v>28356683</v>
      </c>
      <c r="M15" s="60">
        <v>28356683</v>
      </c>
      <c r="N15" s="60">
        <v>28356683</v>
      </c>
      <c r="O15" s="60"/>
      <c r="P15" s="60"/>
      <c r="Q15" s="60"/>
      <c r="R15" s="60"/>
      <c r="S15" s="60"/>
      <c r="T15" s="60"/>
      <c r="U15" s="60"/>
      <c r="V15" s="60"/>
      <c r="W15" s="60">
        <v>28356683</v>
      </c>
      <c r="X15" s="60">
        <v>15000000</v>
      </c>
      <c r="Y15" s="60">
        <v>13356683</v>
      </c>
      <c r="Z15" s="140">
        <v>89.04</v>
      </c>
      <c r="AA15" s="62">
        <v>30000000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198720689</v>
      </c>
      <c r="D19" s="155"/>
      <c r="E19" s="59">
        <v>204127026</v>
      </c>
      <c r="F19" s="60">
        <v>206320726</v>
      </c>
      <c r="G19" s="60">
        <v>202248344</v>
      </c>
      <c r="H19" s="60">
        <v>198889037</v>
      </c>
      <c r="I19" s="60">
        <v>199733702</v>
      </c>
      <c r="J19" s="60">
        <v>199733702</v>
      </c>
      <c r="K19" s="60">
        <v>200610534</v>
      </c>
      <c r="L19" s="60">
        <v>203826585</v>
      </c>
      <c r="M19" s="60">
        <v>201277823</v>
      </c>
      <c r="N19" s="60">
        <v>201277823</v>
      </c>
      <c r="O19" s="60"/>
      <c r="P19" s="60"/>
      <c r="Q19" s="60"/>
      <c r="R19" s="60"/>
      <c r="S19" s="60"/>
      <c r="T19" s="60"/>
      <c r="U19" s="60"/>
      <c r="V19" s="60"/>
      <c r="W19" s="60">
        <v>201277823</v>
      </c>
      <c r="X19" s="60">
        <v>103160363</v>
      </c>
      <c r="Y19" s="60">
        <v>98117460</v>
      </c>
      <c r="Z19" s="140">
        <v>95.11</v>
      </c>
      <c r="AA19" s="62">
        <v>206320726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1353018</v>
      </c>
      <c r="D22" s="155"/>
      <c r="E22" s="59">
        <v>1440575</v>
      </c>
      <c r="F22" s="60">
        <v>1440575</v>
      </c>
      <c r="G22" s="60">
        <v>1495805</v>
      </c>
      <c r="H22" s="60">
        <v>1353017</v>
      </c>
      <c r="I22" s="60">
        <v>1353017</v>
      </c>
      <c r="J22" s="60">
        <v>1353017</v>
      </c>
      <c r="K22" s="60">
        <v>1353017</v>
      </c>
      <c r="L22" s="60">
        <v>1284666</v>
      </c>
      <c r="M22" s="60">
        <v>1300909</v>
      </c>
      <c r="N22" s="60">
        <v>1300909</v>
      </c>
      <c r="O22" s="60"/>
      <c r="P22" s="60"/>
      <c r="Q22" s="60"/>
      <c r="R22" s="60"/>
      <c r="S22" s="60"/>
      <c r="T22" s="60"/>
      <c r="U22" s="60"/>
      <c r="V22" s="60"/>
      <c r="W22" s="60">
        <v>1300909</v>
      </c>
      <c r="X22" s="60">
        <v>720288</v>
      </c>
      <c r="Y22" s="60">
        <v>580621</v>
      </c>
      <c r="Z22" s="140">
        <v>80.61</v>
      </c>
      <c r="AA22" s="62">
        <v>1440575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227679442</v>
      </c>
      <c r="D24" s="168">
        <f>SUM(D15:D23)</f>
        <v>0</v>
      </c>
      <c r="E24" s="76">
        <f t="shared" si="1"/>
        <v>235567601</v>
      </c>
      <c r="F24" s="77">
        <f t="shared" si="1"/>
        <v>237761301</v>
      </c>
      <c r="G24" s="77">
        <f t="shared" si="1"/>
        <v>203744149</v>
      </c>
      <c r="H24" s="77">
        <f t="shared" si="1"/>
        <v>228953237</v>
      </c>
      <c r="I24" s="77">
        <f t="shared" si="1"/>
        <v>229797902</v>
      </c>
      <c r="J24" s="77">
        <f t="shared" si="1"/>
        <v>229797902</v>
      </c>
      <c r="K24" s="77">
        <f t="shared" si="1"/>
        <v>230320234</v>
      </c>
      <c r="L24" s="77">
        <f t="shared" si="1"/>
        <v>233467934</v>
      </c>
      <c r="M24" s="77">
        <f t="shared" si="1"/>
        <v>230935415</v>
      </c>
      <c r="N24" s="77">
        <f t="shared" si="1"/>
        <v>230935415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230935415</v>
      </c>
      <c r="X24" s="77">
        <f t="shared" si="1"/>
        <v>118880651</v>
      </c>
      <c r="Y24" s="77">
        <f t="shared" si="1"/>
        <v>112054764</v>
      </c>
      <c r="Z24" s="212">
        <f>+IF(X24&lt;&gt;0,+(Y24/X24)*100,0)</f>
        <v>94.2582018666772</v>
      </c>
      <c r="AA24" s="79">
        <f>SUM(AA15:AA23)</f>
        <v>237761301</v>
      </c>
    </row>
    <row r="25" spans="1:27" ht="12.75">
      <c r="A25" s="250" t="s">
        <v>159</v>
      </c>
      <c r="B25" s="251"/>
      <c r="C25" s="168">
        <f aca="true" t="shared" si="2" ref="C25:Y25">+C12+C24</f>
        <v>822840852</v>
      </c>
      <c r="D25" s="168">
        <f>+D12+D24</f>
        <v>0</v>
      </c>
      <c r="E25" s="72">
        <f t="shared" si="2"/>
        <v>814558120</v>
      </c>
      <c r="F25" s="73">
        <f t="shared" si="2"/>
        <v>815538120</v>
      </c>
      <c r="G25" s="73">
        <f t="shared" si="2"/>
        <v>893832686</v>
      </c>
      <c r="H25" s="73">
        <f t="shared" si="2"/>
        <v>873966706</v>
      </c>
      <c r="I25" s="73">
        <f t="shared" si="2"/>
        <v>854252845</v>
      </c>
      <c r="J25" s="73">
        <f t="shared" si="2"/>
        <v>854252845</v>
      </c>
      <c r="K25" s="73">
        <f t="shared" si="2"/>
        <v>849597262</v>
      </c>
      <c r="L25" s="73">
        <f t="shared" si="2"/>
        <v>825376362</v>
      </c>
      <c r="M25" s="73">
        <f t="shared" si="2"/>
        <v>869492284</v>
      </c>
      <c r="N25" s="73">
        <f t="shared" si="2"/>
        <v>869492284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869492284</v>
      </c>
      <c r="X25" s="73">
        <f t="shared" si="2"/>
        <v>407769061</v>
      </c>
      <c r="Y25" s="73">
        <f t="shared" si="2"/>
        <v>461723223</v>
      </c>
      <c r="Z25" s="170">
        <f>+IF(X25&lt;&gt;0,+(Y25/X25)*100,0)</f>
        <v>113.23154872703793</v>
      </c>
      <c r="AA25" s="74">
        <f>+AA12+AA24</f>
        <v>815538120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9528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20381300</v>
      </c>
      <c r="D32" s="155"/>
      <c r="E32" s="59">
        <v>11000000</v>
      </c>
      <c r="F32" s="60">
        <v>11000000</v>
      </c>
      <c r="G32" s="60">
        <v>8328092</v>
      </c>
      <c r="H32" s="60">
        <v>8872195</v>
      </c>
      <c r="I32" s="60">
        <v>8109676</v>
      </c>
      <c r="J32" s="60">
        <v>8109676</v>
      </c>
      <c r="K32" s="60">
        <v>6903521</v>
      </c>
      <c r="L32" s="60">
        <v>5785743</v>
      </c>
      <c r="M32" s="60">
        <v>7280468</v>
      </c>
      <c r="N32" s="60">
        <v>7280468</v>
      </c>
      <c r="O32" s="60"/>
      <c r="P32" s="60"/>
      <c r="Q32" s="60"/>
      <c r="R32" s="60"/>
      <c r="S32" s="60"/>
      <c r="T32" s="60"/>
      <c r="U32" s="60"/>
      <c r="V32" s="60"/>
      <c r="W32" s="60">
        <v>7280468</v>
      </c>
      <c r="X32" s="60">
        <v>5500000</v>
      </c>
      <c r="Y32" s="60">
        <v>1780468</v>
      </c>
      <c r="Z32" s="140">
        <v>32.37</v>
      </c>
      <c r="AA32" s="62">
        <v>11000000</v>
      </c>
    </row>
    <row r="33" spans="1:27" ht="12.75">
      <c r="A33" s="249" t="s">
        <v>165</v>
      </c>
      <c r="B33" s="182"/>
      <c r="C33" s="155">
        <v>23956057</v>
      </c>
      <c r="D33" s="155"/>
      <c r="E33" s="59">
        <v>19570000</v>
      </c>
      <c r="F33" s="60">
        <v>19570000</v>
      </c>
      <c r="G33" s="60">
        <v>16289114</v>
      </c>
      <c r="H33" s="60">
        <v>16355421</v>
      </c>
      <c r="I33" s="60">
        <v>16355421</v>
      </c>
      <c r="J33" s="60">
        <v>16355421</v>
      </c>
      <c r="K33" s="60">
        <v>16355421</v>
      </c>
      <c r="L33" s="60">
        <v>16311209</v>
      </c>
      <c r="M33" s="60">
        <v>15028509</v>
      </c>
      <c r="N33" s="60">
        <v>15028509</v>
      </c>
      <c r="O33" s="60"/>
      <c r="P33" s="60"/>
      <c r="Q33" s="60"/>
      <c r="R33" s="60"/>
      <c r="S33" s="60"/>
      <c r="T33" s="60"/>
      <c r="U33" s="60"/>
      <c r="V33" s="60"/>
      <c r="W33" s="60">
        <v>15028509</v>
      </c>
      <c r="X33" s="60">
        <v>9785000</v>
      </c>
      <c r="Y33" s="60">
        <v>5243509</v>
      </c>
      <c r="Z33" s="140">
        <v>53.59</v>
      </c>
      <c r="AA33" s="62">
        <v>19570000</v>
      </c>
    </row>
    <row r="34" spans="1:27" ht="12.75">
      <c r="A34" s="250" t="s">
        <v>58</v>
      </c>
      <c r="B34" s="251"/>
      <c r="C34" s="168">
        <f aca="true" t="shared" si="3" ref="C34:Y34">SUM(C29:C33)</f>
        <v>44346885</v>
      </c>
      <c r="D34" s="168">
        <f>SUM(D29:D33)</f>
        <v>0</v>
      </c>
      <c r="E34" s="72">
        <f t="shared" si="3"/>
        <v>30570000</v>
      </c>
      <c r="F34" s="73">
        <f t="shared" si="3"/>
        <v>30570000</v>
      </c>
      <c r="G34" s="73">
        <f t="shared" si="3"/>
        <v>24617206</v>
      </c>
      <c r="H34" s="73">
        <f t="shared" si="3"/>
        <v>25227616</v>
      </c>
      <c r="I34" s="73">
        <f t="shared" si="3"/>
        <v>24465097</v>
      </c>
      <c r="J34" s="73">
        <f t="shared" si="3"/>
        <v>24465097</v>
      </c>
      <c r="K34" s="73">
        <f t="shared" si="3"/>
        <v>23258942</v>
      </c>
      <c r="L34" s="73">
        <f t="shared" si="3"/>
        <v>22096952</v>
      </c>
      <c r="M34" s="73">
        <f t="shared" si="3"/>
        <v>22308977</v>
      </c>
      <c r="N34" s="73">
        <f t="shared" si="3"/>
        <v>22308977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22308977</v>
      </c>
      <c r="X34" s="73">
        <f t="shared" si="3"/>
        <v>15285000</v>
      </c>
      <c r="Y34" s="73">
        <f t="shared" si="3"/>
        <v>7023977</v>
      </c>
      <c r="Z34" s="170">
        <f>+IF(X34&lt;&gt;0,+(Y34/X34)*100,0)</f>
        <v>45.95339875695126</v>
      </c>
      <c r="AA34" s="74">
        <f>SUM(AA29:AA33)</f>
        <v>30570000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4617</v>
      </c>
      <c r="D37" s="155"/>
      <c r="E37" s="59"/>
      <c r="F37" s="60"/>
      <c r="G37" s="60"/>
      <c r="H37" s="60"/>
      <c r="I37" s="60"/>
      <c r="J37" s="60"/>
      <c r="K37" s="60"/>
      <c r="L37" s="60">
        <v>14145</v>
      </c>
      <c r="M37" s="60">
        <v>14145</v>
      </c>
      <c r="N37" s="60">
        <v>14145</v>
      </c>
      <c r="O37" s="60"/>
      <c r="P37" s="60"/>
      <c r="Q37" s="60"/>
      <c r="R37" s="60"/>
      <c r="S37" s="60"/>
      <c r="T37" s="60"/>
      <c r="U37" s="60"/>
      <c r="V37" s="60"/>
      <c r="W37" s="60">
        <v>14145</v>
      </c>
      <c r="X37" s="60"/>
      <c r="Y37" s="60">
        <v>14145</v>
      </c>
      <c r="Z37" s="140"/>
      <c r="AA37" s="62"/>
    </row>
    <row r="38" spans="1:27" ht="12.75">
      <c r="A38" s="249" t="s">
        <v>165</v>
      </c>
      <c r="B38" s="182"/>
      <c r="C38" s="155">
        <v>149722077</v>
      </c>
      <c r="D38" s="155"/>
      <c r="E38" s="59">
        <v>160000000</v>
      </c>
      <c r="F38" s="60">
        <v>160000000</v>
      </c>
      <c r="G38" s="60">
        <v>150774161</v>
      </c>
      <c r="H38" s="60">
        <v>155523466</v>
      </c>
      <c r="I38" s="60">
        <v>155216175</v>
      </c>
      <c r="J38" s="60">
        <v>155216175</v>
      </c>
      <c r="K38" s="60">
        <v>154937587</v>
      </c>
      <c r="L38" s="60">
        <v>154612688</v>
      </c>
      <c r="M38" s="60">
        <v>158555903</v>
      </c>
      <c r="N38" s="60">
        <v>158555903</v>
      </c>
      <c r="O38" s="60"/>
      <c r="P38" s="60"/>
      <c r="Q38" s="60"/>
      <c r="R38" s="60"/>
      <c r="S38" s="60"/>
      <c r="T38" s="60"/>
      <c r="U38" s="60"/>
      <c r="V38" s="60"/>
      <c r="W38" s="60">
        <v>158555903</v>
      </c>
      <c r="X38" s="60">
        <v>80000000</v>
      </c>
      <c r="Y38" s="60">
        <v>78555903</v>
      </c>
      <c r="Z38" s="140">
        <v>98.19</v>
      </c>
      <c r="AA38" s="62">
        <v>160000000</v>
      </c>
    </row>
    <row r="39" spans="1:27" ht="12.75">
      <c r="A39" s="250" t="s">
        <v>59</v>
      </c>
      <c r="B39" s="253"/>
      <c r="C39" s="168">
        <f aca="true" t="shared" si="4" ref="C39:Y39">SUM(C37:C38)</f>
        <v>149726694</v>
      </c>
      <c r="D39" s="168">
        <f>SUM(D37:D38)</f>
        <v>0</v>
      </c>
      <c r="E39" s="76">
        <f t="shared" si="4"/>
        <v>160000000</v>
      </c>
      <c r="F39" s="77">
        <f t="shared" si="4"/>
        <v>160000000</v>
      </c>
      <c r="G39" s="77">
        <f t="shared" si="4"/>
        <v>150774161</v>
      </c>
      <c r="H39" s="77">
        <f t="shared" si="4"/>
        <v>155523466</v>
      </c>
      <c r="I39" s="77">
        <f t="shared" si="4"/>
        <v>155216175</v>
      </c>
      <c r="J39" s="77">
        <f t="shared" si="4"/>
        <v>155216175</v>
      </c>
      <c r="K39" s="77">
        <f t="shared" si="4"/>
        <v>154937587</v>
      </c>
      <c r="L39" s="77">
        <f t="shared" si="4"/>
        <v>154626833</v>
      </c>
      <c r="M39" s="77">
        <f t="shared" si="4"/>
        <v>158570048</v>
      </c>
      <c r="N39" s="77">
        <f t="shared" si="4"/>
        <v>158570048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158570048</v>
      </c>
      <c r="X39" s="77">
        <f t="shared" si="4"/>
        <v>80000000</v>
      </c>
      <c r="Y39" s="77">
        <f t="shared" si="4"/>
        <v>78570048</v>
      </c>
      <c r="Z39" s="212">
        <f>+IF(X39&lt;&gt;0,+(Y39/X39)*100,0)</f>
        <v>98.21256000000001</v>
      </c>
      <c r="AA39" s="79">
        <f>SUM(AA37:AA38)</f>
        <v>160000000</v>
      </c>
    </row>
    <row r="40" spans="1:27" ht="12.75">
      <c r="A40" s="250" t="s">
        <v>167</v>
      </c>
      <c r="B40" s="251"/>
      <c r="C40" s="168">
        <f aca="true" t="shared" si="5" ref="C40:Y40">+C34+C39</f>
        <v>194073579</v>
      </c>
      <c r="D40" s="168">
        <f>+D34+D39</f>
        <v>0</v>
      </c>
      <c r="E40" s="72">
        <f t="shared" si="5"/>
        <v>190570000</v>
      </c>
      <c r="F40" s="73">
        <f t="shared" si="5"/>
        <v>190570000</v>
      </c>
      <c r="G40" s="73">
        <f t="shared" si="5"/>
        <v>175391367</v>
      </c>
      <c r="H40" s="73">
        <f t="shared" si="5"/>
        <v>180751082</v>
      </c>
      <c r="I40" s="73">
        <f t="shared" si="5"/>
        <v>179681272</v>
      </c>
      <c r="J40" s="73">
        <f t="shared" si="5"/>
        <v>179681272</v>
      </c>
      <c r="K40" s="73">
        <f t="shared" si="5"/>
        <v>178196529</v>
      </c>
      <c r="L40" s="73">
        <f t="shared" si="5"/>
        <v>176723785</v>
      </c>
      <c r="M40" s="73">
        <f t="shared" si="5"/>
        <v>180879025</v>
      </c>
      <c r="N40" s="73">
        <f t="shared" si="5"/>
        <v>180879025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180879025</v>
      </c>
      <c r="X40" s="73">
        <f t="shared" si="5"/>
        <v>95285000</v>
      </c>
      <c r="Y40" s="73">
        <f t="shared" si="5"/>
        <v>85594025</v>
      </c>
      <c r="Z40" s="170">
        <f>+IF(X40&lt;&gt;0,+(Y40/X40)*100,0)</f>
        <v>89.82948522852496</v>
      </c>
      <c r="AA40" s="74">
        <f>+AA34+AA39</f>
        <v>190570000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628767273</v>
      </c>
      <c r="D42" s="257">
        <f>+D25-D40</f>
        <v>0</v>
      </c>
      <c r="E42" s="258">
        <f t="shared" si="6"/>
        <v>623988120</v>
      </c>
      <c r="F42" s="259">
        <f t="shared" si="6"/>
        <v>624968120</v>
      </c>
      <c r="G42" s="259">
        <f t="shared" si="6"/>
        <v>718441319</v>
      </c>
      <c r="H42" s="259">
        <f t="shared" si="6"/>
        <v>693215624</v>
      </c>
      <c r="I42" s="259">
        <f t="shared" si="6"/>
        <v>674571573</v>
      </c>
      <c r="J42" s="259">
        <f t="shared" si="6"/>
        <v>674571573</v>
      </c>
      <c r="K42" s="259">
        <f t="shared" si="6"/>
        <v>671400733</v>
      </c>
      <c r="L42" s="259">
        <f t="shared" si="6"/>
        <v>648652577</v>
      </c>
      <c r="M42" s="259">
        <f t="shared" si="6"/>
        <v>688613259</v>
      </c>
      <c r="N42" s="259">
        <f t="shared" si="6"/>
        <v>688613259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688613259</v>
      </c>
      <c r="X42" s="259">
        <f t="shared" si="6"/>
        <v>312484061</v>
      </c>
      <c r="Y42" s="259">
        <f t="shared" si="6"/>
        <v>376129198</v>
      </c>
      <c r="Z42" s="260">
        <f>+IF(X42&lt;&gt;0,+(Y42/X42)*100,0)</f>
        <v>120.36748267938056</v>
      </c>
      <c r="AA42" s="261">
        <f>+AA25-AA40</f>
        <v>624968120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526028721</v>
      </c>
      <c r="D45" s="155"/>
      <c r="E45" s="59">
        <v>480000000</v>
      </c>
      <c r="F45" s="60">
        <v>410163880</v>
      </c>
      <c r="G45" s="60">
        <v>541287446</v>
      </c>
      <c r="H45" s="60">
        <v>520512884</v>
      </c>
      <c r="I45" s="60">
        <v>501868833</v>
      </c>
      <c r="J45" s="60">
        <v>501868833</v>
      </c>
      <c r="K45" s="60">
        <v>498697993</v>
      </c>
      <c r="L45" s="60">
        <v>545914024</v>
      </c>
      <c r="M45" s="60">
        <v>585874706</v>
      </c>
      <c r="N45" s="60">
        <v>585874706</v>
      </c>
      <c r="O45" s="60"/>
      <c r="P45" s="60"/>
      <c r="Q45" s="60"/>
      <c r="R45" s="60"/>
      <c r="S45" s="60"/>
      <c r="T45" s="60"/>
      <c r="U45" s="60"/>
      <c r="V45" s="60"/>
      <c r="W45" s="60">
        <v>585874706</v>
      </c>
      <c r="X45" s="60">
        <v>205081940</v>
      </c>
      <c r="Y45" s="60">
        <v>380792766</v>
      </c>
      <c r="Z45" s="139">
        <v>185.68</v>
      </c>
      <c r="AA45" s="62">
        <v>410163880</v>
      </c>
    </row>
    <row r="46" spans="1:27" ht="12.75">
      <c r="A46" s="249" t="s">
        <v>171</v>
      </c>
      <c r="B46" s="182"/>
      <c r="C46" s="155">
        <v>102738552</v>
      </c>
      <c r="D46" s="155"/>
      <c r="E46" s="59">
        <v>143988120</v>
      </c>
      <c r="F46" s="60">
        <v>214804240</v>
      </c>
      <c r="G46" s="60">
        <v>177153873</v>
      </c>
      <c r="H46" s="60">
        <v>172702740</v>
      </c>
      <c r="I46" s="60">
        <v>172702740</v>
      </c>
      <c r="J46" s="60">
        <v>172702740</v>
      </c>
      <c r="K46" s="60">
        <v>172702740</v>
      </c>
      <c r="L46" s="60">
        <v>102738553</v>
      </c>
      <c r="M46" s="60">
        <v>102738553</v>
      </c>
      <c r="N46" s="60">
        <v>102738553</v>
      </c>
      <c r="O46" s="60"/>
      <c r="P46" s="60"/>
      <c r="Q46" s="60"/>
      <c r="R46" s="60"/>
      <c r="S46" s="60"/>
      <c r="T46" s="60"/>
      <c r="U46" s="60"/>
      <c r="V46" s="60"/>
      <c r="W46" s="60">
        <v>102738553</v>
      </c>
      <c r="X46" s="60">
        <v>107402120</v>
      </c>
      <c r="Y46" s="60">
        <v>-4663567</v>
      </c>
      <c r="Z46" s="139">
        <v>-4.34</v>
      </c>
      <c r="AA46" s="62">
        <v>214804240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628767273</v>
      </c>
      <c r="D48" s="217">
        <f>SUM(D45:D47)</f>
        <v>0</v>
      </c>
      <c r="E48" s="264">
        <f t="shared" si="7"/>
        <v>623988120</v>
      </c>
      <c r="F48" s="219">
        <f t="shared" si="7"/>
        <v>624968120</v>
      </c>
      <c r="G48" s="219">
        <f t="shared" si="7"/>
        <v>718441319</v>
      </c>
      <c r="H48" s="219">
        <f t="shared" si="7"/>
        <v>693215624</v>
      </c>
      <c r="I48" s="219">
        <f t="shared" si="7"/>
        <v>674571573</v>
      </c>
      <c r="J48" s="219">
        <f t="shared" si="7"/>
        <v>674571573</v>
      </c>
      <c r="K48" s="219">
        <f t="shared" si="7"/>
        <v>671400733</v>
      </c>
      <c r="L48" s="219">
        <f t="shared" si="7"/>
        <v>648652577</v>
      </c>
      <c r="M48" s="219">
        <f t="shared" si="7"/>
        <v>688613259</v>
      </c>
      <c r="N48" s="219">
        <f t="shared" si="7"/>
        <v>688613259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688613259</v>
      </c>
      <c r="X48" s="219">
        <f t="shared" si="7"/>
        <v>312484060</v>
      </c>
      <c r="Y48" s="219">
        <f t="shared" si="7"/>
        <v>376129199</v>
      </c>
      <c r="Z48" s="265">
        <f>+IF(X48&lt;&gt;0,+(Y48/X48)*100,0)</f>
        <v>120.36748338459249</v>
      </c>
      <c r="AA48" s="232">
        <f>SUM(AA45:AA47)</f>
        <v>624968120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282723</v>
      </c>
      <c r="D7" s="155"/>
      <c r="E7" s="59">
        <v>170000</v>
      </c>
      <c r="F7" s="60">
        <v>170000</v>
      </c>
      <c r="G7" s="60"/>
      <c r="H7" s="60"/>
      <c r="I7" s="60"/>
      <c r="J7" s="60"/>
      <c r="K7" s="60"/>
      <c r="L7" s="60"/>
      <c r="M7" s="60">
        <v>18126</v>
      </c>
      <c r="N7" s="60">
        <v>18126</v>
      </c>
      <c r="O7" s="60"/>
      <c r="P7" s="60"/>
      <c r="Q7" s="60"/>
      <c r="R7" s="60"/>
      <c r="S7" s="60"/>
      <c r="T7" s="60"/>
      <c r="U7" s="60"/>
      <c r="V7" s="60"/>
      <c r="W7" s="60">
        <v>18126</v>
      </c>
      <c r="X7" s="60">
        <v>-183512</v>
      </c>
      <c r="Y7" s="60">
        <v>201638</v>
      </c>
      <c r="Z7" s="140">
        <v>-109.88</v>
      </c>
      <c r="AA7" s="62">
        <v>170000</v>
      </c>
    </row>
    <row r="8" spans="1:27" ht="12.75">
      <c r="A8" s="249" t="s">
        <v>178</v>
      </c>
      <c r="B8" s="182"/>
      <c r="C8" s="155">
        <v>113968247</v>
      </c>
      <c r="D8" s="155"/>
      <c r="E8" s="59">
        <v>116877996</v>
      </c>
      <c r="F8" s="60">
        <v>116877998</v>
      </c>
      <c r="G8" s="60">
        <v>4660557</v>
      </c>
      <c r="H8" s="60">
        <v>13625158</v>
      </c>
      <c r="I8" s="60">
        <v>5362178</v>
      </c>
      <c r="J8" s="60">
        <v>23647893</v>
      </c>
      <c r="K8" s="60">
        <v>9987010</v>
      </c>
      <c r="L8" s="60">
        <v>7101444</v>
      </c>
      <c r="M8" s="60">
        <v>2976440</v>
      </c>
      <c r="N8" s="60">
        <v>20064894</v>
      </c>
      <c r="O8" s="60"/>
      <c r="P8" s="60"/>
      <c r="Q8" s="60"/>
      <c r="R8" s="60"/>
      <c r="S8" s="60"/>
      <c r="T8" s="60"/>
      <c r="U8" s="60"/>
      <c r="V8" s="60"/>
      <c r="W8" s="60">
        <v>43712787</v>
      </c>
      <c r="X8" s="60">
        <v>44855426</v>
      </c>
      <c r="Y8" s="60">
        <v>-1142639</v>
      </c>
      <c r="Z8" s="140">
        <v>-2.55</v>
      </c>
      <c r="AA8" s="62">
        <v>116877998</v>
      </c>
    </row>
    <row r="9" spans="1:27" ht="12.75">
      <c r="A9" s="249" t="s">
        <v>179</v>
      </c>
      <c r="B9" s="182"/>
      <c r="C9" s="155">
        <v>223779121</v>
      </c>
      <c r="D9" s="155"/>
      <c r="E9" s="59">
        <v>232244000</v>
      </c>
      <c r="F9" s="60">
        <v>235958879</v>
      </c>
      <c r="G9" s="60">
        <v>92036500</v>
      </c>
      <c r="H9" s="60">
        <v>1652349</v>
      </c>
      <c r="I9" s="60">
        <v>78750</v>
      </c>
      <c r="J9" s="60">
        <v>93767599</v>
      </c>
      <c r="K9" s="60">
        <v>112039</v>
      </c>
      <c r="L9" s="60">
        <v>617967</v>
      </c>
      <c r="M9" s="60">
        <v>74885190</v>
      </c>
      <c r="N9" s="60">
        <v>75615196</v>
      </c>
      <c r="O9" s="60"/>
      <c r="P9" s="60"/>
      <c r="Q9" s="60"/>
      <c r="R9" s="60"/>
      <c r="S9" s="60"/>
      <c r="T9" s="60"/>
      <c r="U9" s="60"/>
      <c r="V9" s="60"/>
      <c r="W9" s="60">
        <v>169382795</v>
      </c>
      <c r="X9" s="60">
        <v>94531560</v>
      </c>
      <c r="Y9" s="60">
        <v>74851235</v>
      </c>
      <c r="Z9" s="140">
        <v>79.18</v>
      </c>
      <c r="AA9" s="62">
        <v>235958879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40537518</v>
      </c>
      <c r="D11" s="155"/>
      <c r="E11" s="59">
        <v>40188096</v>
      </c>
      <c r="F11" s="60">
        <v>40188090</v>
      </c>
      <c r="G11" s="60">
        <v>284919</v>
      </c>
      <c r="H11" s="60">
        <v>909078</v>
      </c>
      <c r="I11" s="60">
        <v>1583485</v>
      </c>
      <c r="J11" s="60">
        <v>2777482</v>
      </c>
      <c r="K11" s="60">
        <v>2569864</v>
      </c>
      <c r="L11" s="60">
        <v>3467815</v>
      </c>
      <c r="M11" s="60">
        <v>567510</v>
      </c>
      <c r="N11" s="60">
        <v>6605189</v>
      </c>
      <c r="O11" s="60"/>
      <c r="P11" s="60"/>
      <c r="Q11" s="60"/>
      <c r="R11" s="60"/>
      <c r="S11" s="60"/>
      <c r="T11" s="60"/>
      <c r="U11" s="60"/>
      <c r="V11" s="60"/>
      <c r="W11" s="60">
        <v>9382671</v>
      </c>
      <c r="X11" s="60">
        <v>8873134</v>
      </c>
      <c r="Y11" s="60">
        <v>509537</v>
      </c>
      <c r="Z11" s="140">
        <v>5.74</v>
      </c>
      <c r="AA11" s="62">
        <v>40188090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-307930066</v>
      </c>
      <c r="D14" s="155"/>
      <c r="E14" s="59">
        <v>-380007094</v>
      </c>
      <c r="F14" s="60">
        <v>-199831000</v>
      </c>
      <c r="G14" s="60">
        <v>-18419418</v>
      </c>
      <c r="H14" s="60">
        <v>-23720210</v>
      </c>
      <c r="I14" s="60">
        <v>-25326454</v>
      </c>
      <c r="J14" s="60">
        <v>-67466082</v>
      </c>
      <c r="K14" s="60">
        <v>-26174521</v>
      </c>
      <c r="L14" s="60">
        <v>-34495862</v>
      </c>
      <c r="M14" s="60">
        <v>-30364128</v>
      </c>
      <c r="N14" s="60">
        <v>-91034511</v>
      </c>
      <c r="O14" s="60"/>
      <c r="P14" s="60"/>
      <c r="Q14" s="60"/>
      <c r="R14" s="60"/>
      <c r="S14" s="60"/>
      <c r="T14" s="60"/>
      <c r="U14" s="60"/>
      <c r="V14" s="60"/>
      <c r="W14" s="60">
        <v>-158500593</v>
      </c>
      <c r="X14" s="60">
        <v>-99622633</v>
      </c>
      <c r="Y14" s="60">
        <v>-58877960</v>
      </c>
      <c r="Z14" s="140">
        <v>59.1</v>
      </c>
      <c r="AA14" s="62">
        <v>-199831000</v>
      </c>
    </row>
    <row r="15" spans="1:27" ht="12.75">
      <c r="A15" s="249" t="s">
        <v>40</v>
      </c>
      <c r="B15" s="182"/>
      <c r="C15" s="155"/>
      <c r="D15" s="155"/>
      <c r="E15" s="59">
        <v>-34000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>
        <v>-183924969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-82488150</v>
      </c>
      <c r="Y16" s="60">
        <v>82488150</v>
      </c>
      <c r="Z16" s="140">
        <v>-100</v>
      </c>
      <c r="AA16" s="62">
        <v>-183924969</v>
      </c>
    </row>
    <row r="17" spans="1:27" ht="12.75">
      <c r="A17" s="250" t="s">
        <v>185</v>
      </c>
      <c r="B17" s="251"/>
      <c r="C17" s="168">
        <f aca="true" t="shared" si="0" ref="C17:Y17">SUM(C6:C16)</f>
        <v>70637543</v>
      </c>
      <c r="D17" s="168">
        <f t="shared" si="0"/>
        <v>0</v>
      </c>
      <c r="E17" s="72">
        <f t="shared" si="0"/>
        <v>9438998</v>
      </c>
      <c r="F17" s="73">
        <f t="shared" si="0"/>
        <v>9438998</v>
      </c>
      <c r="G17" s="73">
        <f t="shared" si="0"/>
        <v>78562558</v>
      </c>
      <c r="H17" s="73">
        <f t="shared" si="0"/>
        <v>-7533625</v>
      </c>
      <c r="I17" s="73">
        <f t="shared" si="0"/>
        <v>-18302041</v>
      </c>
      <c r="J17" s="73">
        <f t="shared" si="0"/>
        <v>52726892</v>
      </c>
      <c r="K17" s="73">
        <f t="shared" si="0"/>
        <v>-13505608</v>
      </c>
      <c r="L17" s="73">
        <f t="shared" si="0"/>
        <v>-23308636</v>
      </c>
      <c r="M17" s="73">
        <f t="shared" si="0"/>
        <v>48083138</v>
      </c>
      <c r="N17" s="73">
        <f t="shared" si="0"/>
        <v>11268894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63995786</v>
      </c>
      <c r="X17" s="73">
        <f t="shared" si="0"/>
        <v>-34034175</v>
      </c>
      <c r="Y17" s="73">
        <f t="shared" si="0"/>
        <v>98029961</v>
      </c>
      <c r="Z17" s="170">
        <f>+IF(X17&lt;&gt;0,+(Y17/X17)*100,0)</f>
        <v>-288.03389828018453</v>
      </c>
      <c r="AA17" s="74">
        <f>SUM(AA6:AA16)</f>
        <v>9438998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13706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-4757951</v>
      </c>
      <c r="D26" s="155"/>
      <c r="E26" s="59">
        <v>-18494360</v>
      </c>
      <c r="F26" s="60">
        <v>-20688060</v>
      </c>
      <c r="G26" s="60">
        <v>-965</v>
      </c>
      <c r="H26" s="60">
        <v>-169598</v>
      </c>
      <c r="I26" s="60">
        <v>-835416</v>
      </c>
      <c r="J26" s="60">
        <v>-1005979</v>
      </c>
      <c r="K26" s="60">
        <v>-886082</v>
      </c>
      <c r="L26" s="60">
        <v>-3158595</v>
      </c>
      <c r="M26" s="60">
        <v>-2458188</v>
      </c>
      <c r="N26" s="60">
        <v>-6502865</v>
      </c>
      <c r="O26" s="60"/>
      <c r="P26" s="60"/>
      <c r="Q26" s="60"/>
      <c r="R26" s="60"/>
      <c r="S26" s="60"/>
      <c r="T26" s="60"/>
      <c r="U26" s="60"/>
      <c r="V26" s="60"/>
      <c r="W26" s="60">
        <v>-7508844</v>
      </c>
      <c r="X26" s="60">
        <v>-5540137</v>
      </c>
      <c r="Y26" s="60">
        <v>-1968707</v>
      </c>
      <c r="Z26" s="140">
        <v>35.54</v>
      </c>
      <c r="AA26" s="62">
        <v>-20688060</v>
      </c>
    </row>
    <row r="27" spans="1:27" ht="12.75">
      <c r="A27" s="250" t="s">
        <v>192</v>
      </c>
      <c r="B27" s="251"/>
      <c r="C27" s="168">
        <f aca="true" t="shared" si="1" ref="C27:Y27">SUM(C21:C26)</f>
        <v>-4744245</v>
      </c>
      <c r="D27" s="168">
        <f>SUM(D21:D26)</f>
        <v>0</v>
      </c>
      <c r="E27" s="72">
        <f t="shared" si="1"/>
        <v>-18494360</v>
      </c>
      <c r="F27" s="73">
        <f t="shared" si="1"/>
        <v>-20688060</v>
      </c>
      <c r="G27" s="73">
        <f t="shared" si="1"/>
        <v>-965</v>
      </c>
      <c r="H27" s="73">
        <f t="shared" si="1"/>
        <v>-169598</v>
      </c>
      <c r="I27" s="73">
        <f t="shared" si="1"/>
        <v>-835416</v>
      </c>
      <c r="J27" s="73">
        <f t="shared" si="1"/>
        <v>-1005979</v>
      </c>
      <c r="K27" s="73">
        <f t="shared" si="1"/>
        <v>-886082</v>
      </c>
      <c r="L27" s="73">
        <f t="shared" si="1"/>
        <v>-3158595</v>
      </c>
      <c r="M27" s="73">
        <f t="shared" si="1"/>
        <v>-2458188</v>
      </c>
      <c r="N27" s="73">
        <f t="shared" si="1"/>
        <v>-6502865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-7508844</v>
      </c>
      <c r="X27" s="73">
        <f t="shared" si="1"/>
        <v>-5540137</v>
      </c>
      <c r="Y27" s="73">
        <f t="shared" si="1"/>
        <v>-1968707</v>
      </c>
      <c r="Z27" s="170">
        <f>+IF(X27&lt;&gt;0,+(Y27/X27)*100,0)</f>
        <v>35.53534867459054</v>
      </c>
      <c r="AA27" s="74">
        <f>SUM(AA21:AA26)</f>
        <v>-20688060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-28063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-28063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65865235</v>
      </c>
      <c r="D38" s="153">
        <f>+D17+D27+D36</f>
        <v>0</v>
      </c>
      <c r="E38" s="99">
        <f t="shared" si="3"/>
        <v>-9055362</v>
      </c>
      <c r="F38" s="100">
        <f t="shared" si="3"/>
        <v>-11249062</v>
      </c>
      <c r="G38" s="100">
        <f t="shared" si="3"/>
        <v>78561593</v>
      </c>
      <c r="H38" s="100">
        <f t="shared" si="3"/>
        <v>-7703223</v>
      </c>
      <c r="I38" s="100">
        <f t="shared" si="3"/>
        <v>-19137457</v>
      </c>
      <c r="J38" s="100">
        <f t="shared" si="3"/>
        <v>51720913</v>
      </c>
      <c r="K38" s="100">
        <f t="shared" si="3"/>
        <v>-14391690</v>
      </c>
      <c r="L38" s="100">
        <f t="shared" si="3"/>
        <v>-26467231</v>
      </c>
      <c r="M38" s="100">
        <f t="shared" si="3"/>
        <v>45624950</v>
      </c>
      <c r="N38" s="100">
        <f t="shared" si="3"/>
        <v>4766029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56486942</v>
      </c>
      <c r="X38" s="100">
        <f t="shared" si="3"/>
        <v>-39574312</v>
      </c>
      <c r="Y38" s="100">
        <f t="shared" si="3"/>
        <v>96061254</v>
      </c>
      <c r="Z38" s="137">
        <f>+IF(X38&lt;&gt;0,+(Y38/X38)*100,0)</f>
        <v>-242.73638414737317</v>
      </c>
      <c r="AA38" s="102">
        <f>+AA17+AA27+AA36</f>
        <v>-11249062</v>
      </c>
    </row>
    <row r="39" spans="1:27" ht="12.75">
      <c r="A39" s="249" t="s">
        <v>200</v>
      </c>
      <c r="B39" s="182"/>
      <c r="C39" s="153">
        <v>504118478</v>
      </c>
      <c r="D39" s="153"/>
      <c r="E39" s="99">
        <v>494039000</v>
      </c>
      <c r="F39" s="100">
        <v>494039000</v>
      </c>
      <c r="G39" s="100">
        <v>569983713</v>
      </c>
      <c r="H39" s="100">
        <v>648545306</v>
      </c>
      <c r="I39" s="100">
        <v>640842083</v>
      </c>
      <c r="J39" s="100">
        <v>569983713</v>
      </c>
      <c r="K39" s="100">
        <v>621704626</v>
      </c>
      <c r="L39" s="100">
        <v>607312936</v>
      </c>
      <c r="M39" s="100">
        <v>580845705</v>
      </c>
      <c r="N39" s="100">
        <v>621704626</v>
      </c>
      <c r="O39" s="100"/>
      <c r="P39" s="100"/>
      <c r="Q39" s="100"/>
      <c r="R39" s="100"/>
      <c r="S39" s="100"/>
      <c r="T39" s="100"/>
      <c r="U39" s="100"/>
      <c r="V39" s="100"/>
      <c r="W39" s="100">
        <v>569983713</v>
      </c>
      <c r="X39" s="100">
        <v>494039000</v>
      </c>
      <c r="Y39" s="100">
        <v>75944713</v>
      </c>
      <c r="Z39" s="137">
        <v>15.37</v>
      </c>
      <c r="AA39" s="102">
        <v>494039000</v>
      </c>
    </row>
    <row r="40" spans="1:27" ht="12.75">
      <c r="A40" s="269" t="s">
        <v>201</v>
      </c>
      <c r="B40" s="256"/>
      <c r="C40" s="257">
        <v>569983713</v>
      </c>
      <c r="D40" s="257"/>
      <c r="E40" s="258">
        <v>484983639</v>
      </c>
      <c r="F40" s="259">
        <v>482789938</v>
      </c>
      <c r="G40" s="259">
        <v>648545306</v>
      </c>
      <c r="H40" s="259">
        <v>640842083</v>
      </c>
      <c r="I40" s="259">
        <v>621704626</v>
      </c>
      <c r="J40" s="259">
        <v>621704626</v>
      </c>
      <c r="K40" s="259">
        <v>607312936</v>
      </c>
      <c r="L40" s="259">
        <v>580845705</v>
      </c>
      <c r="M40" s="259">
        <v>626470655</v>
      </c>
      <c r="N40" s="259">
        <v>626470655</v>
      </c>
      <c r="O40" s="259"/>
      <c r="P40" s="259"/>
      <c r="Q40" s="259"/>
      <c r="R40" s="259"/>
      <c r="S40" s="259"/>
      <c r="T40" s="259"/>
      <c r="U40" s="259"/>
      <c r="V40" s="259"/>
      <c r="W40" s="259">
        <v>626470655</v>
      </c>
      <c r="X40" s="259">
        <v>454464688</v>
      </c>
      <c r="Y40" s="259">
        <v>172005967</v>
      </c>
      <c r="Z40" s="260">
        <v>37.85</v>
      </c>
      <c r="AA40" s="261">
        <v>482789938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4773245</v>
      </c>
      <c r="D5" s="200">
        <f t="shared" si="0"/>
        <v>0</v>
      </c>
      <c r="E5" s="106">
        <f t="shared" si="0"/>
        <v>18494360</v>
      </c>
      <c r="F5" s="106">
        <f t="shared" si="0"/>
        <v>20688060</v>
      </c>
      <c r="G5" s="106">
        <f t="shared" si="0"/>
        <v>964</v>
      </c>
      <c r="H5" s="106">
        <f t="shared" si="0"/>
        <v>169596</v>
      </c>
      <c r="I5" s="106">
        <f t="shared" si="0"/>
        <v>835415</v>
      </c>
      <c r="J5" s="106">
        <f t="shared" si="0"/>
        <v>1005975</v>
      </c>
      <c r="K5" s="106">
        <f t="shared" si="0"/>
        <v>886080</v>
      </c>
      <c r="L5" s="106">
        <f t="shared" si="0"/>
        <v>3158586</v>
      </c>
      <c r="M5" s="106">
        <f t="shared" si="0"/>
        <v>2458185</v>
      </c>
      <c r="N5" s="106">
        <f t="shared" si="0"/>
        <v>6502851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7508826</v>
      </c>
      <c r="X5" s="106">
        <f t="shared" si="0"/>
        <v>10344030</v>
      </c>
      <c r="Y5" s="106">
        <f t="shared" si="0"/>
        <v>-2835204</v>
      </c>
      <c r="Z5" s="201">
        <f>+IF(X5&lt;&gt;0,+(Y5/X5)*100,0)</f>
        <v>-27.40908524047204</v>
      </c>
      <c r="AA5" s="199">
        <f>SUM(AA11:AA18)</f>
        <v>20688060</v>
      </c>
    </row>
    <row r="6" spans="1:27" ht="12.75">
      <c r="A6" s="291" t="s">
        <v>205</v>
      </c>
      <c r="B6" s="142"/>
      <c r="C6" s="62"/>
      <c r="D6" s="156"/>
      <c r="E6" s="60">
        <v>670000</v>
      </c>
      <c r="F6" s="60">
        <v>722600</v>
      </c>
      <c r="G6" s="60"/>
      <c r="H6" s="60"/>
      <c r="I6" s="60"/>
      <c r="J6" s="60"/>
      <c r="K6" s="60"/>
      <c r="L6" s="60">
        <v>72573</v>
      </c>
      <c r="M6" s="60"/>
      <c r="N6" s="60">
        <v>72573</v>
      </c>
      <c r="O6" s="60"/>
      <c r="P6" s="60"/>
      <c r="Q6" s="60"/>
      <c r="R6" s="60"/>
      <c r="S6" s="60"/>
      <c r="T6" s="60"/>
      <c r="U6" s="60"/>
      <c r="V6" s="60"/>
      <c r="W6" s="60">
        <v>72573</v>
      </c>
      <c r="X6" s="60">
        <v>361300</v>
      </c>
      <c r="Y6" s="60">
        <v>-288727</v>
      </c>
      <c r="Z6" s="140">
        <v>-79.91</v>
      </c>
      <c r="AA6" s="155">
        <v>722600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95000</v>
      </c>
      <c r="F8" s="60">
        <v>95000</v>
      </c>
      <c r="G8" s="60"/>
      <c r="H8" s="60"/>
      <c r="I8" s="60"/>
      <c r="J8" s="60"/>
      <c r="K8" s="60">
        <v>67041</v>
      </c>
      <c r="L8" s="60"/>
      <c r="M8" s="60"/>
      <c r="N8" s="60">
        <v>67041</v>
      </c>
      <c r="O8" s="60"/>
      <c r="P8" s="60"/>
      <c r="Q8" s="60"/>
      <c r="R8" s="60"/>
      <c r="S8" s="60"/>
      <c r="T8" s="60"/>
      <c r="U8" s="60"/>
      <c r="V8" s="60"/>
      <c r="W8" s="60">
        <v>67041</v>
      </c>
      <c r="X8" s="60">
        <v>47500</v>
      </c>
      <c r="Y8" s="60">
        <v>19541</v>
      </c>
      <c r="Z8" s="140">
        <v>41.14</v>
      </c>
      <c r="AA8" s="155">
        <v>95000</v>
      </c>
    </row>
    <row r="9" spans="1:27" ht="12.75">
      <c r="A9" s="291" t="s">
        <v>208</v>
      </c>
      <c r="B9" s="142"/>
      <c r="C9" s="62"/>
      <c r="D9" s="156"/>
      <c r="E9" s="60">
        <v>30000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202701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202701</v>
      </c>
      <c r="D11" s="294">
        <f t="shared" si="1"/>
        <v>0</v>
      </c>
      <c r="E11" s="295">
        <f t="shared" si="1"/>
        <v>795000</v>
      </c>
      <c r="F11" s="295">
        <f t="shared" si="1"/>
        <v>817600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67041</v>
      </c>
      <c r="L11" s="295">
        <f t="shared" si="1"/>
        <v>72573</v>
      </c>
      <c r="M11" s="295">
        <f t="shared" si="1"/>
        <v>0</v>
      </c>
      <c r="N11" s="295">
        <f t="shared" si="1"/>
        <v>139614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139614</v>
      </c>
      <c r="X11" s="295">
        <f t="shared" si="1"/>
        <v>408800</v>
      </c>
      <c r="Y11" s="295">
        <f t="shared" si="1"/>
        <v>-269186</v>
      </c>
      <c r="Z11" s="296">
        <f>+IF(X11&lt;&gt;0,+(Y11/X11)*100,0)</f>
        <v>-65.84784735812133</v>
      </c>
      <c r="AA11" s="297">
        <f>SUM(AA6:AA10)</f>
        <v>817600</v>
      </c>
    </row>
    <row r="12" spans="1:27" ht="12.75">
      <c r="A12" s="298" t="s">
        <v>211</v>
      </c>
      <c r="B12" s="136"/>
      <c r="C12" s="62">
        <v>720446</v>
      </c>
      <c r="D12" s="156"/>
      <c r="E12" s="60">
        <v>407000</v>
      </c>
      <c r="F12" s="60">
        <v>2117460</v>
      </c>
      <c r="G12" s="60"/>
      <c r="H12" s="60"/>
      <c r="I12" s="60">
        <v>74880</v>
      </c>
      <c r="J12" s="60">
        <v>74880</v>
      </c>
      <c r="K12" s="60">
        <v>162116</v>
      </c>
      <c r="L12" s="60">
        <v>35022</v>
      </c>
      <c r="M12" s="60"/>
      <c r="N12" s="60">
        <v>197138</v>
      </c>
      <c r="O12" s="60"/>
      <c r="P12" s="60"/>
      <c r="Q12" s="60"/>
      <c r="R12" s="60"/>
      <c r="S12" s="60"/>
      <c r="T12" s="60"/>
      <c r="U12" s="60"/>
      <c r="V12" s="60"/>
      <c r="W12" s="60">
        <v>272018</v>
      </c>
      <c r="X12" s="60">
        <v>1058730</v>
      </c>
      <c r="Y12" s="60">
        <v>-786712</v>
      </c>
      <c r="Z12" s="140">
        <v>-74.31</v>
      </c>
      <c r="AA12" s="155">
        <v>2117460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3472406</v>
      </c>
      <c r="D15" s="156"/>
      <c r="E15" s="60">
        <v>16969560</v>
      </c>
      <c r="F15" s="60">
        <v>17753000</v>
      </c>
      <c r="G15" s="60">
        <v>964</v>
      </c>
      <c r="H15" s="60">
        <v>169596</v>
      </c>
      <c r="I15" s="60">
        <v>760535</v>
      </c>
      <c r="J15" s="60">
        <v>931095</v>
      </c>
      <c r="K15" s="60">
        <v>656923</v>
      </c>
      <c r="L15" s="60">
        <v>3050991</v>
      </c>
      <c r="M15" s="60">
        <v>2458185</v>
      </c>
      <c r="N15" s="60">
        <v>6166099</v>
      </c>
      <c r="O15" s="60"/>
      <c r="P15" s="60"/>
      <c r="Q15" s="60"/>
      <c r="R15" s="60"/>
      <c r="S15" s="60"/>
      <c r="T15" s="60"/>
      <c r="U15" s="60"/>
      <c r="V15" s="60"/>
      <c r="W15" s="60">
        <v>7097194</v>
      </c>
      <c r="X15" s="60">
        <v>8876500</v>
      </c>
      <c r="Y15" s="60">
        <v>-1779306</v>
      </c>
      <c r="Z15" s="140">
        <v>-20.05</v>
      </c>
      <c r="AA15" s="155">
        <v>17753000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377692</v>
      </c>
      <c r="D18" s="276"/>
      <c r="E18" s="82">
        <v>322800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670000</v>
      </c>
      <c r="F36" s="60">
        <f t="shared" si="4"/>
        <v>722600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72573</v>
      </c>
      <c r="M36" s="60">
        <f t="shared" si="4"/>
        <v>0</v>
      </c>
      <c r="N36" s="60">
        <f t="shared" si="4"/>
        <v>72573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72573</v>
      </c>
      <c r="X36" s="60">
        <f t="shared" si="4"/>
        <v>361300</v>
      </c>
      <c r="Y36" s="60">
        <f t="shared" si="4"/>
        <v>-288727</v>
      </c>
      <c r="Z36" s="140">
        <f aca="true" t="shared" si="5" ref="Z36:Z49">+IF(X36&lt;&gt;0,+(Y36/X36)*100,0)</f>
        <v>-79.91336839191807</v>
      </c>
      <c r="AA36" s="155">
        <f>AA6+AA21</f>
        <v>722600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95000</v>
      </c>
      <c r="F38" s="60">
        <f t="shared" si="4"/>
        <v>95000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67041</v>
      </c>
      <c r="L38" s="60">
        <f t="shared" si="4"/>
        <v>0</v>
      </c>
      <c r="M38" s="60">
        <f t="shared" si="4"/>
        <v>0</v>
      </c>
      <c r="N38" s="60">
        <f t="shared" si="4"/>
        <v>67041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67041</v>
      </c>
      <c r="X38" s="60">
        <f t="shared" si="4"/>
        <v>47500</v>
      </c>
      <c r="Y38" s="60">
        <f t="shared" si="4"/>
        <v>19541</v>
      </c>
      <c r="Z38" s="140">
        <f t="shared" si="5"/>
        <v>41.13894736842105</v>
      </c>
      <c r="AA38" s="155">
        <f>AA8+AA23</f>
        <v>95000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202701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202701</v>
      </c>
      <c r="D41" s="294">
        <f t="shared" si="6"/>
        <v>0</v>
      </c>
      <c r="E41" s="295">
        <f t="shared" si="6"/>
        <v>795000</v>
      </c>
      <c r="F41" s="295">
        <f t="shared" si="6"/>
        <v>817600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67041</v>
      </c>
      <c r="L41" s="295">
        <f t="shared" si="6"/>
        <v>72573</v>
      </c>
      <c r="M41" s="295">
        <f t="shared" si="6"/>
        <v>0</v>
      </c>
      <c r="N41" s="295">
        <f t="shared" si="6"/>
        <v>139614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139614</v>
      </c>
      <c r="X41" s="295">
        <f t="shared" si="6"/>
        <v>408800</v>
      </c>
      <c r="Y41" s="295">
        <f t="shared" si="6"/>
        <v>-269186</v>
      </c>
      <c r="Z41" s="296">
        <f t="shared" si="5"/>
        <v>-65.84784735812133</v>
      </c>
      <c r="AA41" s="297">
        <f>SUM(AA36:AA40)</f>
        <v>817600</v>
      </c>
    </row>
    <row r="42" spans="1:27" ht="12.75">
      <c r="A42" s="298" t="s">
        <v>211</v>
      </c>
      <c r="B42" s="136"/>
      <c r="C42" s="95">
        <f aca="true" t="shared" si="7" ref="C42:Y48">C12+C27</f>
        <v>720446</v>
      </c>
      <c r="D42" s="129">
        <f t="shared" si="7"/>
        <v>0</v>
      </c>
      <c r="E42" s="54">
        <f t="shared" si="7"/>
        <v>407000</v>
      </c>
      <c r="F42" s="54">
        <f t="shared" si="7"/>
        <v>2117460</v>
      </c>
      <c r="G42" s="54">
        <f t="shared" si="7"/>
        <v>0</v>
      </c>
      <c r="H42" s="54">
        <f t="shared" si="7"/>
        <v>0</v>
      </c>
      <c r="I42" s="54">
        <f t="shared" si="7"/>
        <v>74880</v>
      </c>
      <c r="J42" s="54">
        <f t="shared" si="7"/>
        <v>74880</v>
      </c>
      <c r="K42" s="54">
        <f t="shared" si="7"/>
        <v>162116</v>
      </c>
      <c r="L42" s="54">
        <f t="shared" si="7"/>
        <v>35022</v>
      </c>
      <c r="M42" s="54">
        <f t="shared" si="7"/>
        <v>0</v>
      </c>
      <c r="N42" s="54">
        <f t="shared" si="7"/>
        <v>197138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272018</v>
      </c>
      <c r="X42" s="54">
        <f t="shared" si="7"/>
        <v>1058730</v>
      </c>
      <c r="Y42" s="54">
        <f t="shared" si="7"/>
        <v>-786712</v>
      </c>
      <c r="Z42" s="184">
        <f t="shared" si="5"/>
        <v>-74.3071415752836</v>
      </c>
      <c r="AA42" s="130">
        <f aca="true" t="shared" si="8" ref="AA42:AA48">AA12+AA27</f>
        <v>2117460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3472406</v>
      </c>
      <c r="D45" s="129">
        <f t="shared" si="7"/>
        <v>0</v>
      </c>
      <c r="E45" s="54">
        <f t="shared" si="7"/>
        <v>16969560</v>
      </c>
      <c r="F45" s="54">
        <f t="shared" si="7"/>
        <v>17753000</v>
      </c>
      <c r="G45" s="54">
        <f t="shared" si="7"/>
        <v>964</v>
      </c>
      <c r="H45" s="54">
        <f t="shared" si="7"/>
        <v>169596</v>
      </c>
      <c r="I45" s="54">
        <f t="shared" si="7"/>
        <v>760535</v>
      </c>
      <c r="J45" s="54">
        <f t="shared" si="7"/>
        <v>931095</v>
      </c>
      <c r="K45" s="54">
        <f t="shared" si="7"/>
        <v>656923</v>
      </c>
      <c r="L45" s="54">
        <f t="shared" si="7"/>
        <v>3050991</v>
      </c>
      <c r="M45" s="54">
        <f t="shared" si="7"/>
        <v>2458185</v>
      </c>
      <c r="N45" s="54">
        <f t="shared" si="7"/>
        <v>6166099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7097194</v>
      </c>
      <c r="X45" s="54">
        <f t="shared" si="7"/>
        <v>8876500</v>
      </c>
      <c r="Y45" s="54">
        <f t="shared" si="7"/>
        <v>-1779306</v>
      </c>
      <c r="Z45" s="184">
        <f t="shared" si="5"/>
        <v>-20.045130400495694</v>
      </c>
      <c r="AA45" s="130">
        <f t="shared" si="8"/>
        <v>17753000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377692</v>
      </c>
      <c r="D48" s="129">
        <f t="shared" si="7"/>
        <v>0</v>
      </c>
      <c r="E48" s="54">
        <f t="shared" si="7"/>
        <v>322800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4773245</v>
      </c>
      <c r="D49" s="218">
        <f t="shared" si="9"/>
        <v>0</v>
      </c>
      <c r="E49" s="220">
        <f t="shared" si="9"/>
        <v>18494360</v>
      </c>
      <c r="F49" s="220">
        <f t="shared" si="9"/>
        <v>20688060</v>
      </c>
      <c r="G49" s="220">
        <f t="shared" si="9"/>
        <v>964</v>
      </c>
      <c r="H49" s="220">
        <f t="shared" si="9"/>
        <v>169596</v>
      </c>
      <c r="I49" s="220">
        <f t="shared" si="9"/>
        <v>835415</v>
      </c>
      <c r="J49" s="220">
        <f t="shared" si="9"/>
        <v>1005975</v>
      </c>
      <c r="K49" s="220">
        <f t="shared" si="9"/>
        <v>886080</v>
      </c>
      <c r="L49" s="220">
        <f t="shared" si="9"/>
        <v>3158586</v>
      </c>
      <c r="M49" s="220">
        <f t="shared" si="9"/>
        <v>2458185</v>
      </c>
      <c r="N49" s="220">
        <f t="shared" si="9"/>
        <v>6502851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7508826</v>
      </c>
      <c r="X49" s="220">
        <f t="shared" si="9"/>
        <v>10344030</v>
      </c>
      <c r="Y49" s="220">
        <f t="shared" si="9"/>
        <v>-2835204</v>
      </c>
      <c r="Z49" s="221">
        <f t="shared" si="5"/>
        <v>-27.40908524047204</v>
      </c>
      <c r="AA49" s="222">
        <f>SUM(AA41:AA48)</f>
        <v>20688060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2382109</v>
      </c>
      <c r="H65" s="60">
        <v>3323052</v>
      </c>
      <c r="I65" s="60">
        <v>2797209</v>
      </c>
      <c r="J65" s="60">
        <v>8502370</v>
      </c>
      <c r="K65" s="60">
        <v>2867200</v>
      </c>
      <c r="L65" s="60">
        <v>4527674</v>
      </c>
      <c r="M65" s="60">
        <v>3377997</v>
      </c>
      <c r="N65" s="60">
        <v>10772871</v>
      </c>
      <c r="O65" s="60"/>
      <c r="P65" s="60"/>
      <c r="Q65" s="60"/>
      <c r="R65" s="60"/>
      <c r="S65" s="60"/>
      <c r="T65" s="60"/>
      <c r="U65" s="60"/>
      <c r="V65" s="60"/>
      <c r="W65" s="60">
        <v>19275241</v>
      </c>
      <c r="X65" s="60"/>
      <c r="Y65" s="60">
        <v>19275241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81711</v>
      </c>
      <c r="H66" s="275">
        <v>2300505</v>
      </c>
      <c r="I66" s="275">
        <v>2300505</v>
      </c>
      <c r="J66" s="275">
        <v>4682721</v>
      </c>
      <c r="K66" s="275">
        <v>2581928</v>
      </c>
      <c r="L66" s="275">
        <v>3412630</v>
      </c>
      <c r="M66" s="275">
        <v>7758168</v>
      </c>
      <c r="N66" s="275">
        <v>13752726</v>
      </c>
      <c r="O66" s="275"/>
      <c r="P66" s="275"/>
      <c r="Q66" s="275"/>
      <c r="R66" s="275"/>
      <c r="S66" s="275"/>
      <c r="T66" s="275"/>
      <c r="U66" s="275"/>
      <c r="V66" s="275"/>
      <c r="W66" s="275">
        <v>18435447</v>
      </c>
      <c r="X66" s="275"/>
      <c r="Y66" s="275">
        <v>18435447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107482</v>
      </c>
      <c r="H68" s="60">
        <v>178760</v>
      </c>
      <c r="I68" s="60">
        <v>178760</v>
      </c>
      <c r="J68" s="60">
        <v>465002</v>
      </c>
      <c r="K68" s="60">
        <v>295456</v>
      </c>
      <c r="L68" s="60">
        <v>426326</v>
      </c>
      <c r="M68" s="60">
        <v>412557</v>
      </c>
      <c r="N68" s="60">
        <v>1134339</v>
      </c>
      <c r="O68" s="60"/>
      <c r="P68" s="60"/>
      <c r="Q68" s="60"/>
      <c r="R68" s="60"/>
      <c r="S68" s="60"/>
      <c r="T68" s="60"/>
      <c r="U68" s="60"/>
      <c r="V68" s="60"/>
      <c r="W68" s="60">
        <v>1599341</v>
      </c>
      <c r="X68" s="60"/>
      <c r="Y68" s="60">
        <v>1599341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2571302</v>
      </c>
      <c r="H69" s="220">
        <f t="shared" si="12"/>
        <v>5802317</v>
      </c>
      <c r="I69" s="220">
        <f t="shared" si="12"/>
        <v>5276474</v>
      </c>
      <c r="J69" s="220">
        <f t="shared" si="12"/>
        <v>13650093</v>
      </c>
      <c r="K69" s="220">
        <f t="shared" si="12"/>
        <v>5744584</v>
      </c>
      <c r="L69" s="220">
        <f t="shared" si="12"/>
        <v>8366630</v>
      </c>
      <c r="M69" s="220">
        <f t="shared" si="12"/>
        <v>11548722</v>
      </c>
      <c r="N69" s="220">
        <f t="shared" si="12"/>
        <v>25659936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39310029</v>
      </c>
      <c r="X69" s="220">
        <f t="shared" si="12"/>
        <v>0</v>
      </c>
      <c r="Y69" s="220">
        <f t="shared" si="12"/>
        <v>39310029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202701</v>
      </c>
      <c r="D5" s="357">
        <f t="shared" si="0"/>
        <v>0</v>
      </c>
      <c r="E5" s="356">
        <f t="shared" si="0"/>
        <v>795000</v>
      </c>
      <c r="F5" s="358">
        <f t="shared" si="0"/>
        <v>817600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67041</v>
      </c>
      <c r="L5" s="356">
        <f t="shared" si="0"/>
        <v>72573</v>
      </c>
      <c r="M5" s="356">
        <f t="shared" si="0"/>
        <v>0</v>
      </c>
      <c r="N5" s="358">
        <f t="shared" si="0"/>
        <v>139614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139614</v>
      </c>
      <c r="X5" s="356">
        <f t="shared" si="0"/>
        <v>408800</v>
      </c>
      <c r="Y5" s="358">
        <f t="shared" si="0"/>
        <v>-269186</v>
      </c>
      <c r="Z5" s="359">
        <f>+IF(X5&lt;&gt;0,+(Y5/X5)*100,0)</f>
        <v>-65.84784735812133</v>
      </c>
      <c r="AA5" s="360">
        <f>+AA6+AA8+AA11+AA13+AA15</f>
        <v>817600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670000</v>
      </c>
      <c r="F6" s="59">
        <f t="shared" si="1"/>
        <v>722600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72573</v>
      </c>
      <c r="M6" s="60">
        <f t="shared" si="1"/>
        <v>0</v>
      </c>
      <c r="N6" s="59">
        <f t="shared" si="1"/>
        <v>72573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72573</v>
      </c>
      <c r="X6" s="60">
        <f t="shared" si="1"/>
        <v>361300</v>
      </c>
      <c r="Y6" s="59">
        <f t="shared" si="1"/>
        <v>-288727</v>
      </c>
      <c r="Z6" s="61">
        <f>+IF(X6&lt;&gt;0,+(Y6/X6)*100,0)</f>
        <v>-79.91336839191807</v>
      </c>
      <c r="AA6" s="62">
        <f t="shared" si="1"/>
        <v>722600</v>
      </c>
    </row>
    <row r="7" spans="1:27" ht="12.75">
      <c r="A7" s="291" t="s">
        <v>229</v>
      </c>
      <c r="B7" s="142"/>
      <c r="C7" s="60"/>
      <c r="D7" s="340"/>
      <c r="E7" s="60">
        <v>670000</v>
      </c>
      <c r="F7" s="59">
        <v>722600</v>
      </c>
      <c r="G7" s="59"/>
      <c r="H7" s="60"/>
      <c r="I7" s="60"/>
      <c r="J7" s="59"/>
      <c r="K7" s="59"/>
      <c r="L7" s="60">
        <v>72573</v>
      </c>
      <c r="M7" s="60"/>
      <c r="N7" s="59">
        <v>72573</v>
      </c>
      <c r="O7" s="59"/>
      <c r="P7" s="60"/>
      <c r="Q7" s="60"/>
      <c r="R7" s="59"/>
      <c r="S7" s="59"/>
      <c r="T7" s="60"/>
      <c r="U7" s="60"/>
      <c r="V7" s="59"/>
      <c r="W7" s="59">
        <v>72573</v>
      </c>
      <c r="X7" s="60">
        <v>361300</v>
      </c>
      <c r="Y7" s="59">
        <v>-288727</v>
      </c>
      <c r="Z7" s="61">
        <v>-79.91</v>
      </c>
      <c r="AA7" s="62">
        <v>722600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95000</v>
      </c>
      <c r="F11" s="364">
        <f t="shared" si="3"/>
        <v>95000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67041</v>
      </c>
      <c r="L11" s="362">
        <f t="shared" si="3"/>
        <v>0</v>
      </c>
      <c r="M11" s="362">
        <f t="shared" si="3"/>
        <v>0</v>
      </c>
      <c r="N11" s="364">
        <f t="shared" si="3"/>
        <v>67041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67041</v>
      </c>
      <c r="X11" s="362">
        <f t="shared" si="3"/>
        <v>47500</v>
      </c>
      <c r="Y11" s="364">
        <f t="shared" si="3"/>
        <v>19541</v>
      </c>
      <c r="Z11" s="365">
        <f>+IF(X11&lt;&gt;0,+(Y11/X11)*100,0)</f>
        <v>41.13894736842105</v>
      </c>
      <c r="AA11" s="366">
        <f t="shared" si="3"/>
        <v>95000</v>
      </c>
    </row>
    <row r="12" spans="1:27" ht="12.75">
      <c r="A12" s="291" t="s">
        <v>232</v>
      </c>
      <c r="B12" s="136"/>
      <c r="C12" s="60"/>
      <c r="D12" s="340"/>
      <c r="E12" s="60">
        <v>95000</v>
      </c>
      <c r="F12" s="59">
        <v>95000</v>
      </c>
      <c r="G12" s="59"/>
      <c r="H12" s="60"/>
      <c r="I12" s="60"/>
      <c r="J12" s="59"/>
      <c r="K12" s="59">
        <v>67041</v>
      </c>
      <c r="L12" s="60"/>
      <c r="M12" s="60"/>
      <c r="N12" s="59">
        <v>67041</v>
      </c>
      <c r="O12" s="59"/>
      <c r="P12" s="60"/>
      <c r="Q12" s="60"/>
      <c r="R12" s="59"/>
      <c r="S12" s="59"/>
      <c r="T12" s="60"/>
      <c r="U12" s="60"/>
      <c r="V12" s="59"/>
      <c r="W12" s="59">
        <v>67041</v>
      </c>
      <c r="X12" s="60">
        <v>47500</v>
      </c>
      <c r="Y12" s="59">
        <v>19541</v>
      </c>
      <c r="Z12" s="61">
        <v>41.14</v>
      </c>
      <c r="AA12" s="62">
        <v>95000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30000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202701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202701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720446</v>
      </c>
      <c r="D22" s="344">
        <f t="shared" si="6"/>
        <v>0</v>
      </c>
      <c r="E22" s="343">
        <f t="shared" si="6"/>
        <v>407000</v>
      </c>
      <c r="F22" s="345">
        <f t="shared" si="6"/>
        <v>2117460</v>
      </c>
      <c r="G22" s="345">
        <f t="shared" si="6"/>
        <v>0</v>
      </c>
      <c r="H22" s="343">
        <f t="shared" si="6"/>
        <v>0</v>
      </c>
      <c r="I22" s="343">
        <f t="shared" si="6"/>
        <v>74880</v>
      </c>
      <c r="J22" s="345">
        <f t="shared" si="6"/>
        <v>74880</v>
      </c>
      <c r="K22" s="345">
        <f t="shared" si="6"/>
        <v>162116</v>
      </c>
      <c r="L22" s="343">
        <f t="shared" si="6"/>
        <v>35022</v>
      </c>
      <c r="M22" s="343">
        <f t="shared" si="6"/>
        <v>0</v>
      </c>
      <c r="N22" s="345">
        <f t="shared" si="6"/>
        <v>197138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272018</v>
      </c>
      <c r="X22" s="343">
        <f t="shared" si="6"/>
        <v>1058730</v>
      </c>
      <c r="Y22" s="345">
        <f t="shared" si="6"/>
        <v>-786712</v>
      </c>
      <c r="Z22" s="336">
        <f>+IF(X22&lt;&gt;0,+(Y22/X22)*100,0)</f>
        <v>-74.3071415752836</v>
      </c>
      <c r="AA22" s="350">
        <f>SUM(AA23:AA32)</f>
        <v>2117460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90000</v>
      </c>
      <c r="F28" s="342">
        <v>87460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43730</v>
      </c>
      <c r="Y28" s="342">
        <v>-43730</v>
      </c>
      <c r="Z28" s="335">
        <v>-100</v>
      </c>
      <c r="AA28" s="273">
        <v>87460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720446</v>
      </c>
      <c r="D32" s="340"/>
      <c r="E32" s="60">
        <v>317000</v>
      </c>
      <c r="F32" s="59">
        <v>2030000</v>
      </c>
      <c r="G32" s="59"/>
      <c r="H32" s="60"/>
      <c r="I32" s="60">
        <v>74880</v>
      </c>
      <c r="J32" s="59">
        <v>74880</v>
      </c>
      <c r="K32" s="59">
        <v>162116</v>
      </c>
      <c r="L32" s="60">
        <v>35022</v>
      </c>
      <c r="M32" s="60"/>
      <c r="N32" s="59">
        <v>197138</v>
      </c>
      <c r="O32" s="59"/>
      <c r="P32" s="60"/>
      <c r="Q32" s="60"/>
      <c r="R32" s="59"/>
      <c r="S32" s="59"/>
      <c r="T32" s="60"/>
      <c r="U32" s="60"/>
      <c r="V32" s="59"/>
      <c r="W32" s="59">
        <v>272018</v>
      </c>
      <c r="X32" s="60">
        <v>1015000</v>
      </c>
      <c r="Y32" s="59">
        <v>-742982</v>
      </c>
      <c r="Z32" s="61">
        <v>-73.2</v>
      </c>
      <c r="AA32" s="62">
        <v>2030000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3472406</v>
      </c>
      <c r="D40" s="344">
        <f t="shared" si="9"/>
        <v>0</v>
      </c>
      <c r="E40" s="343">
        <f t="shared" si="9"/>
        <v>16969560</v>
      </c>
      <c r="F40" s="345">
        <f t="shared" si="9"/>
        <v>17753000</v>
      </c>
      <c r="G40" s="345">
        <f t="shared" si="9"/>
        <v>964</v>
      </c>
      <c r="H40" s="343">
        <f t="shared" si="9"/>
        <v>169596</v>
      </c>
      <c r="I40" s="343">
        <f t="shared" si="9"/>
        <v>760535</v>
      </c>
      <c r="J40" s="345">
        <f t="shared" si="9"/>
        <v>931095</v>
      </c>
      <c r="K40" s="345">
        <f t="shared" si="9"/>
        <v>656923</v>
      </c>
      <c r="L40" s="343">
        <f t="shared" si="9"/>
        <v>3050991</v>
      </c>
      <c r="M40" s="343">
        <f t="shared" si="9"/>
        <v>2458185</v>
      </c>
      <c r="N40" s="345">
        <f t="shared" si="9"/>
        <v>6166099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7097194</v>
      </c>
      <c r="X40" s="343">
        <f t="shared" si="9"/>
        <v>8876501</v>
      </c>
      <c r="Y40" s="345">
        <f t="shared" si="9"/>
        <v>-1779307</v>
      </c>
      <c r="Z40" s="336">
        <f>+IF(X40&lt;&gt;0,+(Y40/X40)*100,0)</f>
        <v>-20.045139407971675</v>
      </c>
      <c r="AA40" s="350">
        <f>SUM(AA41:AA49)</f>
        <v>17753000</v>
      </c>
    </row>
    <row r="41" spans="1:27" ht="12.75">
      <c r="A41" s="361" t="s">
        <v>248</v>
      </c>
      <c r="B41" s="142"/>
      <c r="C41" s="362">
        <v>465693</v>
      </c>
      <c r="D41" s="363"/>
      <c r="E41" s="362">
        <v>1295000</v>
      </c>
      <c r="F41" s="364">
        <v>474753</v>
      </c>
      <c r="G41" s="364"/>
      <c r="H41" s="362"/>
      <c r="I41" s="362">
        <v>453648</v>
      </c>
      <c r="J41" s="364">
        <v>453648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453648</v>
      </c>
      <c r="X41" s="362">
        <v>237377</v>
      </c>
      <c r="Y41" s="364">
        <v>216271</v>
      </c>
      <c r="Z41" s="365">
        <v>91.11</v>
      </c>
      <c r="AA41" s="366">
        <v>474753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4600000</v>
      </c>
      <c r="F42" s="53">
        <f t="shared" si="10"/>
        <v>6793700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2193684</v>
      </c>
      <c r="N42" s="53">
        <f t="shared" si="10"/>
        <v>2193684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2193684</v>
      </c>
      <c r="X42" s="54">
        <f t="shared" si="10"/>
        <v>3396850</v>
      </c>
      <c r="Y42" s="53">
        <f t="shared" si="10"/>
        <v>-1203166</v>
      </c>
      <c r="Z42" s="94">
        <f>+IF(X42&lt;&gt;0,+(Y42/X42)*100,0)</f>
        <v>-35.42005092953766</v>
      </c>
      <c r="AA42" s="95">
        <f>+AA62</f>
        <v>6793700</v>
      </c>
    </row>
    <row r="43" spans="1:27" ht="12.75">
      <c r="A43" s="361" t="s">
        <v>250</v>
      </c>
      <c r="B43" s="136"/>
      <c r="C43" s="275">
        <v>1100132</v>
      </c>
      <c r="D43" s="369"/>
      <c r="E43" s="305">
        <v>9466250</v>
      </c>
      <c r="F43" s="370">
        <v>9029077</v>
      </c>
      <c r="G43" s="370">
        <v>964</v>
      </c>
      <c r="H43" s="305">
        <v>147196</v>
      </c>
      <c r="I43" s="305">
        <v>51480</v>
      </c>
      <c r="J43" s="370">
        <v>199640</v>
      </c>
      <c r="K43" s="370">
        <v>647673</v>
      </c>
      <c r="L43" s="305">
        <v>2910417</v>
      </c>
      <c r="M43" s="305">
        <v>231304</v>
      </c>
      <c r="N43" s="370">
        <v>3789394</v>
      </c>
      <c r="O43" s="370"/>
      <c r="P43" s="305"/>
      <c r="Q43" s="305"/>
      <c r="R43" s="370"/>
      <c r="S43" s="370"/>
      <c r="T43" s="305"/>
      <c r="U43" s="305"/>
      <c r="V43" s="370"/>
      <c r="W43" s="370">
        <v>3989034</v>
      </c>
      <c r="X43" s="305">
        <v>4514539</v>
      </c>
      <c r="Y43" s="370">
        <v>-525505</v>
      </c>
      <c r="Z43" s="371">
        <v>-11.64</v>
      </c>
      <c r="AA43" s="303">
        <v>9029077</v>
      </c>
    </row>
    <row r="44" spans="1:27" ht="12.75">
      <c r="A44" s="361" t="s">
        <v>251</v>
      </c>
      <c r="B44" s="136"/>
      <c r="C44" s="60">
        <v>1421825</v>
      </c>
      <c r="D44" s="368"/>
      <c r="E44" s="54">
        <v>1608310</v>
      </c>
      <c r="F44" s="53">
        <v>1455470</v>
      </c>
      <c r="G44" s="53"/>
      <c r="H44" s="54">
        <v>22400</v>
      </c>
      <c r="I44" s="54">
        <v>255407</v>
      </c>
      <c r="J44" s="53">
        <v>277807</v>
      </c>
      <c r="K44" s="53">
        <v>9250</v>
      </c>
      <c r="L44" s="54">
        <v>140574</v>
      </c>
      <c r="M44" s="54">
        <v>33197</v>
      </c>
      <c r="N44" s="53">
        <v>183021</v>
      </c>
      <c r="O44" s="53"/>
      <c r="P44" s="54"/>
      <c r="Q44" s="54"/>
      <c r="R44" s="53"/>
      <c r="S44" s="53"/>
      <c r="T44" s="54"/>
      <c r="U44" s="54"/>
      <c r="V44" s="53"/>
      <c r="W44" s="53">
        <v>460828</v>
      </c>
      <c r="X44" s="54">
        <v>727735</v>
      </c>
      <c r="Y44" s="53">
        <v>-266907</v>
      </c>
      <c r="Z44" s="94">
        <v>-36.68</v>
      </c>
      <c r="AA44" s="95">
        <v>1455470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484756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377692</v>
      </c>
      <c r="D57" s="344">
        <f aca="true" t="shared" si="13" ref="D57:AA57">+D58</f>
        <v>0</v>
      </c>
      <c r="E57" s="343">
        <f t="shared" si="13"/>
        <v>322800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377692</v>
      </c>
      <c r="D58" s="340"/>
      <c r="E58" s="60">
        <v>322800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4773245</v>
      </c>
      <c r="D60" s="346">
        <f t="shared" si="14"/>
        <v>0</v>
      </c>
      <c r="E60" s="219">
        <f t="shared" si="14"/>
        <v>18494360</v>
      </c>
      <c r="F60" s="264">
        <f t="shared" si="14"/>
        <v>20688060</v>
      </c>
      <c r="G60" s="264">
        <f t="shared" si="14"/>
        <v>964</v>
      </c>
      <c r="H60" s="219">
        <f t="shared" si="14"/>
        <v>169596</v>
      </c>
      <c r="I60" s="219">
        <f t="shared" si="14"/>
        <v>835415</v>
      </c>
      <c r="J60" s="264">
        <f t="shared" si="14"/>
        <v>1005975</v>
      </c>
      <c r="K60" s="264">
        <f t="shared" si="14"/>
        <v>886080</v>
      </c>
      <c r="L60" s="219">
        <f t="shared" si="14"/>
        <v>3158586</v>
      </c>
      <c r="M60" s="219">
        <f t="shared" si="14"/>
        <v>2458185</v>
      </c>
      <c r="N60" s="264">
        <f t="shared" si="14"/>
        <v>6502851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7508826</v>
      </c>
      <c r="X60" s="219">
        <f t="shared" si="14"/>
        <v>10344031</v>
      </c>
      <c r="Y60" s="264">
        <f t="shared" si="14"/>
        <v>-2835205</v>
      </c>
      <c r="Z60" s="337">
        <f>+IF(X60&lt;&gt;0,+(Y60/X60)*100,0)</f>
        <v>-27.409092258134184</v>
      </c>
      <c r="AA60" s="232">
        <f>+AA57+AA54+AA51+AA40+AA37+AA34+AA22+AA5</f>
        <v>20688060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4600000</v>
      </c>
      <c r="F62" s="349">
        <f t="shared" si="15"/>
        <v>6793700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2193684</v>
      </c>
      <c r="N62" s="349">
        <f t="shared" si="15"/>
        <v>2193684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2193684</v>
      </c>
      <c r="X62" s="347">
        <f t="shared" si="15"/>
        <v>3396850</v>
      </c>
      <c r="Y62" s="349">
        <f t="shared" si="15"/>
        <v>-1203166</v>
      </c>
      <c r="Z62" s="338">
        <f>+IF(X62&lt;&gt;0,+(Y62/X62)*100,0)</f>
        <v>-35.42005092953766</v>
      </c>
      <c r="AA62" s="351">
        <f>SUM(AA63:AA66)</f>
        <v>6793700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4600000</v>
      </c>
      <c r="F64" s="59">
        <v>6793700</v>
      </c>
      <c r="G64" s="59"/>
      <c r="H64" s="60"/>
      <c r="I64" s="60"/>
      <c r="J64" s="59"/>
      <c r="K64" s="59"/>
      <c r="L64" s="60"/>
      <c r="M64" s="60">
        <v>2193684</v>
      </c>
      <c r="N64" s="59">
        <v>2193684</v>
      </c>
      <c r="O64" s="59"/>
      <c r="P64" s="60"/>
      <c r="Q64" s="60"/>
      <c r="R64" s="59"/>
      <c r="S64" s="59"/>
      <c r="T64" s="60"/>
      <c r="U64" s="60"/>
      <c r="V64" s="59"/>
      <c r="W64" s="59">
        <v>2193684</v>
      </c>
      <c r="X64" s="60">
        <v>3396850</v>
      </c>
      <c r="Y64" s="59">
        <v>-1203166</v>
      </c>
      <c r="Z64" s="61">
        <v>-35.42</v>
      </c>
      <c r="AA64" s="62">
        <v>6793700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2017-01-31T12:03:01Z</dcterms:created>
  <dcterms:modified xsi:type="dcterms:W3CDTF">2017-01-31T12:03:04Z</dcterms:modified>
  <cp:category/>
  <cp:version/>
  <cp:contentType/>
  <cp:contentStatus/>
</cp:coreProperties>
</file>