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040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'C7-CFlow'!$A$1:$AA$43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<sst xmlns="http://schemas.openxmlformats.org/spreadsheetml/2006/main" count="857" uniqueCount="303">
  <si>
    <t>Free State: Fezile Dabi(DC20) - Table C1 Schedule Quarterly Budget Statement Summary for 2nd Quarter ended 31 December 2016 (Figures Finalised as at 2017/01/30)</t>
  </si>
  <si>
    <t>Description</t>
  </si>
  <si>
    <t>2015/16</t>
  </si>
  <si>
    <t>2016/17</t>
  </si>
  <si>
    <t>Budget year 2016/17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</si>
  <si>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</si>
  <si>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</si>
  <si>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</si>
  <si>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</si>
  <si>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</si>
  <si>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</si>
  <si>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</si>
  <si>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</si>
  <si>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</si>
  <si>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</si>
  <si>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</si>
  <si>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</si>
  <si>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</si>
  <si>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</si>
  <si>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</si>
  <si>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</si>
  <si>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</si>
  <si>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</si>
  <si>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</si>
  <si>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</si>
  <si>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</si>
  <si>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</si>
  <si>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</si>
  <si>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</si>
  <si>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</si>
  <si>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</si>
  <si>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</si>
  <si>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</si>
  <si>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</si>
  <si>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</si>
  <si>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</si>
  <si>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</si>
  <si>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</si>
  <si>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</si>
  <si>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</si>
  <si>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</si>
  <si>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</si>
  <si>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</si>
  <si>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</si>
  <si>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</si>
  <si>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</si>
  <si>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</si>
  <si>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</si>
  <si>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</si>
  <si>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</si>
  <si>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</si>
  <si>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</si>
  <si>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</si>
  <si>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</si>
  <si>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</si>
  <si>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</si>
  <si>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</si>
  <si>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</si>
  <si>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</si>
  <si>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</si>
  <si>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</si>
  <si>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</si>
  <si>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</si>
  <si>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</si>
  <si>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</si>
  <si>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</si>
  <si>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</si>
  <si>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</si>
  <si>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</si>
  <si>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</si>
  <si>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Free State: Fezile Dabi(DC20) - Table C2 Quarterly Budget Statement - Financial Performance (standard classification) for 2nd Quarter ended 31 December 2016 (Figures Finalised as at 2017/01/30)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</si>
  <si>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</si>
  <si>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</si>
  <si>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</si>
  <si>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</si>
  <si>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</si>
  <si>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</si>
  <si>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</si>
  <si>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</si>
  <si>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</si>
  <si>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</si>
  <si>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</si>
  <si>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</si>
  <si>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</si>
  <si>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</si>
  <si>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</si>
  <si>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</si>
  <si>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</si>
  <si>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</si>
  <si>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</si>
  <si>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</si>
  <si>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</si>
  <si>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</si>
  <si>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</si>
  <si>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</si>
  <si>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</si>
  <si>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</si>
  <si>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</si>
  <si>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</si>
  <si>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</si>
  <si>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Free State: Fezile Dabi(DC20) - Table C4 Quarterly Budget Statement - Financial Performance (revenue and expenditure) for 2nd Quarter ended 31 December 2016 (Figures Finalised as at 2017/01/30)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</si>
  <si>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</si>
  <si>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</si>
  <si>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</si>
  <si>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</si>
  <si>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</si>
  <si>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</si>
  <si>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</si>
  <si>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</si>
  <si>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</si>
  <si>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</si>
  <si>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</si>
  <si>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</si>
  <si>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</si>
  <si>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</si>
  <si>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</si>
  <si>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</si>
  <si>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</si>
  <si>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</si>
  <si>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</si>
  <si>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</si>
  <si>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</si>
  <si>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</si>
  <si>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</si>
  <si>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</si>
  <si>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</si>
  <si>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</si>
  <si>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</si>
  <si>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</si>
  <si>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Free State: Fezile Dabi(DC20) - Table C5 Quarterly Budget Statement - Capital Expenditure by Standard Classification and Funding for 2nd Quarter ended 31 December 2016 (Figures Finalised as at 2017/01/30)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</si>
  <si>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</si>
  <si>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</si>
  <si>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</si>
  <si>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</si>
  <si>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</si>
  <si>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</si>
  <si>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</si>
  <si>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</si>
  <si>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</si>
  <si>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</si>
  <si>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Free State: Fezile Dabi(DC20) - Table C6 Quarterly Budget Statement - Financial Position for 2nd Quarter ended 31 December 2016 (Figures Finalised as at 2017/01/30)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</si>
  <si>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</si>
  <si>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</si>
  <si>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</si>
  <si>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</si>
  <si>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</si>
  <si>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</si>
  <si>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</si>
  <si>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</si>
  <si>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</si>
  <si>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</si>
  <si>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</si>
  <si>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</si>
  <si>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</si>
  <si>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</si>
  <si>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</si>
  <si>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</si>
  <si>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</si>
  <si>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</si>
  <si>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</si>
  <si>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</si>
  <si>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</si>
  <si>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</si>
  <si>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</si>
  <si>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</si>
  <si>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</si>
  <si>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</si>
  <si>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</si>
  <si>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</si>
  <si>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</si>
  <si>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</si>
  <si>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</si>
  <si>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</si>
  <si>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</si>
  <si>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Free State: Fezile Dabi(DC20) - Table C7 Quarterly Budget Statement - Cash Flows for 2nd Quarter ended 31 December 2016 (Figures Finalised as at 2017/01/30)</t>
  </si>
  <si>
    <t>CASH FLOW FROM OPERATING ACTIVITIES</t>
  </si>
  <si>
    <t>Receipts</t>
  </si>
  <si>
    <t>Property rates, penalties and collection charges</t>
  </si>
  <si>
    <t>Other revenue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</si>
  <si>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</si>
  <si>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</si>
  <si>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</si>
  <si>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</si>
  <si>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</si>
  <si>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</si>
  <si>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</si>
  <si>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</si>
  <si>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</si>
  <si>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</si>
  <si>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</si>
  <si>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</si>
  <si>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</si>
  <si>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</si>
  <si>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</si>
  <si>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</si>
  <si>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</si>
  <si>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</si>
  <si>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</si>
  <si>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</si>
  <si>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</si>
  <si>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</si>
  <si>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</si>
  <si>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Free State: Fezile Dabi(DC20) - Table C9 Quarterly Budget Statement - Capital Expenditure by Asset Clas for 2nd Quarter ended 31 December 2016 (Figures Finalised as at 2017/01/30)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</si>
  <si>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</si>
  <si>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</si>
  <si>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</si>
  <si>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</si>
  <si>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</si>
  <si>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</si>
  <si>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</si>
  <si>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</si>
  <si>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</si>
  <si>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</si>
  <si>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</si>
  <si>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</si>
  <si>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</si>
  <si>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</si>
  <si>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</si>
  <si>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</si>
  <si>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</si>
  <si>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</si>
  <si>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</si>
  <si>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</si>
  <si>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</si>
  <si>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</si>
  <si>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</si>
  <si>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</si>
  <si>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Free State: Fezile Dabi(DC20) - Table SC13a Quarterly Budget Statement - Capital Expenditure on New Assets by Asset Class for 2nd Quarter ended 31 December 2016 (Figures Finalised as at 2017/01/30)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</si>
  <si>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</si>
  <si>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</si>
  <si>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</si>
  <si>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</si>
  <si>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</si>
  <si>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</si>
  <si>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</si>
  <si>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</si>
  <si>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</si>
  <si>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</si>
  <si>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</si>
  <si>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</si>
  <si>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</si>
  <si>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</si>
  <si>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</si>
  <si>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</si>
  <si>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</si>
  <si>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</si>
  <si>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</si>
  <si>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</si>
  <si>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</si>
  <si>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</si>
  <si>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</si>
  <si>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</si>
  <si>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</si>
  <si>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</si>
  <si>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</si>
  <si>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</si>
  <si>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</si>
  <si>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</si>
  <si>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</si>
  <si>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</si>
  <si>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</si>
  <si>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</si>
  <si>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</si>
  <si>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Free State: Fezile Dabi(DC20) - Table SC13B Quarterly Budget Statement - Capital Expenditure on Renewal of existing assets by Asset Class for 2nd Quarter ended 31 December 2016 (Figures Finalised as at 2017/01/30)</t>
  </si>
  <si>
    <t>Capital Expenditure on Renewal of Existing Assets by Asset Class/Sub-class</t>
  </si>
  <si>
    <t>Total Capital Expenditure on Renewal of Existing Assets</t>
  </si>
  <si>
    <t>Free State: Fezile Dabi(DC20) - Table SC13C Quarterly Budget Statement - Repairs and Maintenance Expenditure by Asset Class for 2nd Quarter ended 31 December 2016 (Figures Finalised as at 2017/01/30)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</si>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</sst>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2.7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2.75">
      <c r="A5" s="58" t="s">
        <v>31</v>
      </c>
      <c r="B5" s="19">
        <v>0</v>
      </c>
      <c r="C5" s="19">
        <v>0</v>
      </c>
      <c r="D5" s="59">
        <v>0</v>
      </c>
      <c r="E5" s="60">
        <v>0</v>
      </c>
      <c r="F5" s="60">
        <v>0</v>
      </c>
      <c r="G5" s="60">
        <v>0</v>
      </c>
      <c r="H5" s="60">
        <v>0</v>
      </c>
      <c r="I5" s="60">
        <v>0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/>
      <c r="X5" s="60">
        <v>0</v>
      </c>
      <c r="Y5" s="61">
        <v>0</v>
      </c>
      <c r="Z5" s="62">
        <v>0</v>
      </c>
    </row>
    <row r="6" spans="1:26" ht="12.75">
      <c r="A6" s="58" t="s">
        <v>32</v>
      </c>
      <c r="B6" s="19">
        <v>0</v>
      </c>
      <c r="C6" s="19">
        <v>0</v>
      </c>
      <c r="D6" s="59">
        <v>0</v>
      </c>
      <c r="E6" s="60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/>
      <c r="X6" s="60">
        <v>0</v>
      </c>
      <c r="Y6" s="61">
        <v>0</v>
      </c>
      <c r="Z6" s="62">
        <v>0</v>
      </c>
    </row>
    <row r="7" spans="1:26" ht="12.75">
      <c r="A7" s="58" t="s">
        <v>33</v>
      </c>
      <c r="B7" s="19">
        <v>7989415</v>
      </c>
      <c r="C7" s="19">
        <v>0</v>
      </c>
      <c r="D7" s="59">
        <v>3700000</v>
      </c>
      <c r="E7" s="60">
        <v>3700000</v>
      </c>
      <c r="F7" s="60">
        <v>257116</v>
      </c>
      <c r="G7" s="60">
        <v>201099</v>
      </c>
      <c r="H7" s="60">
        <v>138361</v>
      </c>
      <c r="I7" s="60">
        <v>596576</v>
      </c>
      <c r="J7" s="60">
        <v>80368</v>
      </c>
      <c r="K7" s="60">
        <v>21152</v>
      </c>
      <c r="L7" s="60">
        <v>130352</v>
      </c>
      <c r="M7" s="60">
        <v>231872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828448</v>
      </c>
      <c r="W7" s="60">
        <v>1849998</v>
      </c>
      <c r="X7" s="60">
        <v>-1021550</v>
      </c>
      <c r="Y7" s="61">
        <v>-55.22</v>
      </c>
      <c r="Z7" s="62">
        <v>3700000</v>
      </c>
    </row>
    <row r="8" spans="1:26" ht="12.75">
      <c r="A8" s="58" t="s">
        <v>34</v>
      </c>
      <c r="B8" s="19">
        <v>145367031</v>
      </c>
      <c r="C8" s="19">
        <v>0</v>
      </c>
      <c r="D8" s="59">
        <v>145547000</v>
      </c>
      <c r="E8" s="60">
        <v>145547000</v>
      </c>
      <c r="F8" s="60">
        <v>59240000</v>
      </c>
      <c r="G8" s="60">
        <v>1250000</v>
      </c>
      <c r="H8" s="60">
        <v>1119000</v>
      </c>
      <c r="I8" s="60">
        <v>61609000</v>
      </c>
      <c r="J8" s="60">
        <v>0</v>
      </c>
      <c r="K8" s="60">
        <v>0</v>
      </c>
      <c r="L8" s="60">
        <v>38042000</v>
      </c>
      <c r="M8" s="60">
        <v>38042000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99651000</v>
      </c>
      <c r="W8" s="60">
        <v>77449002</v>
      </c>
      <c r="X8" s="60">
        <v>22201998</v>
      </c>
      <c r="Y8" s="61">
        <v>28.67</v>
      </c>
      <c r="Z8" s="62">
        <v>145547000</v>
      </c>
    </row>
    <row r="9" spans="1:26" ht="12.75">
      <c r="A9" s="58" t="s">
        <v>35</v>
      </c>
      <c r="B9" s="19">
        <v>1437645</v>
      </c>
      <c r="C9" s="19">
        <v>0</v>
      </c>
      <c r="D9" s="59">
        <v>300000</v>
      </c>
      <c r="E9" s="60">
        <v>300000</v>
      </c>
      <c r="F9" s="60">
        <v>62529</v>
      </c>
      <c r="G9" s="60">
        <v>98450</v>
      </c>
      <c r="H9" s="60">
        <v>61717</v>
      </c>
      <c r="I9" s="60">
        <v>222696</v>
      </c>
      <c r="J9" s="60">
        <v>79714</v>
      </c>
      <c r="K9" s="60">
        <v>265328</v>
      </c>
      <c r="L9" s="60">
        <v>55811</v>
      </c>
      <c r="M9" s="60">
        <v>400853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623549</v>
      </c>
      <c r="W9" s="60">
        <v>150000</v>
      </c>
      <c r="X9" s="60">
        <v>473549</v>
      </c>
      <c r="Y9" s="61">
        <v>315.7</v>
      </c>
      <c r="Z9" s="62">
        <v>300000</v>
      </c>
    </row>
    <row r="10" spans="1:26" ht="22.5">
      <c r="A10" s="63" t="s">
        <v>278</v>
      </c>
      <c r="B10" s="64">
        <f>SUM(B5:B9)</f>
        <v>154794091</v>
      </c>
      <c r="C10" s="64">
        <f>SUM(C5:C9)</f>
        <v>0</v>
      </c>
      <c r="D10" s="65">
        <f aca="true" t="shared" si="0" ref="D10:Z10">SUM(D5:D9)</f>
        <v>149547000</v>
      </c>
      <c r="E10" s="66">
        <f t="shared" si="0"/>
        <v>149547000</v>
      </c>
      <c r="F10" s="66">
        <f t="shared" si="0"/>
        <v>59559645</v>
      </c>
      <c r="G10" s="66">
        <f t="shared" si="0"/>
        <v>1549549</v>
      </c>
      <c r="H10" s="66">
        <f t="shared" si="0"/>
        <v>1319078</v>
      </c>
      <c r="I10" s="66">
        <f t="shared" si="0"/>
        <v>62428272</v>
      </c>
      <c r="J10" s="66">
        <f t="shared" si="0"/>
        <v>160082</v>
      </c>
      <c r="K10" s="66">
        <f t="shared" si="0"/>
        <v>286480</v>
      </c>
      <c r="L10" s="66">
        <f t="shared" si="0"/>
        <v>38228163</v>
      </c>
      <c r="M10" s="66">
        <f t="shared" si="0"/>
        <v>38674725</v>
      </c>
      <c r="N10" s="66">
        <f t="shared" si="0"/>
        <v>0</v>
      </c>
      <c r="O10" s="66">
        <f t="shared" si="0"/>
        <v>0</v>
      </c>
      <c r="P10" s="66">
        <f t="shared" si="0"/>
        <v>0</v>
      </c>
      <c r="Q10" s="66">
        <f t="shared" si="0"/>
        <v>0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101102997</v>
      </c>
      <c r="W10" s="66">
        <f t="shared" si="0"/>
        <v>79449000</v>
      </c>
      <c r="X10" s="66">
        <f t="shared" si="0"/>
        <v>21653997</v>
      </c>
      <c r="Y10" s="67">
        <f>+IF(W10&lt;&gt;0,(X10/W10)*100,0)</f>
        <v>27.25521655401578</v>
      </c>
      <c r="Z10" s="68">
        <f t="shared" si="0"/>
        <v>149547000</v>
      </c>
    </row>
    <row r="11" spans="1:26" ht="12.75">
      <c r="A11" s="58" t="s">
        <v>37</v>
      </c>
      <c r="B11" s="19">
        <v>88361310</v>
      </c>
      <c r="C11" s="19">
        <v>0</v>
      </c>
      <c r="D11" s="59">
        <v>89066000</v>
      </c>
      <c r="E11" s="60">
        <v>89066000</v>
      </c>
      <c r="F11" s="60">
        <v>7419552</v>
      </c>
      <c r="G11" s="60">
        <v>6807097</v>
      </c>
      <c r="H11" s="60">
        <v>6861798</v>
      </c>
      <c r="I11" s="60">
        <v>21088447</v>
      </c>
      <c r="J11" s="60">
        <v>7023319</v>
      </c>
      <c r="K11" s="60">
        <v>7291601</v>
      </c>
      <c r="L11" s="60">
        <v>7094661</v>
      </c>
      <c r="M11" s="60">
        <v>21409581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42498028</v>
      </c>
      <c r="W11" s="60">
        <v>44532000</v>
      </c>
      <c r="X11" s="60">
        <v>-2033972</v>
      </c>
      <c r="Y11" s="61">
        <v>-4.57</v>
      </c>
      <c r="Z11" s="62">
        <v>89066000</v>
      </c>
    </row>
    <row r="12" spans="1:26" ht="12.75">
      <c r="A12" s="58" t="s">
        <v>38</v>
      </c>
      <c r="B12" s="19">
        <v>6894723</v>
      </c>
      <c r="C12" s="19">
        <v>0</v>
      </c>
      <c r="D12" s="59">
        <v>7541000</v>
      </c>
      <c r="E12" s="60">
        <v>7541000</v>
      </c>
      <c r="F12" s="60">
        <v>542940</v>
      </c>
      <c r="G12" s="60">
        <v>160651</v>
      </c>
      <c r="H12" s="60">
        <v>371600</v>
      </c>
      <c r="I12" s="60">
        <v>1075191</v>
      </c>
      <c r="J12" s="60">
        <v>544618</v>
      </c>
      <c r="K12" s="60">
        <v>530450</v>
      </c>
      <c r="L12" s="60">
        <v>553539</v>
      </c>
      <c r="M12" s="60">
        <v>1628607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2703798</v>
      </c>
      <c r="W12" s="60">
        <v>3770502</v>
      </c>
      <c r="X12" s="60">
        <v>-1066704</v>
      </c>
      <c r="Y12" s="61">
        <v>-28.29</v>
      </c>
      <c r="Z12" s="62">
        <v>7541000</v>
      </c>
    </row>
    <row r="13" spans="1:26" ht="12.75">
      <c r="A13" s="58" t="s">
        <v>279</v>
      </c>
      <c r="B13" s="19">
        <v>3590419</v>
      </c>
      <c r="C13" s="19">
        <v>0</v>
      </c>
      <c r="D13" s="59">
        <v>5500000</v>
      </c>
      <c r="E13" s="60">
        <v>5500000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2749998</v>
      </c>
      <c r="X13" s="60">
        <v>-2749998</v>
      </c>
      <c r="Y13" s="61">
        <v>-100</v>
      </c>
      <c r="Z13" s="62">
        <v>5500000</v>
      </c>
    </row>
    <row r="14" spans="1:26" ht="12.75">
      <c r="A14" s="58" t="s">
        <v>40</v>
      </c>
      <c r="B14" s="19">
        <v>0</v>
      </c>
      <c r="C14" s="19">
        <v>0</v>
      </c>
      <c r="D14" s="59">
        <v>0</v>
      </c>
      <c r="E14" s="60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/>
      <c r="X14" s="60">
        <v>0</v>
      </c>
      <c r="Y14" s="61">
        <v>0</v>
      </c>
      <c r="Z14" s="62">
        <v>0</v>
      </c>
    </row>
    <row r="15" spans="1:26" ht="12.75">
      <c r="A15" s="58" t="s">
        <v>41</v>
      </c>
      <c r="B15" s="19">
        <v>1512178</v>
      </c>
      <c r="C15" s="19">
        <v>0</v>
      </c>
      <c r="D15" s="59">
        <v>1996000</v>
      </c>
      <c r="E15" s="60">
        <v>1996000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997800</v>
      </c>
      <c r="X15" s="60">
        <v>-997800</v>
      </c>
      <c r="Y15" s="61">
        <v>-100</v>
      </c>
      <c r="Z15" s="62">
        <v>1996000</v>
      </c>
    </row>
    <row r="16" spans="1:26" ht="12.75">
      <c r="A16" s="69" t="s">
        <v>42</v>
      </c>
      <c r="B16" s="19">
        <v>13933191</v>
      </c>
      <c r="C16" s="19">
        <v>0</v>
      </c>
      <c r="D16" s="59">
        <v>2119000</v>
      </c>
      <c r="E16" s="60">
        <v>2119000</v>
      </c>
      <c r="F16" s="60">
        <v>0</v>
      </c>
      <c r="G16" s="60">
        <v>0</v>
      </c>
      <c r="H16" s="60">
        <v>0</v>
      </c>
      <c r="I16" s="60">
        <v>0</v>
      </c>
      <c r="J16" s="60">
        <v>305000</v>
      </c>
      <c r="K16" s="60">
        <v>364675</v>
      </c>
      <c r="L16" s="60">
        <v>0</v>
      </c>
      <c r="M16" s="60">
        <v>669675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669675</v>
      </c>
      <c r="W16" s="60">
        <v>1059498</v>
      </c>
      <c r="X16" s="60">
        <v>-389823</v>
      </c>
      <c r="Y16" s="61">
        <v>-36.79</v>
      </c>
      <c r="Z16" s="62">
        <v>2119000</v>
      </c>
    </row>
    <row r="17" spans="1:26" ht="12.75">
      <c r="A17" s="58" t="s">
        <v>43</v>
      </c>
      <c r="B17" s="19">
        <v>62215349</v>
      </c>
      <c r="C17" s="19">
        <v>0</v>
      </c>
      <c r="D17" s="59">
        <v>45394000</v>
      </c>
      <c r="E17" s="60">
        <v>45394000</v>
      </c>
      <c r="F17" s="60">
        <v>5047615</v>
      </c>
      <c r="G17" s="60">
        <v>2636587</v>
      </c>
      <c r="H17" s="60">
        <v>5549625</v>
      </c>
      <c r="I17" s="60">
        <v>13233827</v>
      </c>
      <c r="J17" s="60">
        <v>4517740</v>
      </c>
      <c r="K17" s="60">
        <v>6815383</v>
      </c>
      <c r="L17" s="60">
        <v>7067633</v>
      </c>
      <c r="M17" s="60">
        <v>18400756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31634583</v>
      </c>
      <c r="W17" s="60">
        <v>22696985</v>
      </c>
      <c r="X17" s="60">
        <v>8937598</v>
      </c>
      <c r="Y17" s="61">
        <v>39.38</v>
      </c>
      <c r="Z17" s="62">
        <v>45394000</v>
      </c>
    </row>
    <row r="18" spans="1:26" ht="12.75">
      <c r="A18" s="70" t="s">
        <v>44</v>
      </c>
      <c r="B18" s="71">
        <f>SUM(B11:B17)</f>
        <v>176507170</v>
      </c>
      <c r="C18" s="71">
        <f>SUM(C11:C17)</f>
        <v>0</v>
      </c>
      <c r="D18" s="72">
        <f aca="true" t="shared" si="1" ref="D18:Z18">SUM(D11:D17)</f>
        <v>151616000</v>
      </c>
      <c r="E18" s="73">
        <f t="shared" si="1"/>
        <v>151616000</v>
      </c>
      <c r="F18" s="73">
        <f t="shared" si="1"/>
        <v>13010107</v>
      </c>
      <c r="G18" s="73">
        <f t="shared" si="1"/>
        <v>9604335</v>
      </c>
      <c r="H18" s="73">
        <f t="shared" si="1"/>
        <v>12783023</v>
      </c>
      <c r="I18" s="73">
        <f t="shared" si="1"/>
        <v>35397465</v>
      </c>
      <c r="J18" s="73">
        <f t="shared" si="1"/>
        <v>12390677</v>
      </c>
      <c r="K18" s="73">
        <f t="shared" si="1"/>
        <v>15002109</v>
      </c>
      <c r="L18" s="73">
        <f t="shared" si="1"/>
        <v>14715833</v>
      </c>
      <c r="M18" s="73">
        <f t="shared" si="1"/>
        <v>42108619</v>
      </c>
      <c r="N18" s="73">
        <f t="shared" si="1"/>
        <v>0</v>
      </c>
      <c r="O18" s="73">
        <f t="shared" si="1"/>
        <v>0</v>
      </c>
      <c r="P18" s="73">
        <f t="shared" si="1"/>
        <v>0</v>
      </c>
      <c r="Q18" s="73">
        <f t="shared" si="1"/>
        <v>0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77506084</v>
      </c>
      <c r="W18" s="73">
        <f t="shared" si="1"/>
        <v>75806783</v>
      </c>
      <c r="X18" s="73">
        <f t="shared" si="1"/>
        <v>1699301</v>
      </c>
      <c r="Y18" s="67">
        <f>+IF(W18&lt;&gt;0,(X18/W18)*100,0)</f>
        <v>2.2416213071592814</v>
      </c>
      <c r="Z18" s="74">
        <f t="shared" si="1"/>
        <v>151616000</v>
      </c>
    </row>
    <row r="19" spans="1:26" ht="12.75">
      <c r="A19" s="70" t="s">
        <v>45</v>
      </c>
      <c r="B19" s="75">
        <f>+B10-B18</f>
        <v>-21713079</v>
      </c>
      <c r="C19" s="75">
        <f>+C10-C18</f>
        <v>0</v>
      </c>
      <c r="D19" s="76">
        <f aca="true" t="shared" si="2" ref="D19:Z19">+D10-D18</f>
        <v>-2069000</v>
      </c>
      <c r="E19" s="77">
        <f t="shared" si="2"/>
        <v>-2069000</v>
      </c>
      <c r="F19" s="77">
        <f t="shared" si="2"/>
        <v>46549538</v>
      </c>
      <c r="G19" s="77">
        <f t="shared" si="2"/>
        <v>-8054786</v>
      </c>
      <c r="H19" s="77">
        <f t="shared" si="2"/>
        <v>-11463945</v>
      </c>
      <c r="I19" s="77">
        <f t="shared" si="2"/>
        <v>27030807</v>
      </c>
      <c r="J19" s="77">
        <f t="shared" si="2"/>
        <v>-12230595</v>
      </c>
      <c r="K19" s="77">
        <f t="shared" si="2"/>
        <v>-14715629</v>
      </c>
      <c r="L19" s="77">
        <f t="shared" si="2"/>
        <v>23512330</v>
      </c>
      <c r="M19" s="77">
        <f t="shared" si="2"/>
        <v>-3433894</v>
      </c>
      <c r="N19" s="77">
        <f t="shared" si="2"/>
        <v>0</v>
      </c>
      <c r="O19" s="77">
        <f t="shared" si="2"/>
        <v>0</v>
      </c>
      <c r="P19" s="77">
        <f t="shared" si="2"/>
        <v>0</v>
      </c>
      <c r="Q19" s="77">
        <f t="shared" si="2"/>
        <v>0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23596913</v>
      </c>
      <c r="W19" s="77">
        <f>IF(E10=E18,0,W10-W18)</f>
        <v>3642217</v>
      </c>
      <c r="X19" s="77">
        <f t="shared" si="2"/>
        <v>19954696</v>
      </c>
      <c r="Y19" s="78">
        <f>+IF(W19&lt;&gt;0,(X19/W19)*100,0)</f>
        <v>547.8722437460481</v>
      </c>
      <c r="Z19" s="79">
        <f t="shared" si="2"/>
        <v>-2069000</v>
      </c>
    </row>
    <row r="20" spans="1:26" ht="12.75">
      <c r="A20" s="58" t="s">
        <v>46</v>
      </c>
      <c r="B20" s="19">
        <v>0</v>
      </c>
      <c r="C20" s="19">
        <v>0</v>
      </c>
      <c r="D20" s="59">
        <v>21421000</v>
      </c>
      <c r="E20" s="60">
        <v>21421000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60">
        <v>0</v>
      </c>
      <c r="M20" s="60">
        <v>0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0</v>
      </c>
      <c r="W20" s="60">
        <v>10710276</v>
      </c>
      <c r="X20" s="60">
        <v>-10710276</v>
      </c>
      <c r="Y20" s="61">
        <v>-100</v>
      </c>
      <c r="Z20" s="62">
        <v>21421000</v>
      </c>
    </row>
    <row r="21" spans="1:26" ht="12.75">
      <c r="A21" s="58" t="s">
        <v>280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/>
      <c r="X21" s="82">
        <v>0</v>
      </c>
      <c r="Y21" s="83">
        <v>0</v>
      </c>
      <c r="Z21" s="84">
        <v>0</v>
      </c>
    </row>
    <row r="22" spans="1:26" ht="22.5">
      <c r="A22" s="85" t="s">
        <v>281</v>
      </c>
      <c r="B22" s="86">
        <f>SUM(B19:B21)</f>
        <v>-21713079</v>
      </c>
      <c r="C22" s="86">
        <f>SUM(C19:C21)</f>
        <v>0</v>
      </c>
      <c r="D22" s="87">
        <f aca="true" t="shared" si="3" ref="D22:Z22">SUM(D19:D21)</f>
        <v>19352000</v>
      </c>
      <c r="E22" s="88">
        <f t="shared" si="3"/>
        <v>19352000</v>
      </c>
      <c r="F22" s="88">
        <f t="shared" si="3"/>
        <v>46549538</v>
      </c>
      <c r="G22" s="88">
        <f t="shared" si="3"/>
        <v>-8054786</v>
      </c>
      <c r="H22" s="88">
        <f t="shared" si="3"/>
        <v>-11463945</v>
      </c>
      <c r="I22" s="88">
        <f t="shared" si="3"/>
        <v>27030807</v>
      </c>
      <c r="J22" s="88">
        <f t="shared" si="3"/>
        <v>-12230595</v>
      </c>
      <c r="K22" s="88">
        <f t="shared" si="3"/>
        <v>-14715629</v>
      </c>
      <c r="L22" s="88">
        <f t="shared" si="3"/>
        <v>23512330</v>
      </c>
      <c r="M22" s="88">
        <f t="shared" si="3"/>
        <v>-3433894</v>
      </c>
      <c r="N22" s="88">
        <f t="shared" si="3"/>
        <v>0</v>
      </c>
      <c r="O22" s="88">
        <f t="shared" si="3"/>
        <v>0</v>
      </c>
      <c r="P22" s="88">
        <f t="shared" si="3"/>
        <v>0</v>
      </c>
      <c r="Q22" s="88">
        <f t="shared" si="3"/>
        <v>0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23596913</v>
      </c>
      <c r="W22" s="88">
        <f t="shared" si="3"/>
        <v>14352493</v>
      </c>
      <c r="X22" s="88">
        <f t="shared" si="3"/>
        <v>9244420</v>
      </c>
      <c r="Y22" s="89">
        <f>+IF(W22&lt;&gt;0,(X22/W22)*100,0)</f>
        <v>64.40985548643012</v>
      </c>
      <c r="Z22" s="90">
        <f t="shared" si="3"/>
        <v>19352000</v>
      </c>
    </row>
    <row r="23" spans="1:26" ht="12.7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2.75">
      <c r="A24" s="92" t="s">
        <v>49</v>
      </c>
      <c r="B24" s="75">
        <f>SUM(B22:B23)</f>
        <v>-21713079</v>
      </c>
      <c r="C24" s="75">
        <f>SUM(C22:C23)</f>
        <v>0</v>
      </c>
      <c r="D24" s="76">
        <f aca="true" t="shared" si="4" ref="D24:Z24">SUM(D22:D23)</f>
        <v>19352000</v>
      </c>
      <c r="E24" s="77">
        <f t="shared" si="4"/>
        <v>19352000</v>
      </c>
      <c r="F24" s="77">
        <f t="shared" si="4"/>
        <v>46549538</v>
      </c>
      <c r="G24" s="77">
        <f t="shared" si="4"/>
        <v>-8054786</v>
      </c>
      <c r="H24" s="77">
        <f t="shared" si="4"/>
        <v>-11463945</v>
      </c>
      <c r="I24" s="77">
        <f t="shared" si="4"/>
        <v>27030807</v>
      </c>
      <c r="J24" s="77">
        <f t="shared" si="4"/>
        <v>-12230595</v>
      </c>
      <c r="K24" s="77">
        <f t="shared" si="4"/>
        <v>-14715629</v>
      </c>
      <c r="L24" s="77">
        <f t="shared" si="4"/>
        <v>23512330</v>
      </c>
      <c r="M24" s="77">
        <f t="shared" si="4"/>
        <v>-3433894</v>
      </c>
      <c r="N24" s="77">
        <f t="shared" si="4"/>
        <v>0</v>
      </c>
      <c r="O24" s="77">
        <f t="shared" si="4"/>
        <v>0</v>
      </c>
      <c r="P24" s="77">
        <f t="shared" si="4"/>
        <v>0</v>
      </c>
      <c r="Q24" s="77">
        <f t="shared" si="4"/>
        <v>0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23596913</v>
      </c>
      <c r="W24" s="77">
        <f t="shared" si="4"/>
        <v>14352493</v>
      </c>
      <c r="X24" s="77">
        <f t="shared" si="4"/>
        <v>9244420</v>
      </c>
      <c r="Y24" s="78">
        <f>+IF(W24&lt;&gt;0,(X24/W24)*100,0)</f>
        <v>64.40985548643012</v>
      </c>
      <c r="Z24" s="79">
        <f t="shared" si="4"/>
        <v>19352000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2.75">
      <c r="A26" s="96" t="s">
        <v>282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2.75">
      <c r="A27" s="70" t="s">
        <v>50</v>
      </c>
      <c r="B27" s="22">
        <v>3560994</v>
      </c>
      <c r="C27" s="22">
        <v>0</v>
      </c>
      <c r="D27" s="99">
        <v>3330000</v>
      </c>
      <c r="E27" s="100">
        <v>3330000</v>
      </c>
      <c r="F27" s="100">
        <v>240200</v>
      </c>
      <c r="G27" s="100">
        <v>142232</v>
      </c>
      <c r="H27" s="100">
        <v>0</v>
      </c>
      <c r="I27" s="100">
        <v>382432</v>
      </c>
      <c r="J27" s="100">
        <v>114214</v>
      </c>
      <c r="K27" s="100">
        <v>362898</v>
      </c>
      <c r="L27" s="100">
        <v>0</v>
      </c>
      <c r="M27" s="100">
        <v>477112</v>
      </c>
      <c r="N27" s="100">
        <v>0</v>
      </c>
      <c r="O27" s="100">
        <v>0</v>
      </c>
      <c r="P27" s="100">
        <v>0</v>
      </c>
      <c r="Q27" s="100">
        <v>0</v>
      </c>
      <c r="R27" s="100">
        <v>0</v>
      </c>
      <c r="S27" s="100">
        <v>0</v>
      </c>
      <c r="T27" s="100">
        <v>0</v>
      </c>
      <c r="U27" s="100">
        <v>0</v>
      </c>
      <c r="V27" s="100">
        <v>859544</v>
      </c>
      <c r="W27" s="100">
        <v>1665000</v>
      </c>
      <c r="X27" s="100">
        <v>-805456</v>
      </c>
      <c r="Y27" s="101">
        <v>-48.38</v>
      </c>
      <c r="Z27" s="102">
        <v>3330000</v>
      </c>
    </row>
    <row r="28" spans="1:26" ht="12.75">
      <c r="A28" s="103" t="s">
        <v>46</v>
      </c>
      <c r="B28" s="19">
        <v>0</v>
      </c>
      <c r="C28" s="19">
        <v>0</v>
      </c>
      <c r="D28" s="59">
        <v>0</v>
      </c>
      <c r="E28" s="60">
        <v>0</v>
      </c>
      <c r="F28" s="60">
        <v>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/>
      <c r="X28" s="60">
        <v>0</v>
      </c>
      <c r="Y28" s="61">
        <v>0</v>
      </c>
      <c r="Z28" s="62">
        <v>0</v>
      </c>
    </row>
    <row r="29" spans="1:26" ht="12.75">
      <c r="A29" s="58" t="s">
        <v>283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/>
      <c r="X29" s="60">
        <v>0</v>
      </c>
      <c r="Y29" s="61">
        <v>0</v>
      </c>
      <c r="Z29" s="62">
        <v>0</v>
      </c>
    </row>
    <row r="30" spans="1:26" ht="12.7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/>
      <c r="X30" s="60">
        <v>0</v>
      </c>
      <c r="Y30" s="61">
        <v>0</v>
      </c>
      <c r="Z30" s="62">
        <v>0</v>
      </c>
    </row>
    <row r="31" spans="1:26" ht="12.75">
      <c r="A31" s="58" t="s">
        <v>53</v>
      </c>
      <c r="B31" s="19">
        <v>3560994</v>
      </c>
      <c r="C31" s="19">
        <v>0</v>
      </c>
      <c r="D31" s="59">
        <v>3330000</v>
      </c>
      <c r="E31" s="60">
        <v>3330000</v>
      </c>
      <c r="F31" s="60">
        <v>240200</v>
      </c>
      <c r="G31" s="60">
        <v>142232</v>
      </c>
      <c r="H31" s="60">
        <v>0</v>
      </c>
      <c r="I31" s="60">
        <v>382432</v>
      </c>
      <c r="J31" s="60">
        <v>114214</v>
      </c>
      <c r="K31" s="60">
        <v>362898</v>
      </c>
      <c r="L31" s="60">
        <v>0</v>
      </c>
      <c r="M31" s="60">
        <v>477112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859544</v>
      </c>
      <c r="W31" s="60">
        <v>1665000</v>
      </c>
      <c r="X31" s="60">
        <v>-805456</v>
      </c>
      <c r="Y31" s="61">
        <v>-48.38</v>
      </c>
      <c r="Z31" s="62">
        <v>3330000</v>
      </c>
    </row>
    <row r="32" spans="1:26" ht="12.75">
      <c r="A32" s="70" t="s">
        <v>54</v>
      </c>
      <c r="B32" s="22">
        <f>SUM(B28:B31)</f>
        <v>3560994</v>
      </c>
      <c r="C32" s="22">
        <f>SUM(C28:C31)</f>
        <v>0</v>
      </c>
      <c r="D32" s="99">
        <f aca="true" t="shared" si="5" ref="D32:Z32">SUM(D28:D31)</f>
        <v>3330000</v>
      </c>
      <c r="E32" s="100">
        <f t="shared" si="5"/>
        <v>3330000</v>
      </c>
      <c r="F32" s="100">
        <f t="shared" si="5"/>
        <v>240200</v>
      </c>
      <c r="G32" s="100">
        <f t="shared" si="5"/>
        <v>142232</v>
      </c>
      <c r="H32" s="100">
        <f t="shared" si="5"/>
        <v>0</v>
      </c>
      <c r="I32" s="100">
        <f t="shared" si="5"/>
        <v>382432</v>
      </c>
      <c r="J32" s="100">
        <f t="shared" si="5"/>
        <v>114214</v>
      </c>
      <c r="K32" s="100">
        <f t="shared" si="5"/>
        <v>362898</v>
      </c>
      <c r="L32" s="100">
        <f t="shared" si="5"/>
        <v>0</v>
      </c>
      <c r="M32" s="100">
        <f t="shared" si="5"/>
        <v>477112</v>
      </c>
      <c r="N32" s="100">
        <f t="shared" si="5"/>
        <v>0</v>
      </c>
      <c r="O32" s="100">
        <f t="shared" si="5"/>
        <v>0</v>
      </c>
      <c r="P32" s="100">
        <f t="shared" si="5"/>
        <v>0</v>
      </c>
      <c r="Q32" s="100">
        <f t="shared" si="5"/>
        <v>0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859544</v>
      </c>
      <c r="W32" s="100">
        <f t="shared" si="5"/>
        <v>1665000</v>
      </c>
      <c r="X32" s="100">
        <f t="shared" si="5"/>
        <v>-805456</v>
      </c>
      <c r="Y32" s="101">
        <f>+IF(W32&lt;&gt;0,(X32/W32)*100,0)</f>
        <v>-48.37573573573574</v>
      </c>
      <c r="Z32" s="102">
        <f t="shared" si="5"/>
        <v>3330000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2.7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2.75">
      <c r="A35" s="58" t="s">
        <v>56</v>
      </c>
      <c r="B35" s="19">
        <v>93855135</v>
      </c>
      <c r="C35" s="19">
        <v>0</v>
      </c>
      <c r="D35" s="59">
        <v>102338000</v>
      </c>
      <c r="E35" s="60">
        <v>102338000</v>
      </c>
      <c r="F35" s="60">
        <v>30131660</v>
      </c>
      <c r="G35" s="60">
        <v>0</v>
      </c>
      <c r="H35" s="60">
        <v>0</v>
      </c>
      <c r="I35" s="60">
        <v>0</v>
      </c>
      <c r="J35" s="60">
        <v>11545879</v>
      </c>
      <c r="K35" s="60">
        <v>15764769</v>
      </c>
      <c r="L35" s="60">
        <v>20814876</v>
      </c>
      <c r="M35" s="60">
        <v>20814876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20814876</v>
      </c>
      <c r="W35" s="60">
        <v>51169000</v>
      </c>
      <c r="X35" s="60">
        <v>-30354124</v>
      </c>
      <c r="Y35" s="61">
        <v>-59.32</v>
      </c>
      <c r="Z35" s="62">
        <v>102338000</v>
      </c>
    </row>
    <row r="36" spans="1:26" ht="12.75">
      <c r="A36" s="58" t="s">
        <v>57</v>
      </c>
      <c r="B36" s="19">
        <v>32758975</v>
      </c>
      <c r="C36" s="19">
        <v>0</v>
      </c>
      <c r="D36" s="59">
        <v>29821000</v>
      </c>
      <c r="E36" s="60">
        <v>29821000</v>
      </c>
      <c r="F36" s="60">
        <v>0</v>
      </c>
      <c r="G36" s="60">
        <v>0</v>
      </c>
      <c r="H36" s="60">
        <v>0</v>
      </c>
      <c r="I36" s="60">
        <v>0</v>
      </c>
      <c r="J36" s="60">
        <v>0</v>
      </c>
      <c r="K36" s="60">
        <v>0</v>
      </c>
      <c r="L36" s="60">
        <v>0</v>
      </c>
      <c r="M36" s="60">
        <v>0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  <c r="V36" s="60">
        <v>0</v>
      </c>
      <c r="W36" s="60">
        <v>14910500</v>
      </c>
      <c r="X36" s="60">
        <v>-14910500</v>
      </c>
      <c r="Y36" s="61">
        <v>-100</v>
      </c>
      <c r="Z36" s="62">
        <v>29821000</v>
      </c>
    </row>
    <row r="37" spans="1:26" ht="12.75">
      <c r="A37" s="58" t="s">
        <v>58</v>
      </c>
      <c r="B37" s="19">
        <v>31900472</v>
      </c>
      <c r="C37" s="19">
        <v>0</v>
      </c>
      <c r="D37" s="59">
        <v>21236000</v>
      </c>
      <c r="E37" s="60">
        <v>21236000</v>
      </c>
      <c r="F37" s="60">
        <v>12312973</v>
      </c>
      <c r="G37" s="60">
        <v>0</v>
      </c>
      <c r="H37" s="60">
        <v>0</v>
      </c>
      <c r="I37" s="60">
        <v>0</v>
      </c>
      <c r="J37" s="60">
        <v>1038005</v>
      </c>
      <c r="K37" s="60">
        <v>2298122</v>
      </c>
      <c r="L37" s="60">
        <v>999483</v>
      </c>
      <c r="M37" s="60">
        <v>999483</v>
      </c>
      <c r="N37" s="60">
        <v>0</v>
      </c>
      <c r="O37" s="60">
        <v>0</v>
      </c>
      <c r="P37" s="60">
        <v>0</v>
      </c>
      <c r="Q37" s="60">
        <v>0</v>
      </c>
      <c r="R37" s="60">
        <v>0</v>
      </c>
      <c r="S37" s="60">
        <v>0</v>
      </c>
      <c r="T37" s="60">
        <v>0</v>
      </c>
      <c r="U37" s="60">
        <v>0</v>
      </c>
      <c r="V37" s="60">
        <v>999483</v>
      </c>
      <c r="W37" s="60">
        <v>10618000</v>
      </c>
      <c r="X37" s="60">
        <v>-9618517</v>
      </c>
      <c r="Y37" s="61">
        <v>-90.59</v>
      </c>
      <c r="Z37" s="62">
        <v>21236000</v>
      </c>
    </row>
    <row r="38" spans="1:26" ht="12.75">
      <c r="A38" s="58" t="s">
        <v>59</v>
      </c>
      <c r="B38" s="19">
        <v>20157000</v>
      </c>
      <c r="C38" s="19">
        <v>0</v>
      </c>
      <c r="D38" s="59">
        <v>4800000</v>
      </c>
      <c r="E38" s="60">
        <v>4800000</v>
      </c>
      <c r="F38" s="60">
        <v>326326</v>
      </c>
      <c r="G38" s="60">
        <v>0</v>
      </c>
      <c r="H38" s="60">
        <v>0</v>
      </c>
      <c r="I38" s="60">
        <v>0</v>
      </c>
      <c r="J38" s="60">
        <v>0</v>
      </c>
      <c r="K38" s="60">
        <v>0</v>
      </c>
      <c r="L38" s="60">
        <v>0</v>
      </c>
      <c r="M38" s="60">
        <v>0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0</v>
      </c>
      <c r="W38" s="60">
        <v>2400000</v>
      </c>
      <c r="X38" s="60">
        <v>-2400000</v>
      </c>
      <c r="Y38" s="61">
        <v>-100</v>
      </c>
      <c r="Z38" s="62">
        <v>4800000</v>
      </c>
    </row>
    <row r="39" spans="1:26" ht="12.75">
      <c r="A39" s="58" t="s">
        <v>60</v>
      </c>
      <c r="B39" s="19">
        <v>74556638</v>
      </c>
      <c r="C39" s="19">
        <v>0</v>
      </c>
      <c r="D39" s="59">
        <v>106123000</v>
      </c>
      <c r="E39" s="60">
        <v>106123000</v>
      </c>
      <c r="F39" s="60">
        <v>17492361</v>
      </c>
      <c r="G39" s="60">
        <v>0</v>
      </c>
      <c r="H39" s="60">
        <v>0</v>
      </c>
      <c r="I39" s="60">
        <v>0</v>
      </c>
      <c r="J39" s="60">
        <v>10507874</v>
      </c>
      <c r="K39" s="60">
        <v>13466647</v>
      </c>
      <c r="L39" s="60">
        <v>19815393</v>
      </c>
      <c r="M39" s="60">
        <v>19815393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19815393</v>
      </c>
      <c r="W39" s="60">
        <v>53061500</v>
      </c>
      <c r="X39" s="60">
        <v>-33246107</v>
      </c>
      <c r="Y39" s="61">
        <v>-62.66</v>
      </c>
      <c r="Z39" s="62">
        <v>106123000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2.7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2.75">
      <c r="A42" s="58" t="s">
        <v>62</v>
      </c>
      <c r="B42" s="19">
        <v>-16663346</v>
      </c>
      <c r="C42" s="19">
        <v>0</v>
      </c>
      <c r="D42" s="59">
        <v>-2067854</v>
      </c>
      <c r="E42" s="60">
        <v>-2067854</v>
      </c>
      <c r="F42" s="60">
        <v>46549538</v>
      </c>
      <c r="G42" s="60">
        <v>-7955052</v>
      </c>
      <c r="H42" s="60">
        <v>-11463944</v>
      </c>
      <c r="I42" s="60">
        <v>27130542</v>
      </c>
      <c r="J42" s="60">
        <v>-12230595</v>
      </c>
      <c r="K42" s="60">
        <v>-14715632</v>
      </c>
      <c r="L42" s="60">
        <v>23512328</v>
      </c>
      <c r="M42" s="60">
        <v>-3433899</v>
      </c>
      <c r="N42" s="60">
        <v>0</v>
      </c>
      <c r="O42" s="60">
        <v>0</v>
      </c>
      <c r="P42" s="60">
        <v>0</v>
      </c>
      <c r="Q42" s="60">
        <v>0</v>
      </c>
      <c r="R42" s="60">
        <v>0</v>
      </c>
      <c r="S42" s="60">
        <v>0</v>
      </c>
      <c r="T42" s="60">
        <v>0</v>
      </c>
      <c r="U42" s="60">
        <v>0</v>
      </c>
      <c r="V42" s="60">
        <v>23696643</v>
      </c>
      <c r="W42" s="60">
        <v>-1033050</v>
      </c>
      <c r="X42" s="60">
        <v>24729693</v>
      </c>
      <c r="Y42" s="61">
        <v>-2393.85</v>
      </c>
      <c r="Z42" s="62">
        <v>-2067854</v>
      </c>
    </row>
    <row r="43" spans="1:26" ht="12.75">
      <c r="A43" s="58" t="s">
        <v>63</v>
      </c>
      <c r="B43" s="19">
        <v>-5930634</v>
      </c>
      <c r="C43" s="19">
        <v>0</v>
      </c>
      <c r="D43" s="59">
        <v>-3330000</v>
      </c>
      <c r="E43" s="60">
        <v>-3330000</v>
      </c>
      <c r="F43" s="60">
        <v>-240120</v>
      </c>
      <c r="G43" s="60">
        <v>0</v>
      </c>
      <c r="H43" s="60">
        <v>88077</v>
      </c>
      <c r="I43" s="60">
        <v>-152043</v>
      </c>
      <c r="J43" s="60">
        <v>-114214</v>
      </c>
      <c r="K43" s="60">
        <v>-362898</v>
      </c>
      <c r="L43" s="60">
        <v>0</v>
      </c>
      <c r="M43" s="60">
        <v>-477112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-629155</v>
      </c>
      <c r="W43" s="60">
        <v>-1665000</v>
      </c>
      <c r="X43" s="60">
        <v>1035845</v>
      </c>
      <c r="Y43" s="61">
        <v>-62.21</v>
      </c>
      <c r="Z43" s="62">
        <v>-3330000</v>
      </c>
    </row>
    <row r="44" spans="1:26" ht="12.75">
      <c r="A44" s="58" t="s">
        <v>64</v>
      </c>
      <c r="B44" s="19">
        <v>0</v>
      </c>
      <c r="C44" s="19">
        <v>0</v>
      </c>
      <c r="D44" s="59">
        <v>0</v>
      </c>
      <c r="E44" s="60">
        <v>0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0</v>
      </c>
      <c r="W44" s="60"/>
      <c r="X44" s="60">
        <v>0</v>
      </c>
      <c r="Y44" s="61">
        <v>0</v>
      </c>
      <c r="Z44" s="62">
        <v>0</v>
      </c>
    </row>
    <row r="45" spans="1:26" ht="12.75">
      <c r="A45" s="70" t="s">
        <v>65</v>
      </c>
      <c r="B45" s="22">
        <v>87149272</v>
      </c>
      <c r="C45" s="22">
        <v>0</v>
      </c>
      <c r="D45" s="99">
        <v>77270146</v>
      </c>
      <c r="E45" s="100">
        <v>77270146</v>
      </c>
      <c r="F45" s="100">
        <v>185785735</v>
      </c>
      <c r="G45" s="100">
        <v>177830683</v>
      </c>
      <c r="H45" s="100">
        <v>166454816</v>
      </c>
      <c r="I45" s="100">
        <v>166454816</v>
      </c>
      <c r="J45" s="100">
        <v>154110007</v>
      </c>
      <c r="K45" s="100">
        <v>139031477</v>
      </c>
      <c r="L45" s="100">
        <v>162543805</v>
      </c>
      <c r="M45" s="100">
        <v>162543805</v>
      </c>
      <c r="N45" s="100">
        <v>0</v>
      </c>
      <c r="O45" s="100">
        <v>0</v>
      </c>
      <c r="P45" s="100">
        <v>0</v>
      </c>
      <c r="Q45" s="100">
        <v>0</v>
      </c>
      <c r="R45" s="100">
        <v>0</v>
      </c>
      <c r="S45" s="100">
        <v>0</v>
      </c>
      <c r="T45" s="100">
        <v>0</v>
      </c>
      <c r="U45" s="100">
        <v>0</v>
      </c>
      <c r="V45" s="100">
        <v>162543805</v>
      </c>
      <c r="W45" s="100">
        <v>79969950</v>
      </c>
      <c r="X45" s="100">
        <v>82573855</v>
      </c>
      <c r="Y45" s="101">
        <v>103.26</v>
      </c>
      <c r="Z45" s="102">
        <v>77270146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22.5" hidden="1">
      <c r="A47" s="115" t="s">
        <v>284</v>
      </c>
      <c r="B47" s="115" t="s">
        <v>269</v>
      </c>
      <c r="C47" s="115"/>
      <c r="D47" s="116" t="s">
        <v>270</v>
      </c>
      <c r="E47" s="117" t="s">
        <v>271</v>
      </c>
      <c r="F47" s="118"/>
      <c r="G47" s="118"/>
      <c r="H47" s="118"/>
      <c r="I47" s="119" t="s">
        <v>272</v>
      </c>
      <c r="J47" s="118"/>
      <c r="K47" s="118"/>
      <c r="L47" s="118"/>
      <c r="M47" s="119" t="s">
        <v>273</v>
      </c>
      <c r="N47" s="120"/>
      <c r="O47" s="120"/>
      <c r="P47" s="120"/>
      <c r="Q47" s="120"/>
      <c r="R47" s="120"/>
      <c r="S47" s="120"/>
      <c r="T47" s="120"/>
      <c r="U47" s="120"/>
      <c r="V47" s="119" t="s">
        <v>274</v>
      </c>
      <c r="W47" s="119" t="s">
        <v>275</v>
      </c>
      <c r="X47" s="119" t="s">
        <v>276</v>
      </c>
      <c r="Y47" s="119" t="s">
        <v>277</v>
      </c>
      <c r="Z47" s="121"/>
    </row>
    <row r="48" spans="1:26" ht="12.7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2.75" hidden="1">
      <c r="A49" s="128" t="s">
        <v>67</v>
      </c>
      <c r="B49" s="52">
        <v>0</v>
      </c>
      <c r="C49" s="52">
        <v>0</v>
      </c>
      <c r="D49" s="129">
        <v>0</v>
      </c>
      <c r="E49" s="54">
        <v>0</v>
      </c>
      <c r="F49" s="54">
        <v>0</v>
      </c>
      <c r="G49" s="54">
        <v>0</v>
      </c>
      <c r="H49" s="54">
        <v>0</v>
      </c>
      <c r="I49" s="54">
        <v>0</v>
      </c>
      <c r="J49" s="54">
        <v>0</v>
      </c>
      <c r="K49" s="54">
        <v>0</v>
      </c>
      <c r="L49" s="54">
        <v>0</v>
      </c>
      <c r="M49" s="54">
        <v>0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0</v>
      </c>
      <c r="W49" s="54">
        <v>0</v>
      </c>
      <c r="X49" s="54">
        <v>0</v>
      </c>
      <c r="Y49" s="54">
        <v>0</v>
      </c>
      <c r="Z49" s="130">
        <v>0</v>
      </c>
    </row>
    <row r="50" spans="1:26" ht="12.7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2.75" hidden="1">
      <c r="A51" s="128" t="s">
        <v>69</v>
      </c>
      <c r="B51" s="52">
        <v>0</v>
      </c>
      <c r="C51" s="52">
        <v>0</v>
      </c>
      <c r="D51" s="129">
        <v>0</v>
      </c>
      <c r="E51" s="54">
        <v>0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0</v>
      </c>
      <c r="X51" s="54">
        <v>0</v>
      </c>
      <c r="Y51" s="54">
        <v>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6" t="s">
        <v>285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0</v>
      </c>
      <c r="E58" s="7">
        <f t="shared" si="6"/>
        <v>0</v>
      </c>
      <c r="F58" s="7">
        <f t="shared" si="6"/>
        <v>0</v>
      </c>
      <c r="G58" s="7">
        <f t="shared" si="6"/>
        <v>0</v>
      </c>
      <c r="H58" s="7">
        <f t="shared" si="6"/>
        <v>0</v>
      </c>
      <c r="I58" s="7">
        <f t="shared" si="6"/>
        <v>0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0</v>
      </c>
      <c r="W58" s="7">
        <f t="shared" si="6"/>
        <v>0</v>
      </c>
      <c r="X58" s="7">
        <f t="shared" si="6"/>
        <v>0</v>
      </c>
      <c r="Y58" s="7">
        <f t="shared" si="6"/>
        <v>0</v>
      </c>
      <c r="Z58" s="8">
        <f t="shared" si="6"/>
        <v>0</v>
      </c>
    </row>
    <row r="59" spans="1:26" ht="12.75">
      <c r="A59" s="37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0</v>
      </c>
      <c r="E59" s="10">
        <f t="shared" si="7"/>
        <v>0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0</v>
      </c>
      <c r="W59" s="10">
        <f t="shared" si="7"/>
        <v>0</v>
      </c>
      <c r="X59" s="10">
        <f t="shared" si="7"/>
        <v>0</v>
      </c>
      <c r="Y59" s="10">
        <f t="shared" si="7"/>
        <v>0</v>
      </c>
      <c r="Z59" s="11">
        <f t="shared" si="7"/>
        <v>0</v>
      </c>
    </row>
    <row r="60" spans="1:26" ht="12.75">
      <c r="A60" s="38" t="s">
        <v>32</v>
      </c>
      <c r="B60" s="12">
        <f t="shared" si="7"/>
        <v>0</v>
      </c>
      <c r="C60" s="12">
        <f t="shared" si="7"/>
        <v>0</v>
      </c>
      <c r="D60" s="3">
        <f t="shared" si="7"/>
        <v>0</v>
      </c>
      <c r="E60" s="13">
        <f t="shared" si="7"/>
        <v>0</v>
      </c>
      <c r="F60" s="13">
        <f t="shared" si="7"/>
        <v>0</v>
      </c>
      <c r="G60" s="13">
        <f t="shared" si="7"/>
        <v>0</v>
      </c>
      <c r="H60" s="13">
        <f t="shared" si="7"/>
        <v>0</v>
      </c>
      <c r="I60" s="13">
        <f t="shared" si="7"/>
        <v>0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0</v>
      </c>
      <c r="W60" s="13">
        <f t="shared" si="7"/>
        <v>0</v>
      </c>
      <c r="X60" s="13">
        <f t="shared" si="7"/>
        <v>0</v>
      </c>
      <c r="Y60" s="13">
        <f t="shared" si="7"/>
        <v>0</v>
      </c>
      <c r="Z60" s="14">
        <f t="shared" si="7"/>
        <v>0</v>
      </c>
    </row>
    <row r="61" spans="1:26" ht="12.7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2.7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2.7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2.7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2.7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2.7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2.75" hidden="1">
      <c r="A67" s="41" t="s">
        <v>286</v>
      </c>
      <c r="B67" s="24"/>
      <c r="C67" s="24"/>
      <c r="D67" s="25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5"/>
      <c r="Z67" s="27"/>
    </row>
    <row r="68" spans="1:26" ht="12.75" hidden="1">
      <c r="A68" s="37" t="s">
        <v>31</v>
      </c>
      <c r="B68" s="19"/>
      <c r="C68" s="19"/>
      <c r="D68" s="20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0"/>
      <c r="Z68" s="23"/>
    </row>
    <row r="69" spans="1:26" ht="12.75" hidden="1">
      <c r="A69" s="38" t="s">
        <v>32</v>
      </c>
      <c r="B69" s="19"/>
      <c r="C69" s="19"/>
      <c r="D69" s="20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0"/>
      <c r="Z69" s="23"/>
    </row>
    <row r="70" spans="1:26" ht="12.75" hidden="1">
      <c r="A70" s="39" t="s">
        <v>103</v>
      </c>
      <c r="B70" s="19"/>
      <c r="C70" s="19"/>
      <c r="D70" s="20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0"/>
      <c r="Z70" s="23"/>
    </row>
    <row r="71" spans="1:26" ht="12.75" hidden="1">
      <c r="A71" s="39" t="s">
        <v>104</v>
      </c>
      <c r="B71" s="19"/>
      <c r="C71" s="19"/>
      <c r="D71" s="20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0"/>
      <c r="Z71" s="23"/>
    </row>
    <row r="72" spans="1:26" ht="12.75" hidden="1">
      <c r="A72" s="39" t="s">
        <v>105</v>
      </c>
      <c r="B72" s="19"/>
      <c r="C72" s="19"/>
      <c r="D72" s="20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0"/>
      <c r="Z72" s="23"/>
    </row>
    <row r="73" spans="1:26" ht="12.75" hidden="1">
      <c r="A73" s="39" t="s">
        <v>106</v>
      </c>
      <c r="B73" s="19"/>
      <c r="C73" s="19"/>
      <c r="D73" s="20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0"/>
      <c r="Z73" s="23"/>
    </row>
    <row r="74" spans="1:26" ht="12.75" hidden="1">
      <c r="A74" s="39" t="s">
        <v>107</v>
      </c>
      <c r="B74" s="19"/>
      <c r="C74" s="19"/>
      <c r="D74" s="20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0"/>
      <c r="Z74" s="23"/>
    </row>
    <row r="75" spans="1:26" ht="12.75" hidden="1">
      <c r="A75" s="40" t="s">
        <v>110</v>
      </c>
      <c r="B75" s="28"/>
      <c r="C75" s="28"/>
      <c r="D75" s="29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29"/>
      <c r="Z75" s="31"/>
    </row>
    <row r="76" spans="1:26" ht="12.75" hidden="1">
      <c r="A76" s="42" t="s">
        <v>287</v>
      </c>
      <c r="B76" s="32"/>
      <c r="C76" s="32"/>
      <c r="D76" s="33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3"/>
      <c r="Z76" s="35"/>
    </row>
    <row r="77" spans="1:26" ht="12.75" hidden="1">
      <c r="A77" s="37" t="s">
        <v>31</v>
      </c>
      <c r="B77" s="19"/>
      <c r="C77" s="19"/>
      <c r="D77" s="20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0"/>
      <c r="Z77" s="23"/>
    </row>
    <row r="78" spans="1:26" ht="12.75" hidden="1">
      <c r="A78" s="38" t="s">
        <v>32</v>
      </c>
      <c r="B78" s="19"/>
      <c r="C78" s="19"/>
      <c r="D78" s="20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0"/>
      <c r="Z78" s="23"/>
    </row>
    <row r="79" spans="1:26" ht="12.75" hidden="1">
      <c r="A79" s="39" t="s">
        <v>103</v>
      </c>
      <c r="B79" s="19"/>
      <c r="C79" s="19"/>
      <c r="D79" s="20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0"/>
      <c r="Z79" s="23"/>
    </row>
    <row r="80" spans="1:26" ht="12.75" hidden="1">
      <c r="A80" s="39" t="s">
        <v>104</v>
      </c>
      <c r="B80" s="19"/>
      <c r="C80" s="19"/>
      <c r="D80" s="20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0"/>
      <c r="Z80" s="23"/>
    </row>
    <row r="81" spans="1:26" ht="12.75" hidden="1">
      <c r="A81" s="39" t="s">
        <v>105</v>
      </c>
      <c r="B81" s="19"/>
      <c r="C81" s="19"/>
      <c r="D81" s="20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0"/>
      <c r="Z81" s="23"/>
    </row>
    <row r="82" spans="1:26" ht="12.75" hidden="1">
      <c r="A82" s="39" t="s">
        <v>106</v>
      </c>
      <c r="B82" s="19"/>
      <c r="C82" s="19"/>
      <c r="D82" s="20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0"/>
      <c r="Z82" s="23"/>
    </row>
    <row r="83" spans="1:26" ht="12.75" hidden="1">
      <c r="A83" s="39" t="s">
        <v>107</v>
      </c>
      <c r="B83" s="19"/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2.75" hidden="1">
      <c r="A84" s="40" t="s">
        <v>110</v>
      </c>
      <c r="B84" s="28"/>
      <c r="C84" s="28"/>
      <c r="D84" s="29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29"/>
      <c r="Z84" s="31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266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2.7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229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230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1966000</v>
      </c>
      <c r="F40" s="345">
        <f t="shared" si="9"/>
        <v>1966000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983000</v>
      </c>
      <c r="Y40" s="345">
        <f t="shared" si="9"/>
        <v>-983000</v>
      </c>
      <c r="Z40" s="336">
        <f>+IF(X40&lt;&gt;0,+(Y40/X40)*100,0)</f>
        <v>-100</v>
      </c>
      <c r="AA40" s="350">
        <f>SUM(AA41:AA49)</f>
        <v>1966000</v>
      </c>
    </row>
    <row r="41" spans="1:27" ht="12.75">
      <c r="A41" s="361" t="s">
        <v>248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251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>
        <v>1966000</v>
      </c>
      <c r="F49" s="53">
        <v>1966000</v>
      </c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>
        <v>983000</v>
      </c>
      <c r="Y49" s="53">
        <v>-983000</v>
      </c>
      <c r="Z49" s="94">
        <v>-100</v>
      </c>
      <c r="AA49" s="95">
        <v>1966000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268</v>
      </c>
      <c r="B60" s="149"/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1966000</v>
      </c>
      <c r="F60" s="264">
        <f t="shared" si="14"/>
        <v>1966000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983000</v>
      </c>
      <c r="Y60" s="264">
        <f t="shared" si="14"/>
        <v>-983000</v>
      </c>
      <c r="Z60" s="337">
        <f>+IF(X60&lt;&gt;0,+(Y60/X60)*100,0)</f>
        <v>-100</v>
      </c>
      <c r="AA60" s="232">
        <f>+AA57+AA54+AA51+AA40+AA37+AA34+AA22+AA5</f>
        <v>1966000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2.75">
      <c r="A5" s="135" t="s">
        <v>74</v>
      </c>
      <c r="B5" s="136"/>
      <c r="C5" s="153">
        <f aca="true" t="shared" si="0" ref="C5:Y5">SUM(C6:C8)</f>
        <v>154794091</v>
      </c>
      <c r="D5" s="153">
        <f>SUM(D6:D8)</f>
        <v>0</v>
      </c>
      <c r="E5" s="154">
        <f t="shared" si="0"/>
        <v>170968000</v>
      </c>
      <c r="F5" s="100">
        <f t="shared" si="0"/>
        <v>170968000</v>
      </c>
      <c r="G5" s="100">
        <f t="shared" si="0"/>
        <v>59559645</v>
      </c>
      <c r="H5" s="100">
        <f t="shared" si="0"/>
        <v>1549549</v>
      </c>
      <c r="I5" s="100">
        <f t="shared" si="0"/>
        <v>1319078</v>
      </c>
      <c r="J5" s="100">
        <f t="shared" si="0"/>
        <v>62428272</v>
      </c>
      <c r="K5" s="100">
        <f t="shared" si="0"/>
        <v>160082</v>
      </c>
      <c r="L5" s="100">
        <f t="shared" si="0"/>
        <v>286480</v>
      </c>
      <c r="M5" s="100">
        <f t="shared" si="0"/>
        <v>38228163</v>
      </c>
      <c r="N5" s="100">
        <f t="shared" si="0"/>
        <v>38674725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101102997</v>
      </c>
      <c r="X5" s="100">
        <f t="shared" si="0"/>
        <v>85483776</v>
      </c>
      <c r="Y5" s="100">
        <f t="shared" si="0"/>
        <v>15619221</v>
      </c>
      <c r="Z5" s="137">
        <f>+IF(X5&lt;&gt;0,+(Y5/X5)*100,0)</f>
        <v>18.271561845840782</v>
      </c>
      <c r="AA5" s="153">
        <f>SUM(AA6:AA8)</f>
        <v>170968000</v>
      </c>
    </row>
    <row r="6" spans="1:27" ht="12.75">
      <c r="A6" s="138" t="s">
        <v>75</v>
      </c>
      <c r="B6" s="136"/>
      <c r="C6" s="155">
        <v>154794091</v>
      </c>
      <c r="D6" s="155"/>
      <c r="E6" s="156"/>
      <c r="F6" s="60"/>
      <c r="G6" s="60">
        <v>59559645</v>
      </c>
      <c r="H6" s="60">
        <v>1549549</v>
      </c>
      <c r="I6" s="60">
        <v>1319078</v>
      </c>
      <c r="J6" s="60">
        <v>62428272</v>
      </c>
      <c r="K6" s="60">
        <v>160082</v>
      </c>
      <c r="L6" s="60">
        <v>286480</v>
      </c>
      <c r="M6" s="60">
        <v>38228163</v>
      </c>
      <c r="N6" s="60">
        <v>38674725</v>
      </c>
      <c r="O6" s="60"/>
      <c r="P6" s="60"/>
      <c r="Q6" s="60"/>
      <c r="R6" s="60"/>
      <c r="S6" s="60"/>
      <c r="T6" s="60"/>
      <c r="U6" s="60"/>
      <c r="V6" s="60"/>
      <c r="W6" s="60">
        <v>101102997</v>
      </c>
      <c r="X6" s="60"/>
      <c r="Y6" s="60">
        <v>101102997</v>
      </c>
      <c r="Z6" s="140">
        <v>0</v>
      </c>
      <c r="AA6" s="155"/>
    </row>
    <row r="7" spans="1:27" ht="12.75">
      <c r="A7" s="138" t="s">
        <v>76</v>
      </c>
      <c r="B7" s="136"/>
      <c r="C7" s="157"/>
      <c r="D7" s="157"/>
      <c r="E7" s="158">
        <v>170968000</v>
      </c>
      <c r="F7" s="159">
        <v>170968000</v>
      </c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>
        <v>85483776</v>
      </c>
      <c r="Y7" s="159">
        <v>-85483776</v>
      </c>
      <c r="Z7" s="141">
        <v>-100</v>
      </c>
      <c r="AA7" s="157">
        <v>170968000</v>
      </c>
    </row>
    <row r="8" spans="1:27" ht="12.75">
      <c r="A8" s="138" t="s">
        <v>77</v>
      </c>
      <c r="B8" s="136"/>
      <c r="C8" s="155"/>
      <c r="D8" s="155"/>
      <c r="E8" s="156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>
        <v>0</v>
      </c>
      <c r="AA8" s="155"/>
    </row>
    <row r="9" spans="1:27" ht="12.7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0</v>
      </c>
      <c r="F9" s="100">
        <f t="shared" si="1"/>
        <v>0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0</v>
      </c>
      <c r="X9" s="100">
        <f t="shared" si="1"/>
        <v>0</v>
      </c>
      <c r="Y9" s="100">
        <f t="shared" si="1"/>
        <v>0</v>
      </c>
      <c r="Z9" s="137">
        <f>+IF(X9&lt;&gt;0,+(Y9/X9)*100,0)</f>
        <v>0</v>
      </c>
      <c r="AA9" s="153">
        <f>SUM(AA10:AA14)</f>
        <v>0</v>
      </c>
    </row>
    <row r="10" spans="1:27" ht="12.75">
      <c r="A10" s="138" t="s">
        <v>79</v>
      </c>
      <c r="B10" s="136"/>
      <c r="C10" s="155"/>
      <c r="D10" s="155"/>
      <c r="E10" s="156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>
        <v>0</v>
      </c>
      <c r="AA10" s="155"/>
    </row>
    <row r="11" spans="1:27" ht="12.7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>
        <v>0</v>
      </c>
      <c r="AA11" s="155"/>
    </row>
    <row r="12" spans="1:27" ht="12.7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>
        <v>0</v>
      </c>
      <c r="AA12" s="155"/>
    </row>
    <row r="13" spans="1:27" ht="12.7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2.7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0</v>
      </c>
      <c r="F15" s="100">
        <f t="shared" si="2"/>
        <v>0</v>
      </c>
      <c r="G15" s="100">
        <f t="shared" si="2"/>
        <v>0</v>
      </c>
      <c r="H15" s="100">
        <f t="shared" si="2"/>
        <v>0</v>
      </c>
      <c r="I15" s="100">
        <f t="shared" si="2"/>
        <v>0</v>
      </c>
      <c r="J15" s="100">
        <f t="shared" si="2"/>
        <v>0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0</v>
      </c>
      <c r="X15" s="100">
        <f t="shared" si="2"/>
        <v>0</v>
      </c>
      <c r="Y15" s="100">
        <f t="shared" si="2"/>
        <v>0</v>
      </c>
      <c r="Z15" s="137">
        <f>+IF(X15&lt;&gt;0,+(Y15/X15)*100,0)</f>
        <v>0</v>
      </c>
      <c r="AA15" s="153">
        <f>SUM(AA16:AA18)</f>
        <v>0</v>
      </c>
    </row>
    <row r="16" spans="1:27" ht="12.75">
      <c r="A16" s="138" t="s">
        <v>85</v>
      </c>
      <c r="B16" s="136"/>
      <c r="C16" s="155"/>
      <c r="D16" s="155"/>
      <c r="E16" s="156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>
        <v>0</v>
      </c>
      <c r="AA16" s="155"/>
    </row>
    <row r="17" spans="1:27" ht="12.75">
      <c r="A17" s="138" t="s">
        <v>86</v>
      </c>
      <c r="B17" s="136"/>
      <c r="C17" s="155"/>
      <c r="D17" s="155"/>
      <c r="E17" s="156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>
        <v>0</v>
      </c>
      <c r="AA17" s="155"/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2.7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0</v>
      </c>
      <c r="F19" s="100">
        <f t="shared" si="3"/>
        <v>0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0</v>
      </c>
      <c r="X19" s="100">
        <f t="shared" si="3"/>
        <v>0</v>
      </c>
      <c r="Y19" s="100">
        <f t="shared" si="3"/>
        <v>0</v>
      </c>
      <c r="Z19" s="137">
        <f>+IF(X19&lt;&gt;0,+(Y19/X19)*100,0)</f>
        <v>0</v>
      </c>
      <c r="AA19" s="153">
        <f>SUM(AA20:AA23)</f>
        <v>0</v>
      </c>
    </row>
    <row r="20" spans="1:27" ht="12.7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>
        <v>0</v>
      </c>
      <c r="AA20" s="155"/>
    </row>
    <row r="21" spans="1:27" ht="12.7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>
        <v>0</v>
      </c>
      <c r="AA21" s="155"/>
    </row>
    <row r="22" spans="1:27" ht="12.7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>
        <v>0</v>
      </c>
      <c r="AA22" s="157"/>
    </row>
    <row r="23" spans="1:27" ht="12.7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>
        <v>0</v>
      </c>
      <c r="AA23" s="155"/>
    </row>
    <row r="24" spans="1:27" ht="12.7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2.75">
      <c r="A25" s="143" t="s">
        <v>95</v>
      </c>
      <c r="B25" s="144" t="s">
        <v>96</v>
      </c>
      <c r="C25" s="168">
        <f aca="true" t="shared" si="4" ref="C25:Y25">+C5+C9+C15+C19+C24</f>
        <v>154794091</v>
      </c>
      <c r="D25" s="168">
        <f>+D5+D9+D15+D19+D24</f>
        <v>0</v>
      </c>
      <c r="E25" s="169">
        <f t="shared" si="4"/>
        <v>170968000</v>
      </c>
      <c r="F25" s="73">
        <f t="shared" si="4"/>
        <v>170968000</v>
      </c>
      <c r="G25" s="73">
        <f t="shared" si="4"/>
        <v>59559645</v>
      </c>
      <c r="H25" s="73">
        <f t="shared" si="4"/>
        <v>1549549</v>
      </c>
      <c r="I25" s="73">
        <f t="shared" si="4"/>
        <v>1319078</v>
      </c>
      <c r="J25" s="73">
        <f t="shared" si="4"/>
        <v>62428272</v>
      </c>
      <c r="K25" s="73">
        <f t="shared" si="4"/>
        <v>160082</v>
      </c>
      <c r="L25" s="73">
        <f t="shared" si="4"/>
        <v>286480</v>
      </c>
      <c r="M25" s="73">
        <f t="shared" si="4"/>
        <v>38228163</v>
      </c>
      <c r="N25" s="73">
        <f t="shared" si="4"/>
        <v>38674725</v>
      </c>
      <c r="O25" s="73">
        <f t="shared" si="4"/>
        <v>0</v>
      </c>
      <c r="P25" s="73">
        <f t="shared" si="4"/>
        <v>0</v>
      </c>
      <c r="Q25" s="73">
        <f t="shared" si="4"/>
        <v>0</v>
      </c>
      <c r="R25" s="73">
        <f t="shared" si="4"/>
        <v>0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101102997</v>
      </c>
      <c r="X25" s="73">
        <f t="shared" si="4"/>
        <v>85483776</v>
      </c>
      <c r="Y25" s="73">
        <f t="shared" si="4"/>
        <v>15619221</v>
      </c>
      <c r="Z25" s="170">
        <f>+IF(X25&lt;&gt;0,+(Y25/X25)*100,0)</f>
        <v>18.271561845840782</v>
      </c>
      <c r="AA25" s="168">
        <f>+AA5+AA9+AA15+AA19+AA24</f>
        <v>170968000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2.7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135" t="s">
        <v>74</v>
      </c>
      <c r="B28" s="136"/>
      <c r="C28" s="153">
        <f aca="true" t="shared" si="5" ref="C28:Y28">SUM(C29:C31)</f>
        <v>176507170</v>
      </c>
      <c r="D28" s="153">
        <f>SUM(D29:D31)</f>
        <v>0</v>
      </c>
      <c r="E28" s="154">
        <f t="shared" si="5"/>
        <v>92392000</v>
      </c>
      <c r="F28" s="100">
        <f t="shared" si="5"/>
        <v>92392000</v>
      </c>
      <c r="G28" s="100">
        <f t="shared" si="5"/>
        <v>9596120</v>
      </c>
      <c r="H28" s="100">
        <f t="shared" si="5"/>
        <v>6050209</v>
      </c>
      <c r="I28" s="100">
        <f t="shared" si="5"/>
        <v>7746618</v>
      </c>
      <c r="J28" s="100">
        <f t="shared" si="5"/>
        <v>23392947</v>
      </c>
      <c r="K28" s="100">
        <f t="shared" si="5"/>
        <v>7608683</v>
      </c>
      <c r="L28" s="100">
        <f t="shared" si="5"/>
        <v>10367139</v>
      </c>
      <c r="M28" s="100">
        <f t="shared" si="5"/>
        <v>9192457</v>
      </c>
      <c r="N28" s="100">
        <f t="shared" si="5"/>
        <v>27168279</v>
      </c>
      <c r="O28" s="100">
        <f t="shared" si="5"/>
        <v>0</v>
      </c>
      <c r="P28" s="100">
        <f t="shared" si="5"/>
        <v>0</v>
      </c>
      <c r="Q28" s="100">
        <f t="shared" si="5"/>
        <v>0</v>
      </c>
      <c r="R28" s="100">
        <f t="shared" si="5"/>
        <v>0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50561226</v>
      </c>
      <c r="X28" s="100">
        <f t="shared" si="5"/>
        <v>46195746</v>
      </c>
      <c r="Y28" s="100">
        <f t="shared" si="5"/>
        <v>4365480</v>
      </c>
      <c r="Z28" s="137">
        <f>+IF(X28&lt;&gt;0,+(Y28/X28)*100,0)</f>
        <v>9.449961041867363</v>
      </c>
      <c r="AA28" s="153">
        <f>SUM(AA29:AA31)</f>
        <v>92392000</v>
      </c>
    </row>
    <row r="29" spans="1:27" ht="12.75">
      <c r="A29" s="138" t="s">
        <v>75</v>
      </c>
      <c r="B29" s="136"/>
      <c r="C29" s="155">
        <v>176507170</v>
      </c>
      <c r="D29" s="155"/>
      <c r="E29" s="156">
        <v>52290000</v>
      </c>
      <c r="F29" s="60">
        <v>52290000</v>
      </c>
      <c r="G29" s="60">
        <v>6086814</v>
      </c>
      <c r="H29" s="60">
        <v>3161380</v>
      </c>
      <c r="I29" s="60">
        <v>3886811</v>
      </c>
      <c r="J29" s="60">
        <v>13135005</v>
      </c>
      <c r="K29" s="60">
        <v>4582839</v>
      </c>
      <c r="L29" s="60">
        <v>7611221</v>
      </c>
      <c r="M29" s="60">
        <v>5926075</v>
      </c>
      <c r="N29" s="60">
        <v>18120135</v>
      </c>
      <c r="O29" s="60"/>
      <c r="P29" s="60"/>
      <c r="Q29" s="60"/>
      <c r="R29" s="60"/>
      <c r="S29" s="60"/>
      <c r="T29" s="60"/>
      <c r="U29" s="60"/>
      <c r="V29" s="60"/>
      <c r="W29" s="60">
        <v>31255140</v>
      </c>
      <c r="X29" s="60">
        <v>26145000</v>
      </c>
      <c r="Y29" s="60">
        <v>5110140</v>
      </c>
      <c r="Z29" s="140">
        <v>19.55</v>
      </c>
      <c r="AA29" s="155">
        <v>52290000</v>
      </c>
    </row>
    <row r="30" spans="1:27" ht="12.75">
      <c r="A30" s="138" t="s">
        <v>76</v>
      </c>
      <c r="B30" s="136"/>
      <c r="C30" s="157"/>
      <c r="D30" s="157"/>
      <c r="E30" s="158">
        <v>17844000</v>
      </c>
      <c r="F30" s="159">
        <v>17844000</v>
      </c>
      <c r="G30" s="159">
        <v>1322768</v>
      </c>
      <c r="H30" s="159">
        <v>1394549</v>
      </c>
      <c r="I30" s="159">
        <v>1627300</v>
      </c>
      <c r="J30" s="159">
        <v>4344617</v>
      </c>
      <c r="K30" s="159">
        <v>1355405</v>
      </c>
      <c r="L30" s="159">
        <v>1309200</v>
      </c>
      <c r="M30" s="159">
        <v>1076930</v>
      </c>
      <c r="N30" s="159">
        <v>3741535</v>
      </c>
      <c r="O30" s="159"/>
      <c r="P30" s="159"/>
      <c r="Q30" s="159"/>
      <c r="R30" s="159"/>
      <c r="S30" s="159"/>
      <c r="T30" s="159"/>
      <c r="U30" s="159"/>
      <c r="V30" s="159"/>
      <c r="W30" s="159">
        <v>8086152</v>
      </c>
      <c r="X30" s="159">
        <v>8921748</v>
      </c>
      <c r="Y30" s="159">
        <v>-835596</v>
      </c>
      <c r="Z30" s="141">
        <v>-9.37</v>
      </c>
      <c r="AA30" s="157">
        <v>17844000</v>
      </c>
    </row>
    <row r="31" spans="1:27" ht="12.75">
      <c r="A31" s="138" t="s">
        <v>77</v>
      </c>
      <c r="B31" s="136"/>
      <c r="C31" s="155"/>
      <c r="D31" s="155"/>
      <c r="E31" s="156">
        <v>22258000</v>
      </c>
      <c r="F31" s="60">
        <v>22258000</v>
      </c>
      <c r="G31" s="60">
        <v>2186538</v>
      </c>
      <c r="H31" s="60">
        <v>1494280</v>
      </c>
      <c r="I31" s="60">
        <v>2232507</v>
      </c>
      <c r="J31" s="60">
        <v>5913325</v>
      </c>
      <c r="K31" s="60">
        <v>1670439</v>
      </c>
      <c r="L31" s="60">
        <v>1446718</v>
      </c>
      <c r="M31" s="60">
        <v>2189452</v>
      </c>
      <c r="N31" s="60">
        <v>5306609</v>
      </c>
      <c r="O31" s="60"/>
      <c r="P31" s="60"/>
      <c r="Q31" s="60"/>
      <c r="R31" s="60"/>
      <c r="S31" s="60"/>
      <c r="T31" s="60"/>
      <c r="U31" s="60"/>
      <c r="V31" s="60"/>
      <c r="W31" s="60">
        <v>11219934</v>
      </c>
      <c r="X31" s="60">
        <v>11128998</v>
      </c>
      <c r="Y31" s="60">
        <v>90936</v>
      </c>
      <c r="Z31" s="140">
        <v>0.82</v>
      </c>
      <c r="AA31" s="155">
        <v>22258000</v>
      </c>
    </row>
    <row r="32" spans="1:27" ht="12.75">
      <c r="A32" s="135" t="s">
        <v>78</v>
      </c>
      <c r="B32" s="136"/>
      <c r="C32" s="153">
        <f aca="true" t="shared" si="6" ref="C32:Y32">SUM(C33:C37)</f>
        <v>0</v>
      </c>
      <c r="D32" s="153">
        <f>SUM(D33:D37)</f>
        <v>0</v>
      </c>
      <c r="E32" s="154">
        <f t="shared" si="6"/>
        <v>17864000</v>
      </c>
      <c r="F32" s="100">
        <f t="shared" si="6"/>
        <v>17864000</v>
      </c>
      <c r="G32" s="100">
        <f t="shared" si="6"/>
        <v>1164690</v>
      </c>
      <c r="H32" s="100">
        <f t="shared" si="6"/>
        <v>1156805</v>
      </c>
      <c r="I32" s="100">
        <f t="shared" si="6"/>
        <v>1465111</v>
      </c>
      <c r="J32" s="100">
        <f t="shared" si="6"/>
        <v>3786606</v>
      </c>
      <c r="K32" s="100">
        <f t="shared" si="6"/>
        <v>1307588</v>
      </c>
      <c r="L32" s="100">
        <f t="shared" si="6"/>
        <v>1331990</v>
      </c>
      <c r="M32" s="100">
        <f t="shared" si="6"/>
        <v>1792904</v>
      </c>
      <c r="N32" s="100">
        <f t="shared" si="6"/>
        <v>4432482</v>
      </c>
      <c r="O32" s="100">
        <f t="shared" si="6"/>
        <v>0</v>
      </c>
      <c r="P32" s="100">
        <f t="shared" si="6"/>
        <v>0</v>
      </c>
      <c r="Q32" s="100">
        <f t="shared" si="6"/>
        <v>0</v>
      </c>
      <c r="R32" s="100">
        <f t="shared" si="6"/>
        <v>0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8219088</v>
      </c>
      <c r="X32" s="100">
        <f t="shared" si="6"/>
        <v>93282000</v>
      </c>
      <c r="Y32" s="100">
        <f t="shared" si="6"/>
        <v>-85062912</v>
      </c>
      <c r="Z32" s="137">
        <f>+IF(X32&lt;&gt;0,+(Y32/X32)*100,0)</f>
        <v>-91.18898822924037</v>
      </c>
      <c r="AA32" s="153">
        <f>SUM(AA33:AA37)</f>
        <v>17864000</v>
      </c>
    </row>
    <row r="33" spans="1:27" ht="12.75">
      <c r="A33" s="138" t="s">
        <v>79</v>
      </c>
      <c r="B33" s="136"/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>
        <v>0</v>
      </c>
      <c r="AA33" s="155"/>
    </row>
    <row r="34" spans="1:27" ht="12.75">
      <c r="A34" s="138" t="s">
        <v>80</v>
      </c>
      <c r="B34" s="136"/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>
        <v>0</v>
      </c>
      <c r="AA34" s="155"/>
    </row>
    <row r="35" spans="1:27" ht="12.75">
      <c r="A35" s="138" t="s">
        <v>81</v>
      </c>
      <c r="B35" s="136"/>
      <c r="C35" s="155"/>
      <c r="D35" s="155"/>
      <c r="E35" s="156">
        <v>17864000</v>
      </c>
      <c r="F35" s="60">
        <v>17864000</v>
      </c>
      <c r="G35" s="60">
        <v>1164690</v>
      </c>
      <c r="H35" s="60">
        <v>1156805</v>
      </c>
      <c r="I35" s="60">
        <v>1465111</v>
      </c>
      <c r="J35" s="60">
        <v>3786606</v>
      </c>
      <c r="K35" s="60">
        <v>1307588</v>
      </c>
      <c r="L35" s="60">
        <v>1331990</v>
      </c>
      <c r="M35" s="60">
        <v>1792904</v>
      </c>
      <c r="N35" s="60">
        <v>4432482</v>
      </c>
      <c r="O35" s="60"/>
      <c r="P35" s="60"/>
      <c r="Q35" s="60"/>
      <c r="R35" s="60"/>
      <c r="S35" s="60"/>
      <c r="T35" s="60"/>
      <c r="U35" s="60"/>
      <c r="V35" s="60"/>
      <c r="W35" s="60">
        <v>8219088</v>
      </c>
      <c r="X35" s="60">
        <v>93282000</v>
      </c>
      <c r="Y35" s="60">
        <v>-85062912</v>
      </c>
      <c r="Z35" s="140">
        <v>-91.19</v>
      </c>
      <c r="AA35" s="155">
        <v>17864000</v>
      </c>
    </row>
    <row r="36" spans="1:27" ht="12.75">
      <c r="A36" s="138" t="s">
        <v>82</v>
      </c>
      <c r="B36" s="136"/>
      <c r="C36" s="155"/>
      <c r="D36" s="155"/>
      <c r="E36" s="156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>
        <v>0</v>
      </c>
      <c r="AA36" s="155"/>
    </row>
    <row r="37" spans="1:27" ht="12.7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2.75">
      <c r="A38" s="135" t="s">
        <v>84</v>
      </c>
      <c r="B38" s="142"/>
      <c r="C38" s="153">
        <f aca="true" t="shared" si="7" ref="C38:Y38">SUM(C39:C41)</f>
        <v>0</v>
      </c>
      <c r="D38" s="153">
        <f>SUM(D39:D41)</f>
        <v>0</v>
      </c>
      <c r="E38" s="154">
        <f t="shared" si="7"/>
        <v>33632000</v>
      </c>
      <c r="F38" s="100">
        <f t="shared" si="7"/>
        <v>33632000</v>
      </c>
      <c r="G38" s="100">
        <f t="shared" si="7"/>
        <v>2249297</v>
      </c>
      <c r="H38" s="100">
        <f t="shared" si="7"/>
        <v>2397321</v>
      </c>
      <c r="I38" s="100">
        <f t="shared" si="7"/>
        <v>3571294</v>
      </c>
      <c r="J38" s="100">
        <f t="shared" si="7"/>
        <v>8217912</v>
      </c>
      <c r="K38" s="100">
        <f t="shared" si="7"/>
        <v>3474406</v>
      </c>
      <c r="L38" s="100">
        <f t="shared" si="7"/>
        <v>3302980</v>
      </c>
      <c r="M38" s="100">
        <f t="shared" si="7"/>
        <v>3730472</v>
      </c>
      <c r="N38" s="100">
        <f t="shared" si="7"/>
        <v>10507858</v>
      </c>
      <c r="O38" s="100">
        <f t="shared" si="7"/>
        <v>0</v>
      </c>
      <c r="P38" s="100">
        <f t="shared" si="7"/>
        <v>0</v>
      </c>
      <c r="Q38" s="100">
        <f t="shared" si="7"/>
        <v>0</v>
      </c>
      <c r="R38" s="100">
        <f t="shared" si="7"/>
        <v>0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18725770</v>
      </c>
      <c r="X38" s="100">
        <f t="shared" si="7"/>
        <v>16815660</v>
      </c>
      <c r="Y38" s="100">
        <f t="shared" si="7"/>
        <v>1910110</v>
      </c>
      <c r="Z38" s="137">
        <f>+IF(X38&lt;&gt;0,+(Y38/X38)*100,0)</f>
        <v>11.359114063914234</v>
      </c>
      <c r="AA38" s="153">
        <f>SUM(AA39:AA41)</f>
        <v>33632000</v>
      </c>
    </row>
    <row r="39" spans="1:27" ht="12.75">
      <c r="A39" s="138" t="s">
        <v>85</v>
      </c>
      <c r="B39" s="136"/>
      <c r="C39" s="155"/>
      <c r="D39" s="155"/>
      <c r="E39" s="156">
        <v>11843000</v>
      </c>
      <c r="F39" s="60">
        <v>11843000</v>
      </c>
      <c r="G39" s="60">
        <v>1042796</v>
      </c>
      <c r="H39" s="60">
        <v>994780</v>
      </c>
      <c r="I39" s="60">
        <v>1971644</v>
      </c>
      <c r="J39" s="60">
        <v>4009220</v>
      </c>
      <c r="K39" s="60">
        <v>1599825</v>
      </c>
      <c r="L39" s="60">
        <v>1928797</v>
      </c>
      <c r="M39" s="60">
        <v>2121439</v>
      </c>
      <c r="N39" s="60">
        <v>5650061</v>
      </c>
      <c r="O39" s="60"/>
      <c r="P39" s="60"/>
      <c r="Q39" s="60"/>
      <c r="R39" s="60"/>
      <c r="S39" s="60"/>
      <c r="T39" s="60"/>
      <c r="U39" s="60"/>
      <c r="V39" s="60"/>
      <c r="W39" s="60">
        <v>9659281</v>
      </c>
      <c r="X39" s="60">
        <v>5921160</v>
      </c>
      <c r="Y39" s="60">
        <v>3738121</v>
      </c>
      <c r="Z39" s="140">
        <v>63.13</v>
      </c>
      <c r="AA39" s="155">
        <v>11843000</v>
      </c>
    </row>
    <row r="40" spans="1:27" ht="12.75">
      <c r="A40" s="138" t="s">
        <v>86</v>
      </c>
      <c r="B40" s="136"/>
      <c r="C40" s="155"/>
      <c r="D40" s="155"/>
      <c r="E40" s="156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140">
        <v>0</v>
      </c>
      <c r="AA40" s="155"/>
    </row>
    <row r="41" spans="1:27" ht="12.75">
      <c r="A41" s="138" t="s">
        <v>87</v>
      </c>
      <c r="B41" s="136"/>
      <c r="C41" s="155"/>
      <c r="D41" s="155"/>
      <c r="E41" s="156">
        <v>21789000</v>
      </c>
      <c r="F41" s="60">
        <v>21789000</v>
      </c>
      <c r="G41" s="60">
        <v>1206501</v>
      </c>
      <c r="H41" s="60">
        <v>1402541</v>
      </c>
      <c r="I41" s="60">
        <v>1599650</v>
      </c>
      <c r="J41" s="60">
        <v>4208692</v>
      </c>
      <c r="K41" s="60">
        <v>1874581</v>
      </c>
      <c r="L41" s="60">
        <v>1374183</v>
      </c>
      <c r="M41" s="60">
        <v>1609033</v>
      </c>
      <c r="N41" s="60">
        <v>4857797</v>
      </c>
      <c r="O41" s="60"/>
      <c r="P41" s="60"/>
      <c r="Q41" s="60"/>
      <c r="R41" s="60"/>
      <c r="S41" s="60"/>
      <c r="T41" s="60"/>
      <c r="U41" s="60"/>
      <c r="V41" s="60"/>
      <c r="W41" s="60">
        <v>9066489</v>
      </c>
      <c r="X41" s="60">
        <v>10894500</v>
      </c>
      <c r="Y41" s="60">
        <v>-1828011</v>
      </c>
      <c r="Z41" s="140">
        <v>-16.78</v>
      </c>
      <c r="AA41" s="155">
        <v>21789000</v>
      </c>
    </row>
    <row r="42" spans="1:27" ht="12.75">
      <c r="A42" s="135" t="s">
        <v>88</v>
      </c>
      <c r="B42" s="142"/>
      <c r="C42" s="153">
        <f aca="true" t="shared" si="8" ref="C42:Y42">SUM(C43:C46)</f>
        <v>0</v>
      </c>
      <c r="D42" s="153">
        <f>SUM(D43:D46)</f>
        <v>0</v>
      </c>
      <c r="E42" s="154">
        <f t="shared" si="8"/>
        <v>7728000</v>
      </c>
      <c r="F42" s="100">
        <f t="shared" si="8"/>
        <v>7728000</v>
      </c>
      <c r="G42" s="100">
        <f t="shared" si="8"/>
        <v>0</v>
      </c>
      <c r="H42" s="100">
        <f t="shared" si="8"/>
        <v>0</v>
      </c>
      <c r="I42" s="100">
        <f t="shared" si="8"/>
        <v>0</v>
      </c>
      <c r="J42" s="100">
        <f t="shared" si="8"/>
        <v>0</v>
      </c>
      <c r="K42" s="100">
        <f t="shared" si="8"/>
        <v>0</v>
      </c>
      <c r="L42" s="100">
        <f t="shared" si="8"/>
        <v>0</v>
      </c>
      <c r="M42" s="100">
        <f t="shared" si="8"/>
        <v>0</v>
      </c>
      <c r="N42" s="100">
        <f t="shared" si="8"/>
        <v>0</v>
      </c>
      <c r="O42" s="100">
        <f t="shared" si="8"/>
        <v>0</v>
      </c>
      <c r="P42" s="100">
        <f t="shared" si="8"/>
        <v>0</v>
      </c>
      <c r="Q42" s="100">
        <f t="shared" si="8"/>
        <v>0</v>
      </c>
      <c r="R42" s="100">
        <f t="shared" si="8"/>
        <v>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0</v>
      </c>
      <c r="X42" s="100">
        <f t="shared" si="8"/>
        <v>3863940</v>
      </c>
      <c r="Y42" s="100">
        <f t="shared" si="8"/>
        <v>-3863940</v>
      </c>
      <c r="Z42" s="137">
        <f>+IF(X42&lt;&gt;0,+(Y42/X42)*100,0)</f>
        <v>-100</v>
      </c>
      <c r="AA42" s="153">
        <f>SUM(AA43:AA46)</f>
        <v>7728000</v>
      </c>
    </row>
    <row r="43" spans="1:27" ht="12.75">
      <c r="A43" s="138" t="s">
        <v>89</v>
      </c>
      <c r="B43" s="136"/>
      <c r="C43" s="155"/>
      <c r="D43" s="155"/>
      <c r="E43" s="156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40">
        <v>0</v>
      </c>
      <c r="AA43" s="155"/>
    </row>
    <row r="44" spans="1:27" ht="12.75">
      <c r="A44" s="138" t="s">
        <v>90</v>
      </c>
      <c r="B44" s="136"/>
      <c r="C44" s="155"/>
      <c r="D44" s="155"/>
      <c r="E44" s="156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40">
        <v>0</v>
      </c>
      <c r="AA44" s="155"/>
    </row>
    <row r="45" spans="1:27" ht="12.75">
      <c r="A45" s="138" t="s">
        <v>91</v>
      </c>
      <c r="B45" s="136"/>
      <c r="C45" s="157"/>
      <c r="D45" s="157"/>
      <c r="E45" s="158">
        <v>7728000</v>
      </c>
      <c r="F45" s="159">
        <v>7728000</v>
      </c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>
        <v>3863940</v>
      </c>
      <c r="Y45" s="159">
        <v>-3863940</v>
      </c>
      <c r="Z45" s="141">
        <v>-100</v>
      </c>
      <c r="AA45" s="157">
        <v>7728000</v>
      </c>
    </row>
    <row r="46" spans="1:27" ht="12.75">
      <c r="A46" s="138" t="s">
        <v>92</v>
      </c>
      <c r="B46" s="136"/>
      <c r="C46" s="155"/>
      <c r="D46" s="155"/>
      <c r="E46" s="156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40">
        <v>0</v>
      </c>
      <c r="AA46" s="155"/>
    </row>
    <row r="47" spans="1:27" ht="12.7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2.75">
      <c r="A48" s="143" t="s">
        <v>98</v>
      </c>
      <c r="B48" s="144" t="s">
        <v>99</v>
      </c>
      <c r="C48" s="168">
        <f aca="true" t="shared" si="9" ref="C48:Y48">+C28+C32+C38+C42+C47</f>
        <v>176507170</v>
      </c>
      <c r="D48" s="168">
        <f>+D28+D32+D38+D42+D47</f>
        <v>0</v>
      </c>
      <c r="E48" s="169">
        <f t="shared" si="9"/>
        <v>151616000</v>
      </c>
      <c r="F48" s="73">
        <f t="shared" si="9"/>
        <v>151616000</v>
      </c>
      <c r="G48" s="73">
        <f t="shared" si="9"/>
        <v>13010107</v>
      </c>
      <c r="H48" s="73">
        <f t="shared" si="9"/>
        <v>9604335</v>
      </c>
      <c r="I48" s="73">
        <f t="shared" si="9"/>
        <v>12783023</v>
      </c>
      <c r="J48" s="73">
        <f t="shared" si="9"/>
        <v>35397465</v>
      </c>
      <c r="K48" s="73">
        <f t="shared" si="9"/>
        <v>12390677</v>
      </c>
      <c r="L48" s="73">
        <f t="shared" si="9"/>
        <v>15002109</v>
      </c>
      <c r="M48" s="73">
        <f t="shared" si="9"/>
        <v>14715833</v>
      </c>
      <c r="N48" s="73">
        <f t="shared" si="9"/>
        <v>42108619</v>
      </c>
      <c r="O48" s="73">
        <f t="shared" si="9"/>
        <v>0</v>
      </c>
      <c r="P48" s="73">
        <f t="shared" si="9"/>
        <v>0</v>
      </c>
      <c r="Q48" s="73">
        <f t="shared" si="9"/>
        <v>0</v>
      </c>
      <c r="R48" s="73">
        <f t="shared" si="9"/>
        <v>0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77506084</v>
      </c>
      <c r="X48" s="73">
        <f t="shared" si="9"/>
        <v>160157346</v>
      </c>
      <c r="Y48" s="73">
        <f t="shared" si="9"/>
        <v>-82651262</v>
      </c>
      <c r="Z48" s="170">
        <f>+IF(X48&lt;&gt;0,+(Y48/X48)*100,0)</f>
        <v>-51.60628848082934</v>
      </c>
      <c r="AA48" s="168">
        <f>+AA28+AA32+AA38+AA42+AA47</f>
        <v>151616000</v>
      </c>
    </row>
    <row r="49" spans="1:27" ht="12.75">
      <c r="A49" s="148" t="s">
        <v>49</v>
      </c>
      <c r="B49" s="149"/>
      <c r="C49" s="171">
        <f aca="true" t="shared" si="10" ref="C49:Y49">+C25-C48</f>
        <v>-21713079</v>
      </c>
      <c r="D49" s="171">
        <f>+D25-D48</f>
        <v>0</v>
      </c>
      <c r="E49" s="172">
        <f t="shared" si="10"/>
        <v>19352000</v>
      </c>
      <c r="F49" s="173">
        <f t="shared" si="10"/>
        <v>19352000</v>
      </c>
      <c r="G49" s="173">
        <f t="shared" si="10"/>
        <v>46549538</v>
      </c>
      <c r="H49" s="173">
        <f t="shared" si="10"/>
        <v>-8054786</v>
      </c>
      <c r="I49" s="173">
        <f t="shared" si="10"/>
        <v>-11463945</v>
      </c>
      <c r="J49" s="173">
        <f t="shared" si="10"/>
        <v>27030807</v>
      </c>
      <c r="K49" s="173">
        <f t="shared" si="10"/>
        <v>-12230595</v>
      </c>
      <c r="L49" s="173">
        <f t="shared" si="10"/>
        <v>-14715629</v>
      </c>
      <c r="M49" s="173">
        <f t="shared" si="10"/>
        <v>23512330</v>
      </c>
      <c r="N49" s="173">
        <f t="shared" si="10"/>
        <v>-3433894</v>
      </c>
      <c r="O49" s="173">
        <f t="shared" si="10"/>
        <v>0</v>
      </c>
      <c r="P49" s="173">
        <f t="shared" si="10"/>
        <v>0</v>
      </c>
      <c r="Q49" s="173">
        <f t="shared" si="10"/>
        <v>0</v>
      </c>
      <c r="R49" s="173">
        <f t="shared" si="10"/>
        <v>0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23596913</v>
      </c>
      <c r="X49" s="173">
        <f>IF(F25=F48,0,X25-X48)</f>
        <v>-74673570</v>
      </c>
      <c r="Y49" s="173">
        <f t="shared" si="10"/>
        <v>98270483</v>
      </c>
      <c r="Z49" s="174">
        <f>+IF(X49&lt;&gt;0,+(Y49/X49)*100,0)</f>
        <v>-131.60008688482418</v>
      </c>
      <c r="AA49" s="171">
        <f>+AA25-AA48</f>
        <v>19352000</v>
      </c>
    </row>
    <row r="50" spans="1:27" ht="12.75">
      <c r="A50" s="150" t="s">
        <v>288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51" t="s">
        <v>289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52" t="s">
        <v>290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51" t="s">
        <v>291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292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2.7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2.7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2.75">
      <c r="A5" s="181" t="s">
        <v>31</v>
      </c>
      <c r="B5" s="182"/>
      <c r="C5" s="155">
        <v>0</v>
      </c>
      <c r="D5" s="155">
        <v>0</v>
      </c>
      <c r="E5" s="156">
        <v>0</v>
      </c>
      <c r="F5" s="60">
        <v>0</v>
      </c>
      <c r="G5" s="60">
        <v>0</v>
      </c>
      <c r="H5" s="60">
        <v>0</v>
      </c>
      <c r="I5" s="60">
        <v>0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0</v>
      </c>
      <c r="X5" s="60"/>
      <c r="Y5" s="60">
        <v>0</v>
      </c>
      <c r="Z5" s="140">
        <v>0</v>
      </c>
      <c r="AA5" s="155">
        <v>0</v>
      </c>
    </row>
    <row r="6" spans="1:27" ht="12.7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/>
      <c r="Y6" s="60">
        <v>0</v>
      </c>
      <c r="Z6" s="140">
        <v>0</v>
      </c>
      <c r="AA6" s="155">
        <v>0</v>
      </c>
    </row>
    <row r="7" spans="1:27" ht="12.75">
      <c r="A7" s="183" t="s">
        <v>103</v>
      </c>
      <c r="B7" s="182"/>
      <c r="C7" s="155">
        <v>0</v>
      </c>
      <c r="D7" s="155">
        <v>0</v>
      </c>
      <c r="E7" s="156">
        <v>0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0</v>
      </c>
      <c r="X7" s="60"/>
      <c r="Y7" s="60">
        <v>0</v>
      </c>
      <c r="Z7" s="140">
        <v>0</v>
      </c>
      <c r="AA7" s="155">
        <v>0</v>
      </c>
    </row>
    <row r="8" spans="1:27" ht="12.75">
      <c r="A8" s="183" t="s">
        <v>104</v>
      </c>
      <c r="B8" s="182"/>
      <c r="C8" s="155">
        <v>0</v>
      </c>
      <c r="D8" s="155">
        <v>0</v>
      </c>
      <c r="E8" s="156">
        <v>0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0</v>
      </c>
      <c r="X8" s="60"/>
      <c r="Y8" s="60">
        <v>0</v>
      </c>
      <c r="Z8" s="140">
        <v>0</v>
      </c>
      <c r="AA8" s="155">
        <v>0</v>
      </c>
    </row>
    <row r="9" spans="1:27" ht="12.75">
      <c r="A9" s="183" t="s">
        <v>105</v>
      </c>
      <c r="B9" s="182"/>
      <c r="C9" s="155">
        <v>0</v>
      </c>
      <c r="D9" s="155">
        <v>0</v>
      </c>
      <c r="E9" s="156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0</v>
      </c>
      <c r="X9" s="60"/>
      <c r="Y9" s="60">
        <v>0</v>
      </c>
      <c r="Z9" s="140">
        <v>0</v>
      </c>
      <c r="AA9" s="155">
        <v>0</v>
      </c>
    </row>
    <row r="10" spans="1:27" ht="12.75">
      <c r="A10" s="183" t="s">
        <v>106</v>
      </c>
      <c r="B10" s="182"/>
      <c r="C10" s="155">
        <v>0</v>
      </c>
      <c r="D10" s="155">
        <v>0</v>
      </c>
      <c r="E10" s="156">
        <v>0</v>
      </c>
      <c r="F10" s="54">
        <v>0</v>
      </c>
      <c r="G10" s="54">
        <v>0</v>
      </c>
      <c r="H10" s="54">
        <v>0</v>
      </c>
      <c r="I10" s="54">
        <v>0</v>
      </c>
      <c r="J10" s="54">
        <v>0</v>
      </c>
      <c r="K10" s="54">
        <v>0</v>
      </c>
      <c r="L10" s="54">
        <v>0</v>
      </c>
      <c r="M10" s="54">
        <v>0</v>
      </c>
      <c r="N10" s="54">
        <v>0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0</v>
      </c>
      <c r="X10" s="54"/>
      <c r="Y10" s="54">
        <v>0</v>
      </c>
      <c r="Z10" s="184">
        <v>0</v>
      </c>
      <c r="AA10" s="130">
        <v>0</v>
      </c>
    </row>
    <row r="11" spans="1:27" ht="12.75">
      <c r="A11" s="183" t="s">
        <v>107</v>
      </c>
      <c r="B11" s="185"/>
      <c r="C11" s="155">
        <v>0</v>
      </c>
      <c r="D11" s="155">
        <v>0</v>
      </c>
      <c r="E11" s="156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/>
      <c r="Y11" s="60">
        <v>0</v>
      </c>
      <c r="Z11" s="140">
        <v>0</v>
      </c>
      <c r="AA11" s="155">
        <v>0</v>
      </c>
    </row>
    <row r="12" spans="1:27" ht="12.75">
      <c r="A12" s="183" t="s">
        <v>108</v>
      </c>
      <c r="B12" s="185"/>
      <c r="C12" s="155">
        <v>0</v>
      </c>
      <c r="D12" s="155">
        <v>0</v>
      </c>
      <c r="E12" s="156">
        <v>0</v>
      </c>
      <c r="F12" s="60">
        <v>0</v>
      </c>
      <c r="G12" s="60">
        <v>0</v>
      </c>
      <c r="H12" s="60">
        <v>0</v>
      </c>
      <c r="I12" s="60">
        <v>0</v>
      </c>
      <c r="J12" s="60">
        <v>0</v>
      </c>
      <c r="K12" s="60">
        <v>0</v>
      </c>
      <c r="L12" s="60">
        <v>0</v>
      </c>
      <c r="M12" s="60">
        <v>0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0</v>
      </c>
      <c r="X12" s="60"/>
      <c r="Y12" s="60">
        <v>0</v>
      </c>
      <c r="Z12" s="140">
        <v>0</v>
      </c>
      <c r="AA12" s="155">
        <v>0</v>
      </c>
    </row>
    <row r="13" spans="1:27" ht="12.75">
      <c r="A13" s="181" t="s">
        <v>109</v>
      </c>
      <c r="B13" s="185"/>
      <c r="C13" s="155">
        <v>7989415</v>
      </c>
      <c r="D13" s="155">
        <v>0</v>
      </c>
      <c r="E13" s="156">
        <v>3700000</v>
      </c>
      <c r="F13" s="60">
        <v>3700000</v>
      </c>
      <c r="G13" s="60">
        <v>257116</v>
      </c>
      <c r="H13" s="60">
        <v>201099</v>
      </c>
      <c r="I13" s="60">
        <v>138361</v>
      </c>
      <c r="J13" s="60">
        <v>596576</v>
      </c>
      <c r="K13" s="60">
        <v>80368</v>
      </c>
      <c r="L13" s="60">
        <v>21152</v>
      </c>
      <c r="M13" s="60">
        <v>130352</v>
      </c>
      <c r="N13" s="60">
        <v>231872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828448</v>
      </c>
      <c r="X13" s="60">
        <v>1849998</v>
      </c>
      <c r="Y13" s="60">
        <v>-1021550</v>
      </c>
      <c r="Z13" s="140">
        <v>-55.22</v>
      </c>
      <c r="AA13" s="155">
        <v>3700000</v>
      </c>
    </row>
    <row r="14" spans="1:27" ht="12.75">
      <c r="A14" s="181" t="s">
        <v>110</v>
      </c>
      <c r="B14" s="185"/>
      <c r="C14" s="155">
        <v>0</v>
      </c>
      <c r="D14" s="155">
        <v>0</v>
      </c>
      <c r="E14" s="156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0</v>
      </c>
      <c r="X14" s="60"/>
      <c r="Y14" s="60">
        <v>0</v>
      </c>
      <c r="Z14" s="140">
        <v>0</v>
      </c>
      <c r="AA14" s="155">
        <v>0</v>
      </c>
    </row>
    <row r="15" spans="1:27" ht="12.7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/>
      <c r="Y15" s="60">
        <v>0</v>
      </c>
      <c r="Z15" s="140">
        <v>0</v>
      </c>
      <c r="AA15" s="155">
        <v>0</v>
      </c>
    </row>
    <row r="16" spans="1:27" ht="12.75">
      <c r="A16" s="181" t="s">
        <v>112</v>
      </c>
      <c r="B16" s="185"/>
      <c r="C16" s="155">
        <v>0</v>
      </c>
      <c r="D16" s="155">
        <v>0</v>
      </c>
      <c r="E16" s="156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0</v>
      </c>
      <c r="X16" s="60"/>
      <c r="Y16" s="60">
        <v>0</v>
      </c>
      <c r="Z16" s="140">
        <v>0</v>
      </c>
      <c r="AA16" s="155">
        <v>0</v>
      </c>
    </row>
    <row r="17" spans="1:27" ht="12.75">
      <c r="A17" s="181" t="s">
        <v>113</v>
      </c>
      <c r="B17" s="185"/>
      <c r="C17" s="155">
        <v>0</v>
      </c>
      <c r="D17" s="155">
        <v>0</v>
      </c>
      <c r="E17" s="156">
        <v>0</v>
      </c>
      <c r="F17" s="60">
        <v>0</v>
      </c>
      <c r="G17" s="60">
        <v>0</v>
      </c>
      <c r="H17" s="60">
        <v>0</v>
      </c>
      <c r="I17" s="60">
        <v>0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0</v>
      </c>
      <c r="X17" s="60"/>
      <c r="Y17" s="60">
        <v>0</v>
      </c>
      <c r="Z17" s="140">
        <v>0</v>
      </c>
      <c r="AA17" s="155">
        <v>0</v>
      </c>
    </row>
    <row r="18" spans="1:27" ht="12.75">
      <c r="A18" s="183" t="s">
        <v>114</v>
      </c>
      <c r="B18" s="182"/>
      <c r="C18" s="155">
        <v>0</v>
      </c>
      <c r="D18" s="155">
        <v>0</v>
      </c>
      <c r="E18" s="156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/>
      <c r="Y18" s="60">
        <v>0</v>
      </c>
      <c r="Z18" s="140">
        <v>0</v>
      </c>
      <c r="AA18" s="155">
        <v>0</v>
      </c>
    </row>
    <row r="19" spans="1:27" ht="12.75">
      <c r="A19" s="181" t="s">
        <v>34</v>
      </c>
      <c r="B19" s="185"/>
      <c r="C19" s="155">
        <v>145367031</v>
      </c>
      <c r="D19" s="155">
        <v>0</v>
      </c>
      <c r="E19" s="156">
        <v>145547000</v>
      </c>
      <c r="F19" s="60">
        <v>145547000</v>
      </c>
      <c r="G19" s="60">
        <v>59240000</v>
      </c>
      <c r="H19" s="60">
        <v>1250000</v>
      </c>
      <c r="I19" s="60">
        <v>1119000</v>
      </c>
      <c r="J19" s="60">
        <v>61609000</v>
      </c>
      <c r="K19" s="60">
        <v>0</v>
      </c>
      <c r="L19" s="60">
        <v>0</v>
      </c>
      <c r="M19" s="60">
        <v>38042000</v>
      </c>
      <c r="N19" s="60">
        <v>38042000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  <c r="V19" s="60">
        <v>0</v>
      </c>
      <c r="W19" s="60">
        <v>99651000</v>
      </c>
      <c r="X19" s="60">
        <v>77449002</v>
      </c>
      <c r="Y19" s="60">
        <v>22201998</v>
      </c>
      <c r="Z19" s="140">
        <v>28.67</v>
      </c>
      <c r="AA19" s="155">
        <v>145547000</v>
      </c>
    </row>
    <row r="20" spans="1:27" ht="12.75">
      <c r="A20" s="181" t="s">
        <v>35</v>
      </c>
      <c r="B20" s="185"/>
      <c r="C20" s="155">
        <v>1437645</v>
      </c>
      <c r="D20" s="155">
        <v>0</v>
      </c>
      <c r="E20" s="156">
        <v>300000</v>
      </c>
      <c r="F20" s="54">
        <v>300000</v>
      </c>
      <c r="G20" s="54">
        <v>62529</v>
      </c>
      <c r="H20" s="54">
        <v>98450</v>
      </c>
      <c r="I20" s="54">
        <v>61717</v>
      </c>
      <c r="J20" s="54">
        <v>222696</v>
      </c>
      <c r="K20" s="54">
        <v>79714</v>
      </c>
      <c r="L20" s="54">
        <v>265328</v>
      </c>
      <c r="M20" s="54">
        <v>55811</v>
      </c>
      <c r="N20" s="54">
        <v>400853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  <c r="W20" s="54">
        <v>623549</v>
      </c>
      <c r="X20" s="54">
        <v>150000</v>
      </c>
      <c r="Y20" s="54">
        <v>473549</v>
      </c>
      <c r="Z20" s="184">
        <v>315.7</v>
      </c>
      <c r="AA20" s="130">
        <v>300000</v>
      </c>
    </row>
    <row r="21" spans="1:27" ht="12.75">
      <c r="A21" s="181" t="s">
        <v>115</v>
      </c>
      <c r="B21" s="185"/>
      <c r="C21" s="155">
        <v>0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/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154794091</v>
      </c>
      <c r="D22" s="188">
        <f>SUM(D5:D21)</f>
        <v>0</v>
      </c>
      <c r="E22" s="189">
        <f t="shared" si="0"/>
        <v>149547000</v>
      </c>
      <c r="F22" s="190">
        <f t="shared" si="0"/>
        <v>149547000</v>
      </c>
      <c r="G22" s="190">
        <f t="shared" si="0"/>
        <v>59559645</v>
      </c>
      <c r="H22" s="190">
        <f t="shared" si="0"/>
        <v>1549549</v>
      </c>
      <c r="I22" s="190">
        <f t="shared" si="0"/>
        <v>1319078</v>
      </c>
      <c r="J22" s="190">
        <f t="shared" si="0"/>
        <v>62428272</v>
      </c>
      <c r="K22" s="190">
        <f t="shared" si="0"/>
        <v>160082</v>
      </c>
      <c r="L22" s="190">
        <f t="shared" si="0"/>
        <v>286480</v>
      </c>
      <c r="M22" s="190">
        <f t="shared" si="0"/>
        <v>38228163</v>
      </c>
      <c r="N22" s="190">
        <f t="shared" si="0"/>
        <v>38674725</v>
      </c>
      <c r="O22" s="190">
        <f t="shared" si="0"/>
        <v>0</v>
      </c>
      <c r="P22" s="190">
        <f t="shared" si="0"/>
        <v>0</v>
      </c>
      <c r="Q22" s="190">
        <f t="shared" si="0"/>
        <v>0</v>
      </c>
      <c r="R22" s="190">
        <f t="shared" si="0"/>
        <v>0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101102997</v>
      </c>
      <c r="X22" s="190">
        <f t="shared" si="0"/>
        <v>79449000</v>
      </c>
      <c r="Y22" s="190">
        <f t="shared" si="0"/>
        <v>21653997</v>
      </c>
      <c r="Z22" s="191">
        <f>+IF(X22&lt;&gt;0,+(Y22/X22)*100,0)</f>
        <v>27.25521655401578</v>
      </c>
      <c r="AA22" s="188">
        <f>SUM(AA5:AA21)</f>
        <v>149547000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2.7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2.75">
      <c r="A25" s="183" t="s">
        <v>117</v>
      </c>
      <c r="B25" s="182"/>
      <c r="C25" s="155">
        <v>88361310</v>
      </c>
      <c r="D25" s="155">
        <v>0</v>
      </c>
      <c r="E25" s="156">
        <v>89066000</v>
      </c>
      <c r="F25" s="60">
        <v>89066000</v>
      </c>
      <c r="G25" s="60">
        <v>7419552</v>
      </c>
      <c r="H25" s="60">
        <v>6807097</v>
      </c>
      <c r="I25" s="60">
        <v>6861798</v>
      </c>
      <c r="J25" s="60">
        <v>21088447</v>
      </c>
      <c r="K25" s="60">
        <v>7023319</v>
      </c>
      <c r="L25" s="60">
        <v>7291601</v>
      </c>
      <c r="M25" s="60">
        <v>7094661</v>
      </c>
      <c r="N25" s="60">
        <v>21409581</v>
      </c>
      <c r="O25" s="60">
        <v>0</v>
      </c>
      <c r="P25" s="60">
        <v>0</v>
      </c>
      <c r="Q25" s="60">
        <v>0</v>
      </c>
      <c r="R25" s="60">
        <v>0</v>
      </c>
      <c r="S25" s="60">
        <v>0</v>
      </c>
      <c r="T25" s="60">
        <v>0</v>
      </c>
      <c r="U25" s="60">
        <v>0</v>
      </c>
      <c r="V25" s="60">
        <v>0</v>
      </c>
      <c r="W25" s="60">
        <v>42498028</v>
      </c>
      <c r="X25" s="60">
        <v>44532000</v>
      </c>
      <c r="Y25" s="60">
        <v>-2033972</v>
      </c>
      <c r="Z25" s="140">
        <v>-4.57</v>
      </c>
      <c r="AA25" s="155">
        <v>89066000</v>
      </c>
    </row>
    <row r="26" spans="1:27" ht="12.75">
      <c r="A26" s="183" t="s">
        <v>38</v>
      </c>
      <c r="B26" s="182"/>
      <c r="C26" s="155">
        <v>6894723</v>
      </c>
      <c r="D26" s="155">
        <v>0</v>
      </c>
      <c r="E26" s="156">
        <v>7541000</v>
      </c>
      <c r="F26" s="60">
        <v>7541000</v>
      </c>
      <c r="G26" s="60">
        <v>542940</v>
      </c>
      <c r="H26" s="60">
        <v>160651</v>
      </c>
      <c r="I26" s="60">
        <v>371600</v>
      </c>
      <c r="J26" s="60">
        <v>1075191</v>
      </c>
      <c r="K26" s="60">
        <v>544618</v>
      </c>
      <c r="L26" s="60">
        <v>530450</v>
      </c>
      <c r="M26" s="60">
        <v>553539</v>
      </c>
      <c r="N26" s="60">
        <v>1628607</v>
      </c>
      <c r="O26" s="60">
        <v>0</v>
      </c>
      <c r="P26" s="60">
        <v>0</v>
      </c>
      <c r="Q26" s="60">
        <v>0</v>
      </c>
      <c r="R26" s="60">
        <v>0</v>
      </c>
      <c r="S26" s="60">
        <v>0</v>
      </c>
      <c r="T26" s="60">
        <v>0</v>
      </c>
      <c r="U26" s="60">
        <v>0</v>
      </c>
      <c r="V26" s="60">
        <v>0</v>
      </c>
      <c r="W26" s="60">
        <v>2703798</v>
      </c>
      <c r="X26" s="60">
        <v>3770502</v>
      </c>
      <c r="Y26" s="60">
        <v>-1066704</v>
      </c>
      <c r="Z26" s="140">
        <v>-28.29</v>
      </c>
      <c r="AA26" s="155">
        <v>7541000</v>
      </c>
    </row>
    <row r="27" spans="1:27" ht="12.75">
      <c r="A27" s="183" t="s">
        <v>118</v>
      </c>
      <c r="B27" s="182"/>
      <c r="C27" s="155">
        <v>-100000</v>
      </c>
      <c r="D27" s="155">
        <v>0</v>
      </c>
      <c r="E27" s="156">
        <v>0</v>
      </c>
      <c r="F27" s="60">
        <v>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/>
      <c r="Y27" s="60">
        <v>0</v>
      </c>
      <c r="Z27" s="140">
        <v>0</v>
      </c>
      <c r="AA27" s="155">
        <v>0</v>
      </c>
    </row>
    <row r="28" spans="1:27" ht="12.75">
      <c r="A28" s="183" t="s">
        <v>39</v>
      </c>
      <c r="B28" s="182"/>
      <c r="C28" s="155">
        <v>3590419</v>
      </c>
      <c r="D28" s="155">
        <v>0</v>
      </c>
      <c r="E28" s="156">
        <v>5500000</v>
      </c>
      <c r="F28" s="60">
        <v>5500000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>
        <v>2749998</v>
      </c>
      <c r="Y28" s="60">
        <v>-2749998</v>
      </c>
      <c r="Z28" s="140">
        <v>-100</v>
      </c>
      <c r="AA28" s="155">
        <v>5500000</v>
      </c>
    </row>
    <row r="29" spans="1:27" ht="12.75">
      <c r="A29" s="183" t="s">
        <v>40</v>
      </c>
      <c r="B29" s="182"/>
      <c r="C29" s="155">
        <v>0</v>
      </c>
      <c r="D29" s="155">
        <v>0</v>
      </c>
      <c r="E29" s="156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/>
      <c r="Y29" s="60">
        <v>0</v>
      </c>
      <c r="Z29" s="140">
        <v>0</v>
      </c>
      <c r="AA29" s="155">
        <v>0</v>
      </c>
    </row>
    <row r="30" spans="1:27" ht="12.75">
      <c r="A30" s="183" t="s">
        <v>119</v>
      </c>
      <c r="B30" s="182"/>
      <c r="C30" s="155">
        <v>0</v>
      </c>
      <c r="D30" s="155">
        <v>0</v>
      </c>
      <c r="E30" s="156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/>
      <c r="Y30" s="60">
        <v>0</v>
      </c>
      <c r="Z30" s="140">
        <v>0</v>
      </c>
      <c r="AA30" s="155">
        <v>0</v>
      </c>
    </row>
    <row r="31" spans="1:27" ht="12.75">
      <c r="A31" s="183" t="s">
        <v>120</v>
      </c>
      <c r="B31" s="182"/>
      <c r="C31" s="155">
        <v>1512178</v>
      </c>
      <c r="D31" s="155">
        <v>0</v>
      </c>
      <c r="E31" s="156">
        <v>1996000</v>
      </c>
      <c r="F31" s="60">
        <v>1996000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0</v>
      </c>
      <c r="X31" s="60">
        <v>997800</v>
      </c>
      <c r="Y31" s="60">
        <v>-997800</v>
      </c>
      <c r="Z31" s="140">
        <v>-100</v>
      </c>
      <c r="AA31" s="155">
        <v>1996000</v>
      </c>
    </row>
    <row r="32" spans="1:27" ht="12.75">
      <c r="A32" s="183" t="s">
        <v>121</v>
      </c>
      <c r="B32" s="182"/>
      <c r="C32" s="155">
        <v>13195176</v>
      </c>
      <c r="D32" s="155">
        <v>0</v>
      </c>
      <c r="E32" s="156">
        <v>5150000</v>
      </c>
      <c r="F32" s="60">
        <v>5150000</v>
      </c>
      <c r="G32" s="60">
        <v>1557983</v>
      </c>
      <c r="H32" s="60">
        <v>94340</v>
      </c>
      <c r="I32" s="60">
        <v>496089</v>
      </c>
      <c r="J32" s="60">
        <v>2148412</v>
      </c>
      <c r="K32" s="60">
        <v>288730</v>
      </c>
      <c r="L32" s="60">
        <v>888624</v>
      </c>
      <c r="M32" s="60">
        <v>420181</v>
      </c>
      <c r="N32" s="60">
        <v>1597535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3745947</v>
      </c>
      <c r="X32" s="60">
        <v>2575002</v>
      </c>
      <c r="Y32" s="60">
        <v>1170945</v>
      </c>
      <c r="Z32" s="140">
        <v>45.47</v>
      </c>
      <c r="AA32" s="155">
        <v>5150000</v>
      </c>
    </row>
    <row r="33" spans="1:27" ht="12.75">
      <c r="A33" s="183" t="s">
        <v>42</v>
      </c>
      <c r="B33" s="182"/>
      <c r="C33" s="155">
        <v>13933191</v>
      </c>
      <c r="D33" s="155">
        <v>0</v>
      </c>
      <c r="E33" s="156">
        <v>2119000</v>
      </c>
      <c r="F33" s="60">
        <v>2119000</v>
      </c>
      <c r="G33" s="60">
        <v>0</v>
      </c>
      <c r="H33" s="60">
        <v>0</v>
      </c>
      <c r="I33" s="60">
        <v>0</v>
      </c>
      <c r="J33" s="60">
        <v>0</v>
      </c>
      <c r="K33" s="60">
        <v>305000</v>
      </c>
      <c r="L33" s="60">
        <v>364675</v>
      </c>
      <c r="M33" s="60">
        <v>0</v>
      </c>
      <c r="N33" s="60">
        <v>669675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669675</v>
      </c>
      <c r="X33" s="60">
        <v>1059498</v>
      </c>
      <c r="Y33" s="60">
        <v>-389823</v>
      </c>
      <c r="Z33" s="140">
        <v>-36.79</v>
      </c>
      <c r="AA33" s="155">
        <v>2119000</v>
      </c>
    </row>
    <row r="34" spans="1:27" ht="12.75">
      <c r="A34" s="183" t="s">
        <v>43</v>
      </c>
      <c r="B34" s="182"/>
      <c r="C34" s="155">
        <v>49011080</v>
      </c>
      <c r="D34" s="155">
        <v>0</v>
      </c>
      <c r="E34" s="156">
        <v>40244000</v>
      </c>
      <c r="F34" s="60">
        <v>40244000</v>
      </c>
      <c r="G34" s="60">
        <v>3489632</v>
      </c>
      <c r="H34" s="60">
        <v>2542247</v>
      </c>
      <c r="I34" s="60">
        <v>5053536</v>
      </c>
      <c r="J34" s="60">
        <v>11085415</v>
      </c>
      <c r="K34" s="60">
        <v>4229010</v>
      </c>
      <c r="L34" s="60">
        <v>5926759</v>
      </c>
      <c r="M34" s="60">
        <v>6647452</v>
      </c>
      <c r="N34" s="60">
        <v>16803221</v>
      </c>
      <c r="O34" s="60">
        <v>0</v>
      </c>
      <c r="P34" s="60">
        <v>0</v>
      </c>
      <c r="Q34" s="60">
        <v>0</v>
      </c>
      <c r="R34" s="60">
        <v>0</v>
      </c>
      <c r="S34" s="60">
        <v>0</v>
      </c>
      <c r="T34" s="60">
        <v>0</v>
      </c>
      <c r="U34" s="60">
        <v>0</v>
      </c>
      <c r="V34" s="60">
        <v>0</v>
      </c>
      <c r="W34" s="60">
        <v>27888636</v>
      </c>
      <c r="X34" s="60">
        <v>20121983</v>
      </c>
      <c r="Y34" s="60">
        <v>7766653</v>
      </c>
      <c r="Z34" s="140">
        <v>38.6</v>
      </c>
      <c r="AA34" s="155">
        <v>40244000</v>
      </c>
    </row>
    <row r="35" spans="1:27" ht="12.75">
      <c r="A35" s="181" t="s">
        <v>122</v>
      </c>
      <c r="B35" s="185"/>
      <c r="C35" s="155">
        <v>109093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/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176507170</v>
      </c>
      <c r="D36" s="188">
        <f>SUM(D25:D35)</f>
        <v>0</v>
      </c>
      <c r="E36" s="189">
        <f t="shared" si="1"/>
        <v>151616000</v>
      </c>
      <c r="F36" s="190">
        <f t="shared" si="1"/>
        <v>151616000</v>
      </c>
      <c r="G36" s="190">
        <f t="shared" si="1"/>
        <v>13010107</v>
      </c>
      <c r="H36" s="190">
        <f t="shared" si="1"/>
        <v>9604335</v>
      </c>
      <c r="I36" s="190">
        <f t="shared" si="1"/>
        <v>12783023</v>
      </c>
      <c r="J36" s="190">
        <f t="shared" si="1"/>
        <v>35397465</v>
      </c>
      <c r="K36" s="190">
        <f t="shared" si="1"/>
        <v>12390677</v>
      </c>
      <c r="L36" s="190">
        <f t="shared" si="1"/>
        <v>15002109</v>
      </c>
      <c r="M36" s="190">
        <f t="shared" si="1"/>
        <v>14715833</v>
      </c>
      <c r="N36" s="190">
        <f t="shared" si="1"/>
        <v>42108619</v>
      </c>
      <c r="O36" s="190">
        <f t="shared" si="1"/>
        <v>0</v>
      </c>
      <c r="P36" s="190">
        <f t="shared" si="1"/>
        <v>0</v>
      </c>
      <c r="Q36" s="190">
        <f t="shared" si="1"/>
        <v>0</v>
      </c>
      <c r="R36" s="190">
        <f t="shared" si="1"/>
        <v>0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77506084</v>
      </c>
      <c r="X36" s="190">
        <f t="shared" si="1"/>
        <v>75806783</v>
      </c>
      <c r="Y36" s="190">
        <f t="shared" si="1"/>
        <v>1699301</v>
      </c>
      <c r="Z36" s="191">
        <f>+IF(X36&lt;&gt;0,+(Y36/X36)*100,0)</f>
        <v>2.2416213071592814</v>
      </c>
      <c r="AA36" s="188">
        <f>SUM(AA25:AA35)</f>
        <v>151616000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2.75">
      <c r="A38" s="198" t="s">
        <v>45</v>
      </c>
      <c r="B38" s="185"/>
      <c r="C38" s="199">
        <f aca="true" t="shared" si="2" ref="C38:Y38">+C22-C36</f>
        <v>-21713079</v>
      </c>
      <c r="D38" s="199">
        <f>+D22-D36</f>
        <v>0</v>
      </c>
      <c r="E38" s="200">
        <f t="shared" si="2"/>
        <v>-2069000</v>
      </c>
      <c r="F38" s="106">
        <f t="shared" si="2"/>
        <v>-2069000</v>
      </c>
      <c r="G38" s="106">
        <f t="shared" si="2"/>
        <v>46549538</v>
      </c>
      <c r="H38" s="106">
        <f t="shared" si="2"/>
        <v>-8054786</v>
      </c>
      <c r="I38" s="106">
        <f t="shared" si="2"/>
        <v>-11463945</v>
      </c>
      <c r="J38" s="106">
        <f t="shared" si="2"/>
        <v>27030807</v>
      </c>
      <c r="K38" s="106">
        <f t="shared" si="2"/>
        <v>-12230595</v>
      </c>
      <c r="L38" s="106">
        <f t="shared" si="2"/>
        <v>-14715629</v>
      </c>
      <c r="M38" s="106">
        <f t="shared" si="2"/>
        <v>23512330</v>
      </c>
      <c r="N38" s="106">
        <f t="shared" si="2"/>
        <v>-3433894</v>
      </c>
      <c r="O38" s="106">
        <f t="shared" si="2"/>
        <v>0</v>
      </c>
      <c r="P38" s="106">
        <f t="shared" si="2"/>
        <v>0</v>
      </c>
      <c r="Q38" s="106">
        <f t="shared" si="2"/>
        <v>0</v>
      </c>
      <c r="R38" s="106">
        <f t="shared" si="2"/>
        <v>0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23596913</v>
      </c>
      <c r="X38" s="106">
        <f>IF(F22=F36,0,X22-X36)</f>
        <v>3642217</v>
      </c>
      <c r="Y38" s="106">
        <f t="shared" si="2"/>
        <v>19954696</v>
      </c>
      <c r="Z38" s="201">
        <f>+IF(X38&lt;&gt;0,+(Y38/X38)*100,0)</f>
        <v>547.8722437460481</v>
      </c>
      <c r="AA38" s="199">
        <f>+AA22-AA36</f>
        <v>-2069000</v>
      </c>
    </row>
    <row r="39" spans="1:27" ht="12.75">
      <c r="A39" s="181" t="s">
        <v>46</v>
      </c>
      <c r="B39" s="185"/>
      <c r="C39" s="155">
        <v>0</v>
      </c>
      <c r="D39" s="155">
        <v>0</v>
      </c>
      <c r="E39" s="156">
        <v>21421000</v>
      </c>
      <c r="F39" s="60">
        <v>21421000</v>
      </c>
      <c r="G39" s="60">
        <v>0</v>
      </c>
      <c r="H39" s="60">
        <v>0</v>
      </c>
      <c r="I39" s="60">
        <v>0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0</v>
      </c>
      <c r="X39" s="60">
        <v>10710276</v>
      </c>
      <c r="Y39" s="60">
        <v>-10710276</v>
      </c>
      <c r="Z39" s="140">
        <v>-100</v>
      </c>
      <c r="AA39" s="155">
        <v>21421000</v>
      </c>
    </row>
    <row r="40" spans="1:27" ht="12.7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/>
      <c r="Y40" s="54">
        <v>0</v>
      </c>
      <c r="Z40" s="184">
        <v>0</v>
      </c>
      <c r="AA40" s="130">
        <v>0</v>
      </c>
    </row>
    <row r="41" spans="1:27" ht="12.7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/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-21713079</v>
      </c>
      <c r="D42" s="206">
        <f>SUM(D38:D41)</f>
        <v>0</v>
      </c>
      <c r="E42" s="207">
        <f t="shared" si="3"/>
        <v>19352000</v>
      </c>
      <c r="F42" s="88">
        <f t="shared" si="3"/>
        <v>19352000</v>
      </c>
      <c r="G42" s="88">
        <f t="shared" si="3"/>
        <v>46549538</v>
      </c>
      <c r="H42" s="88">
        <f t="shared" si="3"/>
        <v>-8054786</v>
      </c>
      <c r="I42" s="88">
        <f t="shared" si="3"/>
        <v>-11463945</v>
      </c>
      <c r="J42" s="88">
        <f t="shared" si="3"/>
        <v>27030807</v>
      </c>
      <c r="K42" s="88">
        <f t="shared" si="3"/>
        <v>-12230595</v>
      </c>
      <c r="L42" s="88">
        <f t="shared" si="3"/>
        <v>-14715629</v>
      </c>
      <c r="M42" s="88">
        <f t="shared" si="3"/>
        <v>23512330</v>
      </c>
      <c r="N42" s="88">
        <f t="shared" si="3"/>
        <v>-3433894</v>
      </c>
      <c r="O42" s="88">
        <f t="shared" si="3"/>
        <v>0</v>
      </c>
      <c r="P42" s="88">
        <f t="shared" si="3"/>
        <v>0</v>
      </c>
      <c r="Q42" s="88">
        <f t="shared" si="3"/>
        <v>0</v>
      </c>
      <c r="R42" s="88">
        <f t="shared" si="3"/>
        <v>0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23596913</v>
      </c>
      <c r="X42" s="88">
        <f t="shared" si="3"/>
        <v>14352493</v>
      </c>
      <c r="Y42" s="88">
        <f t="shared" si="3"/>
        <v>9244420</v>
      </c>
      <c r="Z42" s="208">
        <f>+IF(X42&lt;&gt;0,+(Y42/X42)*100,0)</f>
        <v>64.40985548643012</v>
      </c>
      <c r="AA42" s="206">
        <f>SUM(AA38:AA41)</f>
        <v>19352000</v>
      </c>
    </row>
    <row r="43" spans="1:27" ht="12.7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2.75">
      <c r="A44" s="209" t="s">
        <v>126</v>
      </c>
      <c r="B44" s="185"/>
      <c r="C44" s="210">
        <f aca="true" t="shared" si="4" ref="C44:Y44">+C42-C43</f>
        <v>-21713079</v>
      </c>
      <c r="D44" s="210">
        <f>+D42-D43</f>
        <v>0</v>
      </c>
      <c r="E44" s="211">
        <f t="shared" si="4"/>
        <v>19352000</v>
      </c>
      <c r="F44" s="77">
        <f t="shared" si="4"/>
        <v>19352000</v>
      </c>
      <c r="G44" s="77">
        <f t="shared" si="4"/>
        <v>46549538</v>
      </c>
      <c r="H44" s="77">
        <f t="shared" si="4"/>
        <v>-8054786</v>
      </c>
      <c r="I44" s="77">
        <f t="shared" si="4"/>
        <v>-11463945</v>
      </c>
      <c r="J44" s="77">
        <f t="shared" si="4"/>
        <v>27030807</v>
      </c>
      <c r="K44" s="77">
        <f t="shared" si="4"/>
        <v>-12230595</v>
      </c>
      <c r="L44" s="77">
        <f t="shared" si="4"/>
        <v>-14715629</v>
      </c>
      <c r="M44" s="77">
        <f t="shared" si="4"/>
        <v>23512330</v>
      </c>
      <c r="N44" s="77">
        <f t="shared" si="4"/>
        <v>-3433894</v>
      </c>
      <c r="O44" s="77">
        <f t="shared" si="4"/>
        <v>0</v>
      </c>
      <c r="P44" s="77">
        <f t="shared" si="4"/>
        <v>0</v>
      </c>
      <c r="Q44" s="77">
        <f t="shared" si="4"/>
        <v>0</v>
      </c>
      <c r="R44" s="77">
        <f t="shared" si="4"/>
        <v>0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23596913</v>
      </c>
      <c r="X44" s="77">
        <f t="shared" si="4"/>
        <v>14352493</v>
      </c>
      <c r="Y44" s="77">
        <f t="shared" si="4"/>
        <v>9244420</v>
      </c>
      <c r="Z44" s="212">
        <f>+IF(X44&lt;&gt;0,+(Y44/X44)*100,0)</f>
        <v>64.40985548643012</v>
      </c>
      <c r="AA44" s="210">
        <f>+AA42-AA43</f>
        <v>19352000</v>
      </c>
    </row>
    <row r="45" spans="1:27" ht="12.7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2.75">
      <c r="A46" s="209" t="s">
        <v>128</v>
      </c>
      <c r="B46" s="185"/>
      <c r="C46" s="206">
        <f aca="true" t="shared" si="5" ref="C46:Y46">SUM(C44:C45)</f>
        <v>-21713079</v>
      </c>
      <c r="D46" s="206">
        <f>SUM(D44:D45)</f>
        <v>0</v>
      </c>
      <c r="E46" s="207">
        <f t="shared" si="5"/>
        <v>19352000</v>
      </c>
      <c r="F46" s="88">
        <f t="shared" si="5"/>
        <v>19352000</v>
      </c>
      <c r="G46" s="88">
        <f t="shared" si="5"/>
        <v>46549538</v>
      </c>
      <c r="H46" s="88">
        <f t="shared" si="5"/>
        <v>-8054786</v>
      </c>
      <c r="I46" s="88">
        <f t="shared" si="5"/>
        <v>-11463945</v>
      </c>
      <c r="J46" s="88">
        <f t="shared" si="5"/>
        <v>27030807</v>
      </c>
      <c r="K46" s="88">
        <f t="shared" si="5"/>
        <v>-12230595</v>
      </c>
      <c r="L46" s="88">
        <f t="shared" si="5"/>
        <v>-14715629</v>
      </c>
      <c r="M46" s="88">
        <f t="shared" si="5"/>
        <v>23512330</v>
      </c>
      <c r="N46" s="88">
        <f t="shared" si="5"/>
        <v>-3433894</v>
      </c>
      <c r="O46" s="88">
        <f t="shared" si="5"/>
        <v>0</v>
      </c>
      <c r="P46" s="88">
        <f t="shared" si="5"/>
        <v>0</v>
      </c>
      <c r="Q46" s="88">
        <f t="shared" si="5"/>
        <v>0</v>
      </c>
      <c r="R46" s="88">
        <f t="shared" si="5"/>
        <v>0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23596913</v>
      </c>
      <c r="X46" s="88">
        <f t="shared" si="5"/>
        <v>14352493</v>
      </c>
      <c r="Y46" s="88">
        <f t="shared" si="5"/>
        <v>9244420</v>
      </c>
      <c r="Z46" s="208">
        <f>+IF(X46&lt;&gt;0,+(Y46/X46)*100,0)</f>
        <v>64.40985548643012</v>
      </c>
      <c r="AA46" s="206">
        <f>SUM(AA44:AA45)</f>
        <v>19352000</v>
      </c>
    </row>
    <row r="47" spans="1:27" ht="12.7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2.75">
      <c r="A48" s="215" t="s">
        <v>49</v>
      </c>
      <c r="B48" s="216"/>
      <c r="C48" s="217">
        <f aca="true" t="shared" si="6" ref="C48:Y48">SUM(C46:C47)</f>
        <v>-21713079</v>
      </c>
      <c r="D48" s="217">
        <f>SUM(D46:D47)</f>
        <v>0</v>
      </c>
      <c r="E48" s="218">
        <f t="shared" si="6"/>
        <v>19352000</v>
      </c>
      <c r="F48" s="219">
        <f t="shared" si="6"/>
        <v>19352000</v>
      </c>
      <c r="G48" s="219">
        <f t="shared" si="6"/>
        <v>46549538</v>
      </c>
      <c r="H48" s="220">
        <f t="shared" si="6"/>
        <v>-8054786</v>
      </c>
      <c r="I48" s="220">
        <f t="shared" si="6"/>
        <v>-11463945</v>
      </c>
      <c r="J48" s="220">
        <f t="shared" si="6"/>
        <v>27030807</v>
      </c>
      <c r="K48" s="220">
        <f t="shared" si="6"/>
        <v>-12230595</v>
      </c>
      <c r="L48" s="220">
        <f t="shared" si="6"/>
        <v>-14715629</v>
      </c>
      <c r="M48" s="219">
        <f t="shared" si="6"/>
        <v>23512330</v>
      </c>
      <c r="N48" s="219">
        <f t="shared" si="6"/>
        <v>-3433894</v>
      </c>
      <c r="O48" s="220">
        <f t="shared" si="6"/>
        <v>0</v>
      </c>
      <c r="P48" s="220">
        <f t="shared" si="6"/>
        <v>0</v>
      </c>
      <c r="Q48" s="220">
        <f t="shared" si="6"/>
        <v>0</v>
      </c>
      <c r="R48" s="220">
        <f t="shared" si="6"/>
        <v>0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23596913</v>
      </c>
      <c r="X48" s="220">
        <f t="shared" si="6"/>
        <v>14352493</v>
      </c>
      <c r="Y48" s="220">
        <f t="shared" si="6"/>
        <v>9244420</v>
      </c>
      <c r="Z48" s="221">
        <f>+IF(X48&lt;&gt;0,+(Y48/X48)*100,0)</f>
        <v>64.40985548643012</v>
      </c>
      <c r="AA48" s="222">
        <f>SUM(AA46:AA47)</f>
        <v>19352000</v>
      </c>
    </row>
    <row r="49" spans="1:27" ht="12.7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2.75">
      <c r="A5" s="135" t="s">
        <v>74</v>
      </c>
      <c r="B5" s="136"/>
      <c r="C5" s="153">
        <f aca="true" t="shared" si="0" ref="C5:Y5">SUM(C6:C8)</f>
        <v>3560994</v>
      </c>
      <c r="D5" s="153">
        <f>SUM(D6:D8)</f>
        <v>0</v>
      </c>
      <c r="E5" s="154">
        <f t="shared" si="0"/>
        <v>1400000</v>
      </c>
      <c r="F5" s="100">
        <f t="shared" si="0"/>
        <v>1400000</v>
      </c>
      <c r="G5" s="100">
        <f t="shared" si="0"/>
        <v>0</v>
      </c>
      <c r="H5" s="100">
        <f t="shared" si="0"/>
        <v>0</v>
      </c>
      <c r="I5" s="100">
        <f t="shared" si="0"/>
        <v>0</v>
      </c>
      <c r="J5" s="100">
        <f t="shared" si="0"/>
        <v>0</v>
      </c>
      <c r="K5" s="100">
        <f t="shared" si="0"/>
        <v>0</v>
      </c>
      <c r="L5" s="100">
        <f t="shared" si="0"/>
        <v>38291</v>
      </c>
      <c r="M5" s="100">
        <f t="shared" si="0"/>
        <v>0</v>
      </c>
      <c r="N5" s="100">
        <f t="shared" si="0"/>
        <v>38291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38291</v>
      </c>
      <c r="X5" s="100">
        <f t="shared" si="0"/>
        <v>700000</v>
      </c>
      <c r="Y5" s="100">
        <f t="shared" si="0"/>
        <v>-661709</v>
      </c>
      <c r="Z5" s="137">
        <f>+IF(X5&lt;&gt;0,+(Y5/X5)*100,0)</f>
        <v>-94.52985714285714</v>
      </c>
      <c r="AA5" s="153">
        <f>SUM(AA6:AA8)</f>
        <v>1400000</v>
      </c>
    </row>
    <row r="6" spans="1:27" ht="12.75">
      <c r="A6" s="138" t="s">
        <v>75</v>
      </c>
      <c r="B6" s="136"/>
      <c r="C6" s="155">
        <v>3560994</v>
      </c>
      <c r="D6" s="155"/>
      <c r="E6" s="156"/>
      <c r="F6" s="60"/>
      <c r="G6" s="60"/>
      <c r="H6" s="60"/>
      <c r="I6" s="60"/>
      <c r="J6" s="60"/>
      <c r="K6" s="60"/>
      <c r="L6" s="60">
        <v>5866</v>
      </c>
      <c r="M6" s="60"/>
      <c r="N6" s="60">
        <v>5866</v>
      </c>
      <c r="O6" s="60"/>
      <c r="P6" s="60"/>
      <c r="Q6" s="60"/>
      <c r="R6" s="60"/>
      <c r="S6" s="60"/>
      <c r="T6" s="60"/>
      <c r="U6" s="60"/>
      <c r="V6" s="60"/>
      <c r="W6" s="60">
        <v>5866</v>
      </c>
      <c r="X6" s="60"/>
      <c r="Y6" s="60">
        <v>5866</v>
      </c>
      <c r="Z6" s="140"/>
      <c r="AA6" s="62"/>
    </row>
    <row r="7" spans="1:27" ht="12.75">
      <c r="A7" s="138" t="s">
        <v>76</v>
      </c>
      <c r="B7" s="136"/>
      <c r="C7" s="157"/>
      <c r="D7" s="157"/>
      <c r="E7" s="158">
        <v>1400000</v>
      </c>
      <c r="F7" s="159">
        <v>1400000</v>
      </c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>
        <v>700000</v>
      </c>
      <c r="Y7" s="159">
        <v>-700000</v>
      </c>
      <c r="Z7" s="141">
        <v>-100</v>
      </c>
      <c r="AA7" s="225">
        <v>1400000</v>
      </c>
    </row>
    <row r="8" spans="1:27" ht="12.75">
      <c r="A8" s="138" t="s">
        <v>77</v>
      </c>
      <c r="B8" s="136"/>
      <c r="C8" s="155"/>
      <c r="D8" s="155"/>
      <c r="E8" s="156"/>
      <c r="F8" s="60"/>
      <c r="G8" s="60"/>
      <c r="H8" s="60"/>
      <c r="I8" s="60"/>
      <c r="J8" s="60"/>
      <c r="K8" s="60"/>
      <c r="L8" s="60">
        <v>32425</v>
      </c>
      <c r="M8" s="60"/>
      <c r="N8" s="60">
        <v>32425</v>
      </c>
      <c r="O8" s="60"/>
      <c r="P8" s="60"/>
      <c r="Q8" s="60"/>
      <c r="R8" s="60"/>
      <c r="S8" s="60"/>
      <c r="T8" s="60"/>
      <c r="U8" s="60"/>
      <c r="V8" s="60"/>
      <c r="W8" s="60">
        <v>32425</v>
      </c>
      <c r="X8" s="60"/>
      <c r="Y8" s="60">
        <v>32425</v>
      </c>
      <c r="Z8" s="140"/>
      <c r="AA8" s="62"/>
    </row>
    <row r="9" spans="1:27" ht="12.7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910000</v>
      </c>
      <c r="F9" s="100">
        <f t="shared" si="1"/>
        <v>910000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0</v>
      </c>
      <c r="X9" s="100">
        <f t="shared" si="1"/>
        <v>105000</v>
      </c>
      <c r="Y9" s="100">
        <f t="shared" si="1"/>
        <v>-105000</v>
      </c>
      <c r="Z9" s="137">
        <f>+IF(X9&lt;&gt;0,+(Y9/X9)*100,0)</f>
        <v>-100</v>
      </c>
      <c r="AA9" s="102">
        <f>SUM(AA10:AA14)</f>
        <v>910000</v>
      </c>
    </row>
    <row r="10" spans="1:27" ht="12.75">
      <c r="A10" s="138" t="s">
        <v>79</v>
      </c>
      <c r="B10" s="136"/>
      <c r="C10" s="155"/>
      <c r="D10" s="155"/>
      <c r="E10" s="156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2.7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2.75">
      <c r="A12" s="138" t="s">
        <v>81</v>
      </c>
      <c r="B12" s="136"/>
      <c r="C12" s="155"/>
      <c r="D12" s="155"/>
      <c r="E12" s="156">
        <v>910000</v>
      </c>
      <c r="F12" s="60">
        <v>910000</v>
      </c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>
        <v>105000</v>
      </c>
      <c r="Y12" s="60">
        <v>-105000</v>
      </c>
      <c r="Z12" s="140">
        <v>-100</v>
      </c>
      <c r="AA12" s="62">
        <v>910000</v>
      </c>
    </row>
    <row r="13" spans="1:27" ht="12.7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2.7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20000</v>
      </c>
      <c r="F15" s="100">
        <f t="shared" si="2"/>
        <v>20000</v>
      </c>
      <c r="G15" s="100">
        <f t="shared" si="2"/>
        <v>240200</v>
      </c>
      <c r="H15" s="100">
        <f t="shared" si="2"/>
        <v>142232</v>
      </c>
      <c r="I15" s="100">
        <f t="shared" si="2"/>
        <v>0</v>
      </c>
      <c r="J15" s="100">
        <f t="shared" si="2"/>
        <v>382432</v>
      </c>
      <c r="K15" s="100">
        <f t="shared" si="2"/>
        <v>114214</v>
      </c>
      <c r="L15" s="100">
        <f t="shared" si="2"/>
        <v>324607</v>
      </c>
      <c r="M15" s="100">
        <f t="shared" si="2"/>
        <v>0</v>
      </c>
      <c r="N15" s="100">
        <f t="shared" si="2"/>
        <v>438821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821253</v>
      </c>
      <c r="X15" s="100">
        <f t="shared" si="2"/>
        <v>0</v>
      </c>
      <c r="Y15" s="100">
        <f t="shared" si="2"/>
        <v>821253</v>
      </c>
      <c r="Z15" s="137">
        <f>+IF(X15&lt;&gt;0,+(Y15/X15)*100,0)</f>
        <v>0</v>
      </c>
      <c r="AA15" s="102">
        <f>SUM(AA16:AA18)</f>
        <v>20000</v>
      </c>
    </row>
    <row r="16" spans="1:27" ht="12.75">
      <c r="A16" s="138" t="s">
        <v>85</v>
      </c>
      <c r="B16" s="136"/>
      <c r="C16" s="155"/>
      <c r="D16" s="155"/>
      <c r="E16" s="156">
        <v>20000</v>
      </c>
      <c r="F16" s="60">
        <v>20000</v>
      </c>
      <c r="G16" s="60">
        <v>240200</v>
      </c>
      <c r="H16" s="60">
        <v>142232</v>
      </c>
      <c r="I16" s="60"/>
      <c r="J16" s="60">
        <v>382432</v>
      </c>
      <c r="K16" s="60">
        <v>114214</v>
      </c>
      <c r="L16" s="60">
        <v>324607</v>
      </c>
      <c r="M16" s="60"/>
      <c r="N16" s="60">
        <v>438821</v>
      </c>
      <c r="O16" s="60"/>
      <c r="P16" s="60"/>
      <c r="Q16" s="60"/>
      <c r="R16" s="60"/>
      <c r="S16" s="60"/>
      <c r="T16" s="60"/>
      <c r="U16" s="60"/>
      <c r="V16" s="60"/>
      <c r="W16" s="60">
        <v>821253</v>
      </c>
      <c r="X16" s="60"/>
      <c r="Y16" s="60">
        <v>821253</v>
      </c>
      <c r="Z16" s="140"/>
      <c r="AA16" s="62">
        <v>20000</v>
      </c>
    </row>
    <row r="17" spans="1:27" ht="12.75">
      <c r="A17" s="138" t="s">
        <v>86</v>
      </c>
      <c r="B17" s="136"/>
      <c r="C17" s="155"/>
      <c r="D17" s="155"/>
      <c r="E17" s="156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1000000</v>
      </c>
      <c r="F19" s="100">
        <f t="shared" si="3"/>
        <v>1000000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0</v>
      </c>
      <c r="X19" s="100">
        <f t="shared" si="3"/>
        <v>500000</v>
      </c>
      <c r="Y19" s="100">
        <f t="shared" si="3"/>
        <v>-500000</v>
      </c>
      <c r="Z19" s="137">
        <f>+IF(X19&lt;&gt;0,+(Y19/X19)*100,0)</f>
        <v>-100</v>
      </c>
      <c r="AA19" s="102">
        <f>SUM(AA20:AA23)</f>
        <v>1000000</v>
      </c>
    </row>
    <row r="20" spans="1:27" ht="12.7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2.7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138" t="s">
        <v>91</v>
      </c>
      <c r="B22" s="136"/>
      <c r="C22" s="157"/>
      <c r="D22" s="157"/>
      <c r="E22" s="158">
        <v>1000000</v>
      </c>
      <c r="F22" s="159">
        <v>1000000</v>
      </c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>
        <v>500000</v>
      </c>
      <c r="Y22" s="159">
        <v>-500000</v>
      </c>
      <c r="Z22" s="141">
        <v>-100</v>
      </c>
      <c r="AA22" s="225">
        <v>1000000</v>
      </c>
    </row>
    <row r="23" spans="1:27" ht="12.7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2.7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2.75">
      <c r="A25" s="148" t="s">
        <v>131</v>
      </c>
      <c r="B25" s="149" t="s">
        <v>99</v>
      </c>
      <c r="C25" s="217">
        <f aca="true" t="shared" si="4" ref="C25:Y25">+C5+C9+C15+C19+C24</f>
        <v>3560994</v>
      </c>
      <c r="D25" s="217">
        <f>+D5+D9+D15+D19+D24</f>
        <v>0</v>
      </c>
      <c r="E25" s="230">
        <f t="shared" si="4"/>
        <v>3330000</v>
      </c>
      <c r="F25" s="219">
        <f t="shared" si="4"/>
        <v>3330000</v>
      </c>
      <c r="G25" s="219">
        <f t="shared" si="4"/>
        <v>240200</v>
      </c>
      <c r="H25" s="219">
        <f t="shared" si="4"/>
        <v>142232</v>
      </c>
      <c r="I25" s="219">
        <f t="shared" si="4"/>
        <v>0</v>
      </c>
      <c r="J25" s="219">
        <f t="shared" si="4"/>
        <v>382432</v>
      </c>
      <c r="K25" s="219">
        <f t="shared" si="4"/>
        <v>114214</v>
      </c>
      <c r="L25" s="219">
        <f t="shared" si="4"/>
        <v>362898</v>
      </c>
      <c r="M25" s="219">
        <f t="shared" si="4"/>
        <v>0</v>
      </c>
      <c r="N25" s="219">
        <f t="shared" si="4"/>
        <v>477112</v>
      </c>
      <c r="O25" s="219">
        <f t="shared" si="4"/>
        <v>0</v>
      </c>
      <c r="P25" s="219">
        <f t="shared" si="4"/>
        <v>0</v>
      </c>
      <c r="Q25" s="219">
        <f t="shared" si="4"/>
        <v>0</v>
      </c>
      <c r="R25" s="219">
        <f t="shared" si="4"/>
        <v>0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859544</v>
      </c>
      <c r="X25" s="219">
        <f t="shared" si="4"/>
        <v>1305000</v>
      </c>
      <c r="Y25" s="219">
        <f t="shared" si="4"/>
        <v>-445456</v>
      </c>
      <c r="Z25" s="231">
        <f>+IF(X25&lt;&gt;0,+(Y25/X25)*100,0)</f>
        <v>-34.13455938697318</v>
      </c>
      <c r="AA25" s="232">
        <f>+AA5+AA9+AA15+AA19+AA24</f>
        <v>3330000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34" t="s">
        <v>133</v>
      </c>
      <c r="B28" s="136"/>
      <c r="C28" s="155"/>
      <c r="D28" s="155"/>
      <c r="E28" s="156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155"/>
    </row>
    <row r="29" spans="1:27" ht="12.75">
      <c r="A29" s="234" t="s">
        <v>134</v>
      </c>
      <c r="B29" s="136"/>
      <c r="C29" s="155"/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2.7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36" t="s">
        <v>46</v>
      </c>
      <c r="B32" s="136"/>
      <c r="C32" s="210">
        <f aca="true" t="shared" si="5" ref="C32:Y32">SUM(C28:C31)</f>
        <v>0</v>
      </c>
      <c r="D32" s="210">
        <f>SUM(D28:D31)</f>
        <v>0</v>
      </c>
      <c r="E32" s="211">
        <f t="shared" si="5"/>
        <v>0</v>
      </c>
      <c r="F32" s="77">
        <f t="shared" si="5"/>
        <v>0</v>
      </c>
      <c r="G32" s="77">
        <f t="shared" si="5"/>
        <v>0</v>
      </c>
      <c r="H32" s="77">
        <f t="shared" si="5"/>
        <v>0</v>
      </c>
      <c r="I32" s="77">
        <f t="shared" si="5"/>
        <v>0</v>
      </c>
      <c r="J32" s="77">
        <f t="shared" si="5"/>
        <v>0</v>
      </c>
      <c r="K32" s="77">
        <f t="shared" si="5"/>
        <v>0</v>
      </c>
      <c r="L32" s="77">
        <f t="shared" si="5"/>
        <v>0</v>
      </c>
      <c r="M32" s="77">
        <f t="shared" si="5"/>
        <v>0</v>
      </c>
      <c r="N32" s="77">
        <f t="shared" si="5"/>
        <v>0</v>
      </c>
      <c r="O32" s="77">
        <f t="shared" si="5"/>
        <v>0</v>
      </c>
      <c r="P32" s="77">
        <f t="shared" si="5"/>
        <v>0</v>
      </c>
      <c r="Q32" s="77">
        <f t="shared" si="5"/>
        <v>0</v>
      </c>
      <c r="R32" s="77">
        <f t="shared" si="5"/>
        <v>0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0</v>
      </c>
      <c r="X32" s="77">
        <f t="shared" si="5"/>
        <v>0</v>
      </c>
      <c r="Y32" s="77">
        <f t="shared" si="5"/>
        <v>0</v>
      </c>
      <c r="Z32" s="212">
        <f>+IF(X32&lt;&gt;0,+(Y32/X32)*100,0)</f>
        <v>0</v>
      </c>
      <c r="AA32" s="79">
        <f>SUM(AA28:AA31)</f>
        <v>0</v>
      </c>
    </row>
    <row r="33" spans="1:27" ht="12.7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2.7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37" t="s">
        <v>53</v>
      </c>
      <c r="B35" s="136"/>
      <c r="C35" s="155">
        <v>3560994</v>
      </c>
      <c r="D35" s="155"/>
      <c r="E35" s="156">
        <v>3330000</v>
      </c>
      <c r="F35" s="60">
        <v>3330000</v>
      </c>
      <c r="G35" s="60">
        <v>240200</v>
      </c>
      <c r="H35" s="60">
        <v>142232</v>
      </c>
      <c r="I35" s="60"/>
      <c r="J35" s="60">
        <v>382432</v>
      </c>
      <c r="K35" s="60">
        <v>114214</v>
      </c>
      <c r="L35" s="60">
        <v>362898</v>
      </c>
      <c r="M35" s="60"/>
      <c r="N35" s="60">
        <v>477112</v>
      </c>
      <c r="O35" s="60"/>
      <c r="P35" s="60"/>
      <c r="Q35" s="60"/>
      <c r="R35" s="60"/>
      <c r="S35" s="60"/>
      <c r="T35" s="60"/>
      <c r="U35" s="60"/>
      <c r="V35" s="60"/>
      <c r="W35" s="60">
        <v>859544</v>
      </c>
      <c r="X35" s="60"/>
      <c r="Y35" s="60">
        <v>859544</v>
      </c>
      <c r="Z35" s="140"/>
      <c r="AA35" s="62">
        <v>3330000</v>
      </c>
    </row>
    <row r="36" spans="1:27" ht="12.75">
      <c r="A36" s="238" t="s">
        <v>139</v>
      </c>
      <c r="B36" s="149"/>
      <c r="C36" s="222">
        <f aca="true" t="shared" si="6" ref="C36:Y36">SUM(C32:C35)</f>
        <v>3560994</v>
      </c>
      <c r="D36" s="222">
        <f>SUM(D32:D35)</f>
        <v>0</v>
      </c>
      <c r="E36" s="218">
        <f t="shared" si="6"/>
        <v>3330000</v>
      </c>
      <c r="F36" s="220">
        <f t="shared" si="6"/>
        <v>3330000</v>
      </c>
      <c r="G36" s="220">
        <f t="shared" si="6"/>
        <v>240200</v>
      </c>
      <c r="H36" s="220">
        <f t="shared" si="6"/>
        <v>142232</v>
      </c>
      <c r="I36" s="220">
        <f t="shared" si="6"/>
        <v>0</v>
      </c>
      <c r="J36" s="220">
        <f t="shared" si="6"/>
        <v>382432</v>
      </c>
      <c r="K36" s="220">
        <f t="shared" si="6"/>
        <v>114214</v>
      </c>
      <c r="L36" s="220">
        <f t="shared" si="6"/>
        <v>362898</v>
      </c>
      <c r="M36" s="220">
        <f t="shared" si="6"/>
        <v>0</v>
      </c>
      <c r="N36" s="220">
        <f t="shared" si="6"/>
        <v>477112</v>
      </c>
      <c r="O36" s="220">
        <f t="shared" si="6"/>
        <v>0</v>
      </c>
      <c r="P36" s="220">
        <f t="shared" si="6"/>
        <v>0</v>
      </c>
      <c r="Q36" s="220">
        <f t="shared" si="6"/>
        <v>0</v>
      </c>
      <c r="R36" s="220">
        <f t="shared" si="6"/>
        <v>0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859544</v>
      </c>
      <c r="X36" s="220">
        <f t="shared" si="6"/>
        <v>0</v>
      </c>
      <c r="Y36" s="220">
        <f t="shared" si="6"/>
        <v>859544</v>
      </c>
      <c r="Z36" s="221">
        <f>+IF(X36&lt;&gt;0,+(Y36/X36)*100,0)</f>
        <v>0</v>
      </c>
      <c r="AA36" s="239">
        <f>SUM(AA32:AA35)</f>
        <v>3330000</v>
      </c>
    </row>
    <row r="37" spans="1:27" ht="12.75">
      <c r="A37" s="150" t="s">
        <v>288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2.75">
      <c r="A38" s="240" t="s">
        <v>294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2.75">
      <c r="A39" s="151" t="s">
        <v>295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2.75">
      <c r="A40" s="151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2.7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2.7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2.7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143</v>
      </c>
      <c r="B6" s="182"/>
      <c r="C6" s="155">
        <v>87149272</v>
      </c>
      <c r="D6" s="155"/>
      <c r="E6" s="59">
        <v>15180000</v>
      </c>
      <c r="F6" s="60">
        <v>15180000</v>
      </c>
      <c r="G6" s="60">
        <v>31131660</v>
      </c>
      <c r="H6" s="60"/>
      <c r="I6" s="60"/>
      <c r="J6" s="60"/>
      <c r="K6" s="60">
        <v>11545879</v>
      </c>
      <c r="L6" s="60">
        <v>5764769</v>
      </c>
      <c r="M6" s="60">
        <v>20814876</v>
      </c>
      <c r="N6" s="60">
        <v>20814876</v>
      </c>
      <c r="O6" s="60"/>
      <c r="P6" s="60"/>
      <c r="Q6" s="60"/>
      <c r="R6" s="60"/>
      <c r="S6" s="60"/>
      <c r="T6" s="60"/>
      <c r="U6" s="60"/>
      <c r="V6" s="60"/>
      <c r="W6" s="60">
        <v>20814876</v>
      </c>
      <c r="X6" s="60">
        <v>7590000</v>
      </c>
      <c r="Y6" s="60">
        <v>13224876</v>
      </c>
      <c r="Z6" s="140">
        <v>174.24</v>
      </c>
      <c r="AA6" s="62">
        <v>15180000</v>
      </c>
    </row>
    <row r="7" spans="1:27" ht="12.75">
      <c r="A7" s="249" t="s">
        <v>144</v>
      </c>
      <c r="B7" s="182"/>
      <c r="C7" s="155"/>
      <c r="D7" s="155"/>
      <c r="E7" s="59">
        <v>87158000</v>
      </c>
      <c r="F7" s="60">
        <v>87158000</v>
      </c>
      <c r="G7" s="60"/>
      <c r="H7" s="60"/>
      <c r="I7" s="60"/>
      <c r="J7" s="60"/>
      <c r="K7" s="60"/>
      <c r="L7" s="60">
        <v>10000000</v>
      </c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>
        <v>43579000</v>
      </c>
      <c r="Y7" s="60">
        <v>-43579000</v>
      </c>
      <c r="Z7" s="140">
        <v>-100</v>
      </c>
      <c r="AA7" s="62">
        <v>87158000</v>
      </c>
    </row>
    <row r="8" spans="1:27" ht="12.75">
      <c r="A8" s="249" t="s">
        <v>145</v>
      </c>
      <c r="B8" s="182"/>
      <c r="C8" s="155">
        <v>1518665</v>
      </c>
      <c r="D8" s="155"/>
      <c r="E8" s="59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62"/>
    </row>
    <row r="9" spans="1:27" ht="12.75">
      <c r="A9" s="249" t="s">
        <v>146</v>
      </c>
      <c r="B9" s="182"/>
      <c r="C9" s="155">
        <v>5187198</v>
      </c>
      <c r="D9" s="155"/>
      <c r="E9" s="59"/>
      <c r="F9" s="60"/>
      <c r="G9" s="60">
        <v>-1000000</v>
      </c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62"/>
    </row>
    <row r="10" spans="1:27" ht="12.75">
      <c r="A10" s="249" t="s">
        <v>147</v>
      </c>
      <c r="B10" s="182"/>
      <c r="C10" s="155"/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2.75">
      <c r="A11" s="249" t="s">
        <v>148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2.75">
      <c r="A12" s="250" t="s">
        <v>56</v>
      </c>
      <c r="B12" s="251"/>
      <c r="C12" s="168">
        <f aca="true" t="shared" si="0" ref="C12:Y12">SUM(C6:C11)</f>
        <v>93855135</v>
      </c>
      <c r="D12" s="168">
        <f>SUM(D6:D11)</f>
        <v>0</v>
      </c>
      <c r="E12" s="72">
        <f t="shared" si="0"/>
        <v>102338000</v>
      </c>
      <c r="F12" s="73">
        <f t="shared" si="0"/>
        <v>102338000</v>
      </c>
      <c r="G12" s="73">
        <f t="shared" si="0"/>
        <v>30131660</v>
      </c>
      <c r="H12" s="73">
        <f t="shared" si="0"/>
        <v>0</v>
      </c>
      <c r="I12" s="73">
        <f t="shared" si="0"/>
        <v>0</v>
      </c>
      <c r="J12" s="73">
        <f t="shared" si="0"/>
        <v>0</v>
      </c>
      <c r="K12" s="73">
        <f t="shared" si="0"/>
        <v>11545879</v>
      </c>
      <c r="L12" s="73">
        <f t="shared" si="0"/>
        <v>15764769</v>
      </c>
      <c r="M12" s="73">
        <f t="shared" si="0"/>
        <v>20814876</v>
      </c>
      <c r="N12" s="73">
        <f t="shared" si="0"/>
        <v>20814876</v>
      </c>
      <c r="O12" s="73">
        <f t="shared" si="0"/>
        <v>0</v>
      </c>
      <c r="P12" s="73">
        <f t="shared" si="0"/>
        <v>0</v>
      </c>
      <c r="Q12" s="73">
        <f t="shared" si="0"/>
        <v>0</v>
      </c>
      <c r="R12" s="73">
        <f t="shared" si="0"/>
        <v>0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20814876</v>
      </c>
      <c r="X12" s="73">
        <f t="shared" si="0"/>
        <v>51169000</v>
      </c>
      <c r="Y12" s="73">
        <f t="shared" si="0"/>
        <v>-30354124</v>
      </c>
      <c r="Z12" s="170">
        <f>+IF(X12&lt;&gt;0,+(Y12/X12)*100,0)</f>
        <v>-59.32131564032911</v>
      </c>
      <c r="AA12" s="74">
        <f>SUM(AA6:AA11)</f>
        <v>102338000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2.7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2.7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2.75">
      <c r="A17" s="249" t="s">
        <v>152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2.7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9" t="s">
        <v>154</v>
      </c>
      <c r="B19" s="182"/>
      <c r="C19" s="155">
        <v>31902404</v>
      </c>
      <c r="D19" s="155"/>
      <c r="E19" s="59">
        <v>29821000</v>
      </c>
      <c r="F19" s="60">
        <v>29821000</v>
      </c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>
        <v>14910500</v>
      </c>
      <c r="Y19" s="60">
        <v>-14910500</v>
      </c>
      <c r="Z19" s="140">
        <v>-100</v>
      </c>
      <c r="AA19" s="62">
        <v>29821000</v>
      </c>
    </row>
    <row r="20" spans="1:27" ht="12.7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2.7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249" t="s">
        <v>157</v>
      </c>
      <c r="B22" s="182"/>
      <c r="C22" s="155">
        <v>856571</v>
      </c>
      <c r="D22" s="155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62"/>
    </row>
    <row r="23" spans="1:27" ht="12.75">
      <c r="A23" s="249" t="s">
        <v>158</v>
      </c>
      <c r="B23" s="182"/>
      <c r="C23" s="155"/>
      <c r="D23" s="155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2.75">
      <c r="A24" s="250" t="s">
        <v>57</v>
      </c>
      <c r="B24" s="253"/>
      <c r="C24" s="168">
        <f aca="true" t="shared" si="1" ref="C24:Y24">SUM(C15:C23)</f>
        <v>32758975</v>
      </c>
      <c r="D24" s="168">
        <f>SUM(D15:D23)</f>
        <v>0</v>
      </c>
      <c r="E24" s="76">
        <f t="shared" si="1"/>
        <v>29821000</v>
      </c>
      <c r="F24" s="77">
        <f t="shared" si="1"/>
        <v>29821000</v>
      </c>
      <c r="G24" s="77">
        <f t="shared" si="1"/>
        <v>0</v>
      </c>
      <c r="H24" s="77">
        <f t="shared" si="1"/>
        <v>0</v>
      </c>
      <c r="I24" s="77">
        <f t="shared" si="1"/>
        <v>0</v>
      </c>
      <c r="J24" s="77">
        <f t="shared" si="1"/>
        <v>0</v>
      </c>
      <c r="K24" s="77">
        <f t="shared" si="1"/>
        <v>0</v>
      </c>
      <c r="L24" s="77">
        <f t="shared" si="1"/>
        <v>0</v>
      </c>
      <c r="M24" s="77">
        <f t="shared" si="1"/>
        <v>0</v>
      </c>
      <c r="N24" s="77">
        <f t="shared" si="1"/>
        <v>0</v>
      </c>
      <c r="O24" s="77">
        <f t="shared" si="1"/>
        <v>0</v>
      </c>
      <c r="P24" s="77">
        <f t="shared" si="1"/>
        <v>0</v>
      </c>
      <c r="Q24" s="77">
        <f t="shared" si="1"/>
        <v>0</v>
      </c>
      <c r="R24" s="77">
        <f t="shared" si="1"/>
        <v>0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0</v>
      </c>
      <c r="X24" s="77">
        <f t="shared" si="1"/>
        <v>14910500</v>
      </c>
      <c r="Y24" s="77">
        <f t="shared" si="1"/>
        <v>-14910500</v>
      </c>
      <c r="Z24" s="212">
        <f>+IF(X24&lt;&gt;0,+(Y24/X24)*100,0)</f>
        <v>-100</v>
      </c>
      <c r="AA24" s="79">
        <f>SUM(AA15:AA23)</f>
        <v>29821000</v>
      </c>
    </row>
    <row r="25" spans="1:27" ht="12.75">
      <c r="A25" s="250" t="s">
        <v>159</v>
      </c>
      <c r="B25" s="251"/>
      <c r="C25" s="168">
        <f aca="true" t="shared" si="2" ref="C25:Y25">+C12+C24</f>
        <v>126614110</v>
      </c>
      <c r="D25" s="168">
        <f>+D12+D24</f>
        <v>0</v>
      </c>
      <c r="E25" s="72">
        <f t="shared" si="2"/>
        <v>132159000</v>
      </c>
      <c r="F25" s="73">
        <f t="shared" si="2"/>
        <v>132159000</v>
      </c>
      <c r="G25" s="73">
        <f t="shared" si="2"/>
        <v>30131660</v>
      </c>
      <c r="H25" s="73">
        <f t="shared" si="2"/>
        <v>0</v>
      </c>
      <c r="I25" s="73">
        <f t="shared" si="2"/>
        <v>0</v>
      </c>
      <c r="J25" s="73">
        <f t="shared" si="2"/>
        <v>0</v>
      </c>
      <c r="K25" s="73">
        <f t="shared" si="2"/>
        <v>11545879</v>
      </c>
      <c r="L25" s="73">
        <f t="shared" si="2"/>
        <v>15764769</v>
      </c>
      <c r="M25" s="73">
        <f t="shared" si="2"/>
        <v>20814876</v>
      </c>
      <c r="N25" s="73">
        <f t="shared" si="2"/>
        <v>20814876</v>
      </c>
      <c r="O25" s="73">
        <f t="shared" si="2"/>
        <v>0</v>
      </c>
      <c r="P25" s="73">
        <f t="shared" si="2"/>
        <v>0</v>
      </c>
      <c r="Q25" s="73">
        <f t="shared" si="2"/>
        <v>0</v>
      </c>
      <c r="R25" s="73">
        <f t="shared" si="2"/>
        <v>0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20814876</v>
      </c>
      <c r="X25" s="73">
        <f t="shared" si="2"/>
        <v>66079500</v>
      </c>
      <c r="Y25" s="73">
        <f t="shared" si="2"/>
        <v>-45264624</v>
      </c>
      <c r="Z25" s="170">
        <f>+IF(X25&lt;&gt;0,+(Y25/X25)*100,0)</f>
        <v>-68.5002519692189</v>
      </c>
      <c r="AA25" s="74">
        <f>+AA12+AA24</f>
        <v>132159000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9" t="s">
        <v>52</v>
      </c>
      <c r="B30" s="182"/>
      <c r="C30" s="155"/>
      <c r="D30" s="155"/>
      <c r="E30" s="59"/>
      <c r="F30" s="60"/>
      <c r="G30" s="60"/>
      <c r="H30" s="60"/>
      <c r="I30" s="60"/>
      <c r="J30" s="60"/>
      <c r="K30" s="60">
        <v>165140</v>
      </c>
      <c r="L30" s="60">
        <v>134746</v>
      </c>
      <c r="M30" s="60">
        <v>157448</v>
      </c>
      <c r="N30" s="60">
        <v>157448</v>
      </c>
      <c r="O30" s="60"/>
      <c r="P30" s="60"/>
      <c r="Q30" s="60"/>
      <c r="R30" s="60"/>
      <c r="S30" s="60"/>
      <c r="T30" s="60"/>
      <c r="U30" s="60"/>
      <c r="V30" s="60"/>
      <c r="W30" s="60">
        <v>157448</v>
      </c>
      <c r="X30" s="60"/>
      <c r="Y30" s="60">
        <v>157448</v>
      </c>
      <c r="Z30" s="140"/>
      <c r="AA30" s="62"/>
    </row>
    <row r="31" spans="1:27" ht="12.75">
      <c r="A31" s="249" t="s">
        <v>163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49" t="s">
        <v>164</v>
      </c>
      <c r="B32" s="182"/>
      <c r="C32" s="155">
        <v>31900472</v>
      </c>
      <c r="D32" s="155"/>
      <c r="E32" s="59">
        <v>21236000</v>
      </c>
      <c r="F32" s="60">
        <v>21236000</v>
      </c>
      <c r="G32" s="60">
        <v>12312973</v>
      </c>
      <c r="H32" s="60"/>
      <c r="I32" s="60"/>
      <c r="J32" s="60"/>
      <c r="K32" s="60">
        <v>872865</v>
      </c>
      <c r="L32" s="60">
        <v>2163376</v>
      </c>
      <c r="M32" s="60">
        <v>842035</v>
      </c>
      <c r="N32" s="60">
        <v>842035</v>
      </c>
      <c r="O32" s="60"/>
      <c r="P32" s="60"/>
      <c r="Q32" s="60"/>
      <c r="R32" s="60"/>
      <c r="S32" s="60"/>
      <c r="T32" s="60"/>
      <c r="U32" s="60"/>
      <c r="V32" s="60"/>
      <c r="W32" s="60">
        <v>842035</v>
      </c>
      <c r="X32" s="60">
        <v>10618000</v>
      </c>
      <c r="Y32" s="60">
        <v>-9775965</v>
      </c>
      <c r="Z32" s="140">
        <v>-92.07</v>
      </c>
      <c r="AA32" s="62">
        <v>21236000</v>
      </c>
    </row>
    <row r="33" spans="1:27" ht="12.75">
      <c r="A33" s="249" t="s">
        <v>165</v>
      </c>
      <c r="B33" s="182"/>
      <c r="C33" s="155"/>
      <c r="D33" s="155"/>
      <c r="E33" s="59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2.75">
      <c r="A34" s="250" t="s">
        <v>58</v>
      </c>
      <c r="B34" s="251"/>
      <c r="C34" s="168">
        <f aca="true" t="shared" si="3" ref="C34:Y34">SUM(C29:C33)</f>
        <v>31900472</v>
      </c>
      <c r="D34" s="168">
        <f>SUM(D29:D33)</f>
        <v>0</v>
      </c>
      <c r="E34" s="72">
        <f t="shared" si="3"/>
        <v>21236000</v>
      </c>
      <c r="F34" s="73">
        <f t="shared" si="3"/>
        <v>21236000</v>
      </c>
      <c r="G34" s="73">
        <f t="shared" si="3"/>
        <v>12312973</v>
      </c>
      <c r="H34" s="73">
        <f t="shared" si="3"/>
        <v>0</v>
      </c>
      <c r="I34" s="73">
        <f t="shared" si="3"/>
        <v>0</v>
      </c>
      <c r="J34" s="73">
        <f t="shared" si="3"/>
        <v>0</v>
      </c>
      <c r="K34" s="73">
        <f t="shared" si="3"/>
        <v>1038005</v>
      </c>
      <c r="L34" s="73">
        <f t="shared" si="3"/>
        <v>2298122</v>
      </c>
      <c r="M34" s="73">
        <f t="shared" si="3"/>
        <v>999483</v>
      </c>
      <c r="N34" s="73">
        <f t="shared" si="3"/>
        <v>999483</v>
      </c>
      <c r="O34" s="73">
        <f t="shared" si="3"/>
        <v>0</v>
      </c>
      <c r="P34" s="73">
        <f t="shared" si="3"/>
        <v>0</v>
      </c>
      <c r="Q34" s="73">
        <f t="shared" si="3"/>
        <v>0</v>
      </c>
      <c r="R34" s="73">
        <f t="shared" si="3"/>
        <v>0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999483</v>
      </c>
      <c r="X34" s="73">
        <f t="shared" si="3"/>
        <v>10618000</v>
      </c>
      <c r="Y34" s="73">
        <f t="shared" si="3"/>
        <v>-9618517</v>
      </c>
      <c r="Z34" s="170">
        <f>+IF(X34&lt;&gt;0,+(Y34/X34)*100,0)</f>
        <v>-90.58689960444528</v>
      </c>
      <c r="AA34" s="74">
        <f>SUM(AA29:AA33)</f>
        <v>21236000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2.75">
      <c r="A37" s="249" t="s">
        <v>52</v>
      </c>
      <c r="B37" s="182"/>
      <c r="C37" s="155"/>
      <c r="D37" s="155"/>
      <c r="E37" s="59"/>
      <c r="F37" s="60"/>
      <c r="G37" s="60">
        <v>326326</v>
      </c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2.75">
      <c r="A38" s="249" t="s">
        <v>165</v>
      </c>
      <c r="B38" s="182"/>
      <c r="C38" s="155">
        <v>20157000</v>
      </c>
      <c r="D38" s="155"/>
      <c r="E38" s="59">
        <v>4800000</v>
      </c>
      <c r="F38" s="60">
        <v>4800000</v>
      </c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>
        <v>2400000</v>
      </c>
      <c r="Y38" s="60">
        <v>-2400000</v>
      </c>
      <c r="Z38" s="140">
        <v>-100</v>
      </c>
      <c r="AA38" s="62">
        <v>4800000</v>
      </c>
    </row>
    <row r="39" spans="1:27" ht="12.75">
      <c r="A39" s="250" t="s">
        <v>59</v>
      </c>
      <c r="B39" s="253"/>
      <c r="C39" s="168">
        <f aca="true" t="shared" si="4" ref="C39:Y39">SUM(C37:C38)</f>
        <v>20157000</v>
      </c>
      <c r="D39" s="168">
        <f>SUM(D37:D38)</f>
        <v>0</v>
      </c>
      <c r="E39" s="76">
        <f t="shared" si="4"/>
        <v>4800000</v>
      </c>
      <c r="F39" s="77">
        <f t="shared" si="4"/>
        <v>4800000</v>
      </c>
      <c r="G39" s="77">
        <f t="shared" si="4"/>
        <v>326326</v>
      </c>
      <c r="H39" s="77">
        <f t="shared" si="4"/>
        <v>0</v>
      </c>
      <c r="I39" s="77">
        <f t="shared" si="4"/>
        <v>0</v>
      </c>
      <c r="J39" s="77">
        <f t="shared" si="4"/>
        <v>0</v>
      </c>
      <c r="K39" s="77">
        <f t="shared" si="4"/>
        <v>0</v>
      </c>
      <c r="L39" s="77">
        <f t="shared" si="4"/>
        <v>0</v>
      </c>
      <c r="M39" s="77">
        <f t="shared" si="4"/>
        <v>0</v>
      </c>
      <c r="N39" s="77">
        <f t="shared" si="4"/>
        <v>0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0</v>
      </c>
      <c r="X39" s="77">
        <f t="shared" si="4"/>
        <v>2400000</v>
      </c>
      <c r="Y39" s="77">
        <f t="shared" si="4"/>
        <v>-2400000</v>
      </c>
      <c r="Z39" s="212">
        <f>+IF(X39&lt;&gt;0,+(Y39/X39)*100,0)</f>
        <v>-100</v>
      </c>
      <c r="AA39" s="79">
        <f>SUM(AA37:AA38)</f>
        <v>4800000</v>
      </c>
    </row>
    <row r="40" spans="1:27" ht="12.75">
      <c r="A40" s="250" t="s">
        <v>167</v>
      </c>
      <c r="B40" s="251"/>
      <c r="C40" s="168">
        <f aca="true" t="shared" si="5" ref="C40:Y40">+C34+C39</f>
        <v>52057472</v>
      </c>
      <c r="D40" s="168">
        <f>+D34+D39</f>
        <v>0</v>
      </c>
      <c r="E40" s="72">
        <f t="shared" si="5"/>
        <v>26036000</v>
      </c>
      <c r="F40" s="73">
        <f t="shared" si="5"/>
        <v>26036000</v>
      </c>
      <c r="G40" s="73">
        <f t="shared" si="5"/>
        <v>12639299</v>
      </c>
      <c r="H40" s="73">
        <f t="shared" si="5"/>
        <v>0</v>
      </c>
      <c r="I40" s="73">
        <f t="shared" si="5"/>
        <v>0</v>
      </c>
      <c r="J40" s="73">
        <f t="shared" si="5"/>
        <v>0</v>
      </c>
      <c r="K40" s="73">
        <f t="shared" si="5"/>
        <v>1038005</v>
      </c>
      <c r="L40" s="73">
        <f t="shared" si="5"/>
        <v>2298122</v>
      </c>
      <c r="M40" s="73">
        <f t="shared" si="5"/>
        <v>999483</v>
      </c>
      <c r="N40" s="73">
        <f t="shared" si="5"/>
        <v>999483</v>
      </c>
      <c r="O40" s="73">
        <f t="shared" si="5"/>
        <v>0</v>
      </c>
      <c r="P40" s="73">
        <f t="shared" si="5"/>
        <v>0</v>
      </c>
      <c r="Q40" s="73">
        <f t="shared" si="5"/>
        <v>0</v>
      </c>
      <c r="R40" s="73">
        <f t="shared" si="5"/>
        <v>0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999483</v>
      </c>
      <c r="X40" s="73">
        <f t="shared" si="5"/>
        <v>13018000</v>
      </c>
      <c r="Y40" s="73">
        <f t="shared" si="5"/>
        <v>-12018517</v>
      </c>
      <c r="Z40" s="170">
        <f>+IF(X40&lt;&gt;0,+(Y40/X40)*100,0)</f>
        <v>-92.3222998924566</v>
      </c>
      <c r="AA40" s="74">
        <f>+AA34+AA39</f>
        <v>26036000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2.75">
      <c r="A42" s="255" t="s">
        <v>168</v>
      </c>
      <c r="B42" s="256" t="s">
        <v>96</v>
      </c>
      <c r="C42" s="257">
        <f aca="true" t="shared" si="6" ref="C42:Y42">+C25-C40</f>
        <v>74556638</v>
      </c>
      <c r="D42" s="257">
        <f>+D25-D40</f>
        <v>0</v>
      </c>
      <c r="E42" s="258">
        <f t="shared" si="6"/>
        <v>106123000</v>
      </c>
      <c r="F42" s="259">
        <f t="shared" si="6"/>
        <v>106123000</v>
      </c>
      <c r="G42" s="259">
        <f t="shared" si="6"/>
        <v>17492361</v>
      </c>
      <c r="H42" s="259">
        <f t="shared" si="6"/>
        <v>0</v>
      </c>
      <c r="I42" s="259">
        <f t="shared" si="6"/>
        <v>0</v>
      </c>
      <c r="J42" s="259">
        <f t="shared" si="6"/>
        <v>0</v>
      </c>
      <c r="K42" s="259">
        <f t="shared" si="6"/>
        <v>10507874</v>
      </c>
      <c r="L42" s="259">
        <f t="shared" si="6"/>
        <v>13466647</v>
      </c>
      <c r="M42" s="259">
        <f t="shared" si="6"/>
        <v>19815393</v>
      </c>
      <c r="N42" s="259">
        <f t="shared" si="6"/>
        <v>19815393</v>
      </c>
      <c r="O42" s="259">
        <f t="shared" si="6"/>
        <v>0</v>
      </c>
      <c r="P42" s="259">
        <f t="shared" si="6"/>
        <v>0</v>
      </c>
      <c r="Q42" s="259">
        <f t="shared" si="6"/>
        <v>0</v>
      </c>
      <c r="R42" s="259">
        <f t="shared" si="6"/>
        <v>0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19815393</v>
      </c>
      <c r="X42" s="259">
        <f t="shared" si="6"/>
        <v>53061500</v>
      </c>
      <c r="Y42" s="259">
        <f t="shared" si="6"/>
        <v>-33246107</v>
      </c>
      <c r="Z42" s="260">
        <f>+IF(X42&lt;&gt;0,+(Y42/X42)*100,0)</f>
        <v>-62.65579940258002</v>
      </c>
      <c r="AA42" s="261">
        <f>+AA25-AA40</f>
        <v>106123000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2.7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2.75">
      <c r="A45" s="249" t="s">
        <v>170</v>
      </c>
      <c r="B45" s="182"/>
      <c r="C45" s="155">
        <v>61758488</v>
      </c>
      <c r="D45" s="155"/>
      <c r="E45" s="59">
        <v>92524000</v>
      </c>
      <c r="F45" s="60">
        <v>92524000</v>
      </c>
      <c r="G45" s="60">
        <v>17492361</v>
      </c>
      <c r="H45" s="60"/>
      <c r="I45" s="60"/>
      <c r="J45" s="60"/>
      <c r="K45" s="60">
        <v>10507874</v>
      </c>
      <c r="L45" s="60">
        <v>13466647</v>
      </c>
      <c r="M45" s="60">
        <v>19815393</v>
      </c>
      <c r="N45" s="60">
        <v>19815393</v>
      </c>
      <c r="O45" s="60"/>
      <c r="P45" s="60"/>
      <c r="Q45" s="60"/>
      <c r="R45" s="60"/>
      <c r="S45" s="60"/>
      <c r="T45" s="60"/>
      <c r="U45" s="60"/>
      <c r="V45" s="60"/>
      <c r="W45" s="60">
        <v>19815393</v>
      </c>
      <c r="X45" s="60">
        <v>46262000</v>
      </c>
      <c r="Y45" s="60">
        <v>-26446607</v>
      </c>
      <c r="Z45" s="139">
        <v>-57.17</v>
      </c>
      <c r="AA45" s="62">
        <v>92524000</v>
      </c>
    </row>
    <row r="46" spans="1:27" ht="12.75">
      <c r="A46" s="249" t="s">
        <v>171</v>
      </c>
      <c r="B46" s="182"/>
      <c r="C46" s="155">
        <v>12798150</v>
      </c>
      <c r="D46" s="155"/>
      <c r="E46" s="59">
        <v>13599000</v>
      </c>
      <c r="F46" s="60">
        <v>13599000</v>
      </c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>
        <v>6799500</v>
      </c>
      <c r="Y46" s="60">
        <v>-6799500</v>
      </c>
      <c r="Z46" s="139">
        <v>-100</v>
      </c>
      <c r="AA46" s="62">
        <v>13599000</v>
      </c>
    </row>
    <row r="47" spans="1:27" ht="12.7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2.75">
      <c r="A48" s="262" t="s">
        <v>173</v>
      </c>
      <c r="B48" s="263" t="s">
        <v>96</v>
      </c>
      <c r="C48" s="217">
        <f aca="true" t="shared" si="7" ref="C48:Y48">SUM(C45:C47)</f>
        <v>74556638</v>
      </c>
      <c r="D48" s="217">
        <f>SUM(D45:D47)</f>
        <v>0</v>
      </c>
      <c r="E48" s="264">
        <f t="shared" si="7"/>
        <v>106123000</v>
      </c>
      <c r="F48" s="219">
        <f t="shared" si="7"/>
        <v>106123000</v>
      </c>
      <c r="G48" s="219">
        <f t="shared" si="7"/>
        <v>17492361</v>
      </c>
      <c r="H48" s="219">
        <f t="shared" si="7"/>
        <v>0</v>
      </c>
      <c r="I48" s="219">
        <f t="shared" si="7"/>
        <v>0</v>
      </c>
      <c r="J48" s="219">
        <f t="shared" si="7"/>
        <v>0</v>
      </c>
      <c r="K48" s="219">
        <f t="shared" si="7"/>
        <v>10507874</v>
      </c>
      <c r="L48" s="219">
        <f t="shared" si="7"/>
        <v>13466647</v>
      </c>
      <c r="M48" s="219">
        <f t="shared" si="7"/>
        <v>19815393</v>
      </c>
      <c r="N48" s="219">
        <f t="shared" si="7"/>
        <v>19815393</v>
      </c>
      <c r="O48" s="219">
        <f t="shared" si="7"/>
        <v>0</v>
      </c>
      <c r="P48" s="219">
        <f t="shared" si="7"/>
        <v>0</v>
      </c>
      <c r="Q48" s="219">
        <f t="shared" si="7"/>
        <v>0</v>
      </c>
      <c r="R48" s="219">
        <f t="shared" si="7"/>
        <v>0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19815393</v>
      </c>
      <c r="X48" s="219">
        <f t="shared" si="7"/>
        <v>53061500</v>
      </c>
      <c r="Y48" s="219">
        <f t="shared" si="7"/>
        <v>-33246107</v>
      </c>
      <c r="Z48" s="265">
        <f>+IF(X48&lt;&gt;0,+(Y48/X48)*100,0)</f>
        <v>-62.65579940258002</v>
      </c>
      <c r="AA48" s="232">
        <f>SUM(AA45:AA47)</f>
        <v>106123000</v>
      </c>
    </row>
    <row r="49" spans="1:27" ht="12.75">
      <c r="A49" s="266" t="s">
        <v>288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51" t="s">
        <v>297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267" t="s">
        <v>298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177</v>
      </c>
      <c r="B6" s="182"/>
      <c r="C6" s="155"/>
      <c r="D6" s="155"/>
      <c r="E6" s="59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62"/>
    </row>
    <row r="7" spans="1:27" ht="12.75">
      <c r="A7" s="249" t="s">
        <v>32</v>
      </c>
      <c r="B7" s="182"/>
      <c r="C7" s="155"/>
      <c r="D7" s="155"/>
      <c r="E7" s="59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62"/>
    </row>
    <row r="8" spans="1:27" ht="12.75">
      <c r="A8" s="249" t="s">
        <v>178</v>
      </c>
      <c r="B8" s="182"/>
      <c r="C8" s="155">
        <v>1437645</v>
      </c>
      <c r="D8" s="155"/>
      <c r="E8" s="59">
        <v>300000</v>
      </c>
      <c r="F8" s="60">
        <v>300000</v>
      </c>
      <c r="G8" s="60">
        <v>62529</v>
      </c>
      <c r="H8" s="60">
        <v>98445</v>
      </c>
      <c r="I8" s="60">
        <v>61717</v>
      </c>
      <c r="J8" s="60">
        <v>222691</v>
      </c>
      <c r="K8" s="60">
        <v>79714</v>
      </c>
      <c r="L8" s="60">
        <v>265328</v>
      </c>
      <c r="M8" s="60">
        <v>55811</v>
      </c>
      <c r="N8" s="60">
        <v>400853</v>
      </c>
      <c r="O8" s="60"/>
      <c r="P8" s="60"/>
      <c r="Q8" s="60"/>
      <c r="R8" s="60"/>
      <c r="S8" s="60"/>
      <c r="T8" s="60"/>
      <c r="U8" s="60"/>
      <c r="V8" s="60"/>
      <c r="W8" s="60">
        <v>623544</v>
      </c>
      <c r="X8" s="60">
        <v>150000</v>
      </c>
      <c r="Y8" s="60">
        <v>473544</v>
      </c>
      <c r="Z8" s="140">
        <v>315.7</v>
      </c>
      <c r="AA8" s="62">
        <v>300000</v>
      </c>
    </row>
    <row r="9" spans="1:27" ht="12.75">
      <c r="A9" s="249" t="s">
        <v>179</v>
      </c>
      <c r="B9" s="182"/>
      <c r="C9" s="155">
        <v>145367031</v>
      </c>
      <c r="D9" s="155"/>
      <c r="E9" s="59">
        <v>145547004</v>
      </c>
      <c r="F9" s="60">
        <v>145547004</v>
      </c>
      <c r="G9" s="60">
        <v>59240000</v>
      </c>
      <c r="H9" s="60">
        <v>1549549</v>
      </c>
      <c r="I9" s="60">
        <v>1119000</v>
      </c>
      <c r="J9" s="60">
        <v>61908549</v>
      </c>
      <c r="K9" s="60"/>
      <c r="L9" s="60"/>
      <c r="M9" s="60">
        <v>38042000</v>
      </c>
      <c r="N9" s="60">
        <v>38042000</v>
      </c>
      <c r="O9" s="60"/>
      <c r="P9" s="60"/>
      <c r="Q9" s="60"/>
      <c r="R9" s="60"/>
      <c r="S9" s="60"/>
      <c r="T9" s="60"/>
      <c r="U9" s="60"/>
      <c r="V9" s="60"/>
      <c r="W9" s="60">
        <v>99950549</v>
      </c>
      <c r="X9" s="60">
        <v>72773502</v>
      </c>
      <c r="Y9" s="60">
        <v>27177047</v>
      </c>
      <c r="Z9" s="140">
        <v>37.34</v>
      </c>
      <c r="AA9" s="62">
        <v>145547004</v>
      </c>
    </row>
    <row r="10" spans="1:27" ht="12.75">
      <c r="A10" s="249" t="s">
        <v>180</v>
      </c>
      <c r="B10" s="182"/>
      <c r="C10" s="155"/>
      <c r="D10" s="155"/>
      <c r="E10" s="59">
        <v>21420996</v>
      </c>
      <c r="F10" s="60">
        <v>21420996</v>
      </c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>
        <v>10710498</v>
      </c>
      <c r="Y10" s="60">
        <v>-10710498</v>
      </c>
      <c r="Z10" s="140">
        <v>-100</v>
      </c>
      <c r="AA10" s="62">
        <v>21420996</v>
      </c>
    </row>
    <row r="11" spans="1:27" ht="12.75">
      <c r="A11" s="249" t="s">
        <v>181</v>
      </c>
      <c r="B11" s="182"/>
      <c r="C11" s="155">
        <v>7989415</v>
      </c>
      <c r="D11" s="155"/>
      <c r="E11" s="59">
        <v>3700000</v>
      </c>
      <c r="F11" s="60">
        <v>3700000</v>
      </c>
      <c r="G11" s="60">
        <v>257116</v>
      </c>
      <c r="H11" s="60">
        <v>201099</v>
      </c>
      <c r="I11" s="60">
        <v>138361</v>
      </c>
      <c r="J11" s="60">
        <v>596576</v>
      </c>
      <c r="K11" s="60">
        <v>80368</v>
      </c>
      <c r="L11" s="60">
        <v>21152</v>
      </c>
      <c r="M11" s="60">
        <v>130352</v>
      </c>
      <c r="N11" s="60">
        <v>231872</v>
      </c>
      <c r="O11" s="60"/>
      <c r="P11" s="60"/>
      <c r="Q11" s="60"/>
      <c r="R11" s="60"/>
      <c r="S11" s="60"/>
      <c r="T11" s="60"/>
      <c r="U11" s="60"/>
      <c r="V11" s="60"/>
      <c r="W11" s="60">
        <v>828448</v>
      </c>
      <c r="X11" s="60">
        <v>1850022</v>
      </c>
      <c r="Y11" s="60">
        <v>-1021574</v>
      </c>
      <c r="Z11" s="140">
        <v>-55.22</v>
      </c>
      <c r="AA11" s="62">
        <v>3700000</v>
      </c>
    </row>
    <row r="12" spans="1:27" ht="12.75">
      <c r="A12" s="249" t="s">
        <v>182</v>
      </c>
      <c r="B12" s="182"/>
      <c r="C12" s="155"/>
      <c r="D12" s="155"/>
      <c r="E12" s="59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2.75">
      <c r="A13" s="242" t="s">
        <v>183</v>
      </c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9" t="s">
        <v>184</v>
      </c>
      <c r="B14" s="182"/>
      <c r="C14" s="155">
        <v>-157524246</v>
      </c>
      <c r="D14" s="155"/>
      <c r="E14" s="59">
        <v>-149496306</v>
      </c>
      <c r="F14" s="60">
        <v>-149496306</v>
      </c>
      <c r="G14" s="60">
        <v>-13010107</v>
      </c>
      <c r="H14" s="60">
        <v>-9742483</v>
      </c>
      <c r="I14" s="60">
        <v>-12783022</v>
      </c>
      <c r="J14" s="60">
        <v>-35535612</v>
      </c>
      <c r="K14" s="60">
        <v>-12085677</v>
      </c>
      <c r="L14" s="60">
        <v>-14637437</v>
      </c>
      <c r="M14" s="60">
        <v>-14715835</v>
      </c>
      <c r="N14" s="60">
        <v>-41438949</v>
      </c>
      <c r="O14" s="60"/>
      <c r="P14" s="60"/>
      <c r="Q14" s="60"/>
      <c r="R14" s="60"/>
      <c r="S14" s="60"/>
      <c r="T14" s="60"/>
      <c r="U14" s="60"/>
      <c r="V14" s="60"/>
      <c r="W14" s="60">
        <v>-76974561</v>
      </c>
      <c r="X14" s="60">
        <v>-74747298</v>
      </c>
      <c r="Y14" s="60">
        <v>-2227263</v>
      </c>
      <c r="Z14" s="140">
        <v>2.98</v>
      </c>
      <c r="AA14" s="62">
        <v>-149496306</v>
      </c>
    </row>
    <row r="15" spans="1:27" ht="12.75">
      <c r="A15" s="249" t="s">
        <v>40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2.75">
      <c r="A16" s="249" t="s">
        <v>42</v>
      </c>
      <c r="B16" s="182"/>
      <c r="C16" s="155">
        <v>-13933191</v>
      </c>
      <c r="D16" s="155"/>
      <c r="E16" s="59">
        <v>-23539548</v>
      </c>
      <c r="F16" s="60">
        <v>-23539548</v>
      </c>
      <c r="G16" s="60"/>
      <c r="H16" s="60">
        <v>-61662</v>
      </c>
      <c r="I16" s="60"/>
      <c r="J16" s="60">
        <v>-61662</v>
      </c>
      <c r="K16" s="60">
        <v>-305000</v>
      </c>
      <c r="L16" s="60">
        <v>-364675</v>
      </c>
      <c r="M16" s="60"/>
      <c r="N16" s="60">
        <v>-669675</v>
      </c>
      <c r="O16" s="60"/>
      <c r="P16" s="60"/>
      <c r="Q16" s="60"/>
      <c r="R16" s="60"/>
      <c r="S16" s="60"/>
      <c r="T16" s="60"/>
      <c r="U16" s="60"/>
      <c r="V16" s="60"/>
      <c r="W16" s="60">
        <v>-731337</v>
      </c>
      <c r="X16" s="60">
        <v>-11769774</v>
      </c>
      <c r="Y16" s="60">
        <v>11038437</v>
      </c>
      <c r="Z16" s="140">
        <v>-93.79</v>
      </c>
      <c r="AA16" s="62">
        <v>-23539548</v>
      </c>
    </row>
    <row r="17" spans="1:27" ht="12.75">
      <c r="A17" s="250" t="s">
        <v>185</v>
      </c>
      <c r="B17" s="251"/>
      <c r="C17" s="168">
        <f aca="true" t="shared" si="0" ref="C17:Y17">SUM(C6:C16)</f>
        <v>-16663346</v>
      </c>
      <c r="D17" s="168">
        <f t="shared" si="0"/>
        <v>0</v>
      </c>
      <c r="E17" s="72">
        <f t="shared" si="0"/>
        <v>-2067854</v>
      </c>
      <c r="F17" s="73">
        <f t="shared" si="0"/>
        <v>-2067854</v>
      </c>
      <c r="G17" s="73">
        <f t="shared" si="0"/>
        <v>46549538</v>
      </c>
      <c r="H17" s="73">
        <f t="shared" si="0"/>
        <v>-7955052</v>
      </c>
      <c r="I17" s="73">
        <f t="shared" si="0"/>
        <v>-11463944</v>
      </c>
      <c r="J17" s="73">
        <f t="shared" si="0"/>
        <v>27130542</v>
      </c>
      <c r="K17" s="73">
        <f t="shared" si="0"/>
        <v>-12230595</v>
      </c>
      <c r="L17" s="73">
        <f t="shared" si="0"/>
        <v>-14715632</v>
      </c>
      <c r="M17" s="73">
        <f t="shared" si="0"/>
        <v>23512328</v>
      </c>
      <c r="N17" s="73">
        <f t="shared" si="0"/>
        <v>-3433899</v>
      </c>
      <c r="O17" s="73">
        <f t="shared" si="0"/>
        <v>0</v>
      </c>
      <c r="P17" s="73">
        <f t="shared" si="0"/>
        <v>0</v>
      </c>
      <c r="Q17" s="73">
        <f t="shared" si="0"/>
        <v>0</v>
      </c>
      <c r="R17" s="73">
        <f t="shared" si="0"/>
        <v>0</v>
      </c>
      <c r="S17" s="73">
        <f t="shared" si="0"/>
        <v>0</v>
      </c>
      <c r="T17" s="73">
        <f t="shared" si="0"/>
        <v>0</v>
      </c>
      <c r="U17" s="73">
        <f t="shared" si="0"/>
        <v>0</v>
      </c>
      <c r="V17" s="73">
        <f t="shared" si="0"/>
        <v>0</v>
      </c>
      <c r="W17" s="73">
        <f t="shared" si="0"/>
        <v>23696643</v>
      </c>
      <c r="X17" s="73">
        <f t="shared" si="0"/>
        <v>-1033050</v>
      </c>
      <c r="Y17" s="73">
        <f t="shared" si="0"/>
        <v>24729693</v>
      </c>
      <c r="Z17" s="170">
        <f>+IF(X17&lt;&gt;0,+(Y17/X17)*100,0)</f>
        <v>-2393.852475678815</v>
      </c>
      <c r="AA17" s="74">
        <f>SUM(AA6:AA16)</f>
        <v>-2067854</v>
      </c>
    </row>
    <row r="18" spans="1:27" ht="4.5" customHeight="1">
      <c r="A18" s="252"/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2" t="s">
        <v>186</v>
      </c>
      <c r="B19" s="182"/>
      <c r="C19" s="155"/>
      <c r="D19" s="155"/>
      <c r="E19" s="59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62"/>
    </row>
    <row r="20" spans="1:27" ht="12.75">
      <c r="A20" s="242" t="s">
        <v>176</v>
      </c>
      <c r="B20" s="182"/>
      <c r="C20" s="153"/>
      <c r="D20" s="153"/>
      <c r="E20" s="99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37"/>
      <c r="AA20" s="102"/>
    </row>
    <row r="21" spans="1:27" ht="12.75">
      <c r="A21" s="249" t="s">
        <v>187</v>
      </c>
      <c r="B21" s="182"/>
      <c r="C21" s="155"/>
      <c r="D21" s="155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2.75">
      <c r="A22" s="249" t="s">
        <v>188</v>
      </c>
      <c r="B22" s="182"/>
      <c r="C22" s="155"/>
      <c r="D22" s="155"/>
      <c r="E22" s="268"/>
      <c r="F22" s="159"/>
      <c r="G22" s="60"/>
      <c r="H22" s="60"/>
      <c r="I22" s="60"/>
      <c r="J22" s="60"/>
      <c r="K22" s="60"/>
      <c r="L22" s="60"/>
      <c r="M22" s="159"/>
      <c r="N22" s="60"/>
      <c r="O22" s="60"/>
      <c r="P22" s="60"/>
      <c r="Q22" s="60"/>
      <c r="R22" s="60"/>
      <c r="S22" s="60"/>
      <c r="T22" s="159"/>
      <c r="U22" s="60"/>
      <c r="V22" s="60"/>
      <c r="W22" s="60"/>
      <c r="X22" s="60"/>
      <c r="Y22" s="60"/>
      <c r="Z22" s="140"/>
      <c r="AA22" s="62"/>
    </row>
    <row r="23" spans="1:27" ht="12.75">
      <c r="A23" s="249" t="s">
        <v>189</v>
      </c>
      <c r="B23" s="182"/>
      <c r="C23" s="157"/>
      <c r="D23" s="157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2.75">
      <c r="A24" s="249" t="s">
        <v>190</v>
      </c>
      <c r="B24" s="182"/>
      <c r="C24" s="155"/>
      <c r="D24" s="155"/>
      <c r="E24" s="59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62"/>
    </row>
    <row r="25" spans="1:27" ht="12.75">
      <c r="A25" s="242" t="s">
        <v>183</v>
      </c>
      <c r="B25" s="182"/>
      <c r="C25" s="155"/>
      <c r="D25" s="155"/>
      <c r="E25" s="59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62"/>
    </row>
    <row r="26" spans="1:27" ht="12.75">
      <c r="A26" s="249" t="s">
        <v>191</v>
      </c>
      <c r="B26" s="182"/>
      <c r="C26" s="155">
        <v>-5930634</v>
      </c>
      <c r="D26" s="155"/>
      <c r="E26" s="59">
        <v>-3330000</v>
      </c>
      <c r="F26" s="60">
        <v>-3330000</v>
      </c>
      <c r="G26" s="60">
        <v>-240120</v>
      </c>
      <c r="H26" s="60"/>
      <c r="I26" s="60">
        <v>88077</v>
      </c>
      <c r="J26" s="60">
        <v>-152043</v>
      </c>
      <c r="K26" s="60">
        <v>-114214</v>
      </c>
      <c r="L26" s="60">
        <v>-362898</v>
      </c>
      <c r="M26" s="60"/>
      <c r="N26" s="60">
        <v>-477112</v>
      </c>
      <c r="O26" s="60"/>
      <c r="P26" s="60"/>
      <c r="Q26" s="60"/>
      <c r="R26" s="60"/>
      <c r="S26" s="60"/>
      <c r="T26" s="60"/>
      <c r="U26" s="60"/>
      <c r="V26" s="60"/>
      <c r="W26" s="60">
        <v>-629155</v>
      </c>
      <c r="X26" s="60">
        <v>-1665000</v>
      </c>
      <c r="Y26" s="60">
        <v>1035845</v>
      </c>
      <c r="Z26" s="140">
        <v>-62.21</v>
      </c>
      <c r="AA26" s="62">
        <v>-3330000</v>
      </c>
    </row>
    <row r="27" spans="1:27" ht="12.75">
      <c r="A27" s="250" t="s">
        <v>192</v>
      </c>
      <c r="B27" s="251"/>
      <c r="C27" s="168">
        <f aca="true" t="shared" si="1" ref="C27:Y27">SUM(C21:C26)</f>
        <v>-5930634</v>
      </c>
      <c r="D27" s="168">
        <f>SUM(D21:D26)</f>
        <v>0</v>
      </c>
      <c r="E27" s="72">
        <f t="shared" si="1"/>
        <v>-3330000</v>
      </c>
      <c r="F27" s="73">
        <f t="shared" si="1"/>
        <v>-3330000</v>
      </c>
      <c r="G27" s="73">
        <f t="shared" si="1"/>
        <v>-240120</v>
      </c>
      <c r="H27" s="73">
        <f t="shared" si="1"/>
        <v>0</v>
      </c>
      <c r="I27" s="73">
        <f t="shared" si="1"/>
        <v>88077</v>
      </c>
      <c r="J27" s="73">
        <f t="shared" si="1"/>
        <v>-152043</v>
      </c>
      <c r="K27" s="73">
        <f t="shared" si="1"/>
        <v>-114214</v>
      </c>
      <c r="L27" s="73">
        <f t="shared" si="1"/>
        <v>-362898</v>
      </c>
      <c r="M27" s="73">
        <f t="shared" si="1"/>
        <v>0</v>
      </c>
      <c r="N27" s="73">
        <f t="shared" si="1"/>
        <v>-477112</v>
      </c>
      <c r="O27" s="73">
        <f t="shared" si="1"/>
        <v>0</v>
      </c>
      <c r="P27" s="73">
        <f t="shared" si="1"/>
        <v>0</v>
      </c>
      <c r="Q27" s="73">
        <f t="shared" si="1"/>
        <v>0</v>
      </c>
      <c r="R27" s="73">
        <f t="shared" si="1"/>
        <v>0</v>
      </c>
      <c r="S27" s="73">
        <f t="shared" si="1"/>
        <v>0</v>
      </c>
      <c r="T27" s="73">
        <f t="shared" si="1"/>
        <v>0</v>
      </c>
      <c r="U27" s="73">
        <f t="shared" si="1"/>
        <v>0</v>
      </c>
      <c r="V27" s="73">
        <f t="shared" si="1"/>
        <v>0</v>
      </c>
      <c r="W27" s="73">
        <f t="shared" si="1"/>
        <v>-629155</v>
      </c>
      <c r="X27" s="73">
        <f t="shared" si="1"/>
        <v>-1665000</v>
      </c>
      <c r="Y27" s="73">
        <f t="shared" si="1"/>
        <v>1035845</v>
      </c>
      <c r="Z27" s="170">
        <f>+IF(X27&lt;&gt;0,+(Y27/X27)*100,0)</f>
        <v>-62.21291291291291</v>
      </c>
      <c r="AA27" s="74">
        <f>SUM(AA21:AA26)</f>
        <v>-3330000</v>
      </c>
    </row>
    <row r="28" spans="1:27" ht="4.5" customHeight="1">
      <c r="A28" s="252"/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2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2" t="s">
        <v>176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2.75">
      <c r="A31" s="249" t="s">
        <v>194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49" t="s">
        <v>195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2.75">
      <c r="A33" s="249" t="s">
        <v>196</v>
      </c>
      <c r="B33" s="182"/>
      <c r="C33" s="155"/>
      <c r="D33" s="155"/>
      <c r="E33" s="59"/>
      <c r="F33" s="60"/>
      <c r="G33" s="60"/>
      <c r="H33" s="159"/>
      <c r="I33" s="159"/>
      <c r="J33" s="159"/>
      <c r="K33" s="60"/>
      <c r="L33" s="60"/>
      <c r="M33" s="60"/>
      <c r="N33" s="60"/>
      <c r="O33" s="159"/>
      <c r="P33" s="159"/>
      <c r="Q33" s="159"/>
      <c r="R33" s="60"/>
      <c r="S33" s="60"/>
      <c r="T33" s="60"/>
      <c r="U33" s="60"/>
      <c r="V33" s="159"/>
      <c r="W33" s="159"/>
      <c r="X33" s="159"/>
      <c r="Y33" s="60"/>
      <c r="Z33" s="140"/>
      <c r="AA33" s="62"/>
    </row>
    <row r="34" spans="1:27" ht="12.75">
      <c r="A34" s="242" t="s">
        <v>183</v>
      </c>
      <c r="B34" s="182"/>
      <c r="C34" s="155"/>
      <c r="D34" s="155"/>
      <c r="E34" s="59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49" t="s">
        <v>197</v>
      </c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50" t="s">
        <v>198</v>
      </c>
      <c r="B36" s="251"/>
      <c r="C36" s="168">
        <f aca="true" t="shared" si="2" ref="C36:Y36">SUM(C31:C35)</f>
        <v>0</v>
      </c>
      <c r="D36" s="168">
        <f>SUM(D31:D35)</f>
        <v>0</v>
      </c>
      <c r="E36" s="72">
        <f t="shared" si="2"/>
        <v>0</v>
      </c>
      <c r="F36" s="73">
        <f t="shared" si="2"/>
        <v>0</v>
      </c>
      <c r="G36" s="73">
        <f t="shared" si="2"/>
        <v>0</v>
      </c>
      <c r="H36" s="73">
        <f t="shared" si="2"/>
        <v>0</v>
      </c>
      <c r="I36" s="73">
        <f t="shared" si="2"/>
        <v>0</v>
      </c>
      <c r="J36" s="73">
        <f t="shared" si="2"/>
        <v>0</v>
      </c>
      <c r="K36" s="73">
        <f t="shared" si="2"/>
        <v>0</v>
      </c>
      <c r="L36" s="73">
        <f t="shared" si="2"/>
        <v>0</v>
      </c>
      <c r="M36" s="73">
        <f t="shared" si="2"/>
        <v>0</v>
      </c>
      <c r="N36" s="73">
        <f t="shared" si="2"/>
        <v>0</v>
      </c>
      <c r="O36" s="73">
        <f t="shared" si="2"/>
        <v>0</v>
      </c>
      <c r="P36" s="73">
        <f t="shared" si="2"/>
        <v>0</v>
      </c>
      <c r="Q36" s="73">
        <f t="shared" si="2"/>
        <v>0</v>
      </c>
      <c r="R36" s="73">
        <f t="shared" si="2"/>
        <v>0</v>
      </c>
      <c r="S36" s="73">
        <f t="shared" si="2"/>
        <v>0</v>
      </c>
      <c r="T36" s="73">
        <f t="shared" si="2"/>
        <v>0</v>
      </c>
      <c r="U36" s="73">
        <f t="shared" si="2"/>
        <v>0</v>
      </c>
      <c r="V36" s="73">
        <f t="shared" si="2"/>
        <v>0</v>
      </c>
      <c r="W36" s="73">
        <f t="shared" si="2"/>
        <v>0</v>
      </c>
      <c r="X36" s="73">
        <f t="shared" si="2"/>
        <v>0</v>
      </c>
      <c r="Y36" s="73">
        <f t="shared" si="2"/>
        <v>0</v>
      </c>
      <c r="Z36" s="170">
        <f>+IF(X36&lt;&gt;0,+(Y36/X36)*100,0)</f>
        <v>0</v>
      </c>
      <c r="AA36" s="74">
        <f>SUM(AA31:AA35)</f>
        <v>0</v>
      </c>
    </row>
    <row r="37" spans="1:27" ht="4.5" customHeight="1">
      <c r="A37" s="252"/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2.75">
      <c r="A38" s="242" t="s">
        <v>199</v>
      </c>
      <c r="B38" s="182"/>
      <c r="C38" s="153">
        <f aca="true" t="shared" si="3" ref="C38:Y38">+C17+C27+C36</f>
        <v>-22593980</v>
      </c>
      <c r="D38" s="153">
        <f>+D17+D27+D36</f>
        <v>0</v>
      </c>
      <c r="E38" s="99">
        <f t="shared" si="3"/>
        <v>-5397854</v>
      </c>
      <c r="F38" s="100">
        <f t="shared" si="3"/>
        <v>-5397854</v>
      </c>
      <c r="G38" s="100">
        <f t="shared" si="3"/>
        <v>46309418</v>
      </c>
      <c r="H38" s="100">
        <f t="shared" si="3"/>
        <v>-7955052</v>
      </c>
      <c r="I38" s="100">
        <f t="shared" si="3"/>
        <v>-11375867</v>
      </c>
      <c r="J38" s="100">
        <f t="shared" si="3"/>
        <v>26978499</v>
      </c>
      <c r="K38" s="100">
        <f t="shared" si="3"/>
        <v>-12344809</v>
      </c>
      <c r="L38" s="100">
        <f t="shared" si="3"/>
        <v>-15078530</v>
      </c>
      <c r="M38" s="100">
        <f t="shared" si="3"/>
        <v>23512328</v>
      </c>
      <c r="N38" s="100">
        <f t="shared" si="3"/>
        <v>-3911011</v>
      </c>
      <c r="O38" s="100">
        <f t="shared" si="3"/>
        <v>0</v>
      </c>
      <c r="P38" s="100">
        <f t="shared" si="3"/>
        <v>0</v>
      </c>
      <c r="Q38" s="100">
        <f t="shared" si="3"/>
        <v>0</v>
      </c>
      <c r="R38" s="100">
        <f t="shared" si="3"/>
        <v>0</v>
      </c>
      <c r="S38" s="100">
        <f t="shared" si="3"/>
        <v>0</v>
      </c>
      <c r="T38" s="100">
        <f t="shared" si="3"/>
        <v>0</v>
      </c>
      <c r="U38" s="100">
        <f t="shared" si="3"/>
        <v>0</v>
      </c>
      <c r="V38" s="100">
        <f t="shared" si="3"/>
        <v>0</v>
      </c>
      <c r="W38" s="100">
        <f t="shared" si="3"/>
        <v>23067488</v>
      </c>
      <c r="X38" s="100">
        <f t="shared" si="3"/>
        <v>-2698050</v>
      </c>
      <c r="Y38" s="100">
        <f t="shared" si="3"/>
        <v>25765538</v>
      </c>
      <c r="Z38" s="137">
        <f>+IF(X38&lt;&gt;0,+(Y38/X38)*100,0)</f>
        <v>-954.9688849354163</v>
      </c>
      <c r="AA38" s="102">
        <f>+AA17+AA27+AA36</f>
        <v>-5397854</v>
      </c>
    </row>
    <row r="39" spans="1:27" ht="12.75">
      <c r="A39" s="249" t="s">
        <v>200</v>
      </c>
      <c r="B39" s="182"/>
      <c r="C39" s="153">
        <v>109743252</v>
      </c>
      <c r="D39" s="153"/>
      <c r="E39" s="99">
        <v>82668000</v>
      </c>
      <c r="F39" s="100">
        <v>82668000</v>
      </c>
      <c r="G39" s="100">
        <v>139476317</v>
      </c>
      <c r="H39" s="100">
        <v>185785735</v>
      </c>
      <c r="I39" s="100">
        <v>177830683</v>
      </c>
      <c r="J39" s="100">
        <v>139476317</v>
      </c>
      <c r="K39" s="100">
        <v>166454816</v>
      </c>
      <c r="L39" s="100">
        <v>154110007</v>
      </c>
      <c r="M39" s="100">
        <v>139031477</v>
      </c>
      <c r="N39" s="100">
        <v>166454816</v>
      </c>
      <c r="O39" s="100"/>
      <c r="P39" s="100"/>
      <c r="Q39" s="100"/>
      <c r="R39" s="100"/>
      <c r="S39" s="100"/>
      <c r="T39" s="100"/>
      <c r="U39" s="100"/>
      <c r="V39" s="100"/>
      <c r="W39" s="100">
        <v>139476317</v>
      </c>
      <c r="X39" s="100">
        <v>82668000</v>
      </c>
      <c r="Y39" s="100">
        <v>56808317</v>
      </c>
      <c r="Z39" s="137">
        <v>68.72</v>
      </c>
      <c r="AA39" s="102">
        <v>82668000</v>
      </c>
    </row>
    <row r="40" spans="1:27" ht="12.75">
      <c r="A40" s="269" t="s">
        <v>201</v>
      </c>
      <c r="B40" s="256"/>
      <c r="C40" s="257">
        <v>87149272</v>
      </c>
      <c r="D40" s="257"/>
      <c r="E40" s="258">
        <v>77270146</v>
      </c>
      <c r="F40" s="259">
        <v>77270146</v>
      </c>
      <c r="G40" s="259">
        <v>185785735</v>
      </c>
      <c r="H40" s="259">
        <v>177830683</v>
      </c>
      <c r="I40" s="259">
        <v>166454816</v>
      </c>
      <c r="J40" s="259">
        <v>166454816</v>
      </c>
      <c r="K40" s="259">
        <v>154110007</v>
      </c>
      <c r="L40" s="259">
        <v>139031477</v>
      </c>
      <c r="M40" s="259">
        <v>162543805</v>
      </c>
      <c r="N40" s="259">
        <v>162543805</v>
      </c>
      <c r="O40" s="259"/>
      <c r="P40" s="259"/>
      <c r="Q40" s="259"/>
      <c r="R40" s="259"/>
      <c r="S40" s="259"/>
      <c r="T40" s="259"/>
      <c r="U40" s="259"/>
      <c r="V40" s="259"/>
      <c r="W40" s="259">
        <v>162543805</v>
      </c>
      <c r="X40" s="259">
        <v>79969950</v>
      </c>
      <c r="Y40" s="259">
        <v>82573855</v>
      </c>
      <c r="Z40" s="260">
        <v>103.26</v>
      </c>
      <c r="AA40" s="261">
        <v>77270146</v>
      </c>
    </row>
    <row r="41" spans="1:27" ht="12.75">
      <c r="A41" s="118" t="s">
        <v>288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267" t="s">
        <v>297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202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203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2.75">
      <c r="A5" s="290" t="s">
        <v>204</v>
      </c>
      <c r="B5" s="136"/>
      <c r="C5" s="108">
        <f aca="true" t="shared" si="0" ref="C5:Y5">SUM(C11:C18)</f>
        <v>3560994</v>
      </c>
      <c r="D5" s="200">
        <f t="shared" si="0"/>
        <v>0</v>
      </c>
      <c r="E5" s="106">
        <f t="shared" si="0"/>
        <v>3330000</v>
      </c>
      <c r="F5" s="106">
        <f t="shared" si="0"/>
        <v>3330000</v>
      </c>
      <c r="G5" s="106">
        <f t="shared" si="0"/>
        <v>240200</v>
      </c>
      <c r="H5" s="106">
        <f t="shared" si="0"/>
        <v>142232</v>
      </c>
      <c r="I5" s="106">
        <f t="shared" si="0"/>
        <v>0</v>
      </c>
      <c r="J5" s="106">
        <f t="shared" si="0"/>
        <v>382432</v>
      </c>
      <c r="K5" s="106">
        <f t="shared" si="0"/>
        <v>114214</v>
      </c>
      <c r="L5" s="106">
        <f t="shared" si="0"/>
        <v>362898</v>
      </c>
      <c r="M5" s="106">
        <f t="shared" si="0"/>
        <v>0</v>
      </c>
      <c r="N5" s="106">
        <f t="shared" si="0"/>
        <v>477112</v>
      </c>
      <c r="O5" s="106">
        <f t="shared" si="0"/>
        <v>0</v>
      </c>
      <c r="P5" s="106">
        <f t="shared" si="0"/>
        <v>0</v>
      </c>
      <c r="Q5" s="106">
        <f t="shared" si="0"/>
        <v>0</v>
      </c>
      <c r="R5" s="106">
        <f t="shared" si="0"/>
        <v>0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859544</v>
      </c>
      <c r="X5" s="106">
        <f t="shared" si="0"/>
        <v>1665000</v>
      </c>
      <c r="Y5" s="106">
        <f t="shared" si="0"/>
        <v>-805456</v>
      </c>
      <c r="Z5" s="201">
        <f>+IF(X5&lt;&gt;0,+(Y5/X5)*100,0)</f>
        <v>-48.37573573573574</v>
      </c>
      <c r="AA5" s="199">
        <f>SUM(AA11:AA18)</f>
        <v>3330000</v>
      </c>
    </row>
    <row r="6" spans="1:27" ht="12.75">
      <c r="A6" s="291" t="s">
        <v>205</v>
      </c>
      <c r="B6" s="142"/>
      <c r="C6" s="62"/>
      <c r="D6" s="156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155"/>
    </row>
    <row r="7" spans="1:27" ht="12.75">
      <c r="A7" s="291" t="s">
        <v>206</v>
      </c>
      <c r="B7" s="142"/>
      <c r="C7" s="62"/>
      <c r="D7" s="156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155"/>
    </row>
    <row r="8" spans="1:27" ht="12.75">
      <c r="A8" s="291" t="s">
        <v>207</v>
      </c>
      <c r="B8" s="142"/>
      <c r="C8" s="62"/>
      <c r="D8" s="156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155"/>
    </row>
    <row r="9" spans="1:27" ht="12.75">
      <c r="A9" s="291" t="s">
        <v>208</v>
      </c>
      <c r="B9" s="142"/>
      <c r="C9" s="62"/>
      <c r="D9" s="156"/>
      <c r="E9" s="60">
        <v>1000000</v>
      </c>
      <c r="F9" s="60">
        <v>1000000</v>
      </c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>
        <v>500000</v>
      </c>
      <c r="Y9" s="60">
        <v>-500000</v>
      </c>
      <c r="Z9" s="140">
        <v>-100</v>
      </c>
      <c r="AA9" s="155">
        <v>1000000</v>
      </c>
    </row>
    <row r="10" spans="1:27" ht="12.75">
      <c r="A10" s="291" t="s">
        <v>209</v>
      </c>
      <c r="B10" s="142"/>
      <c r="C10" s="62"/>
      <c r="D10" s="156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155"/>
    </row>
    <row r="11" spans="1:27" ht="12.75">
      <c r="A11" s="292" t="s">
        <v>210</v>
      </c>
      <c r="B11" s="142"/>
      <c r="C11" s="293">
        <f aca="true" t="shared" si="1" ref="C11:Y11">SUM(C6:C10)</f>
        <v>0</v>
      </c>
      <c r="D11" s="294">
        <f t="shared" si="1"/>
        <v>0</v>
      </c>
      <c r="E11" s="295">
        <f t="shared" si="1"/>
        <v>1000000</v>
      </c>
      <c r="F11" s="295">
        <f t="shared" si="1"/>
        <v>1000000</v>
      </c>
      <c r="G11" s="295">
        <f t="shared" si="1"/>
        <v>0</v>
      </c>
      <c r="H11" s="295">
        <f t="shared" si="1"/>
        <v>0</v>
      </c>
      <c r="I11" s="295">
        <f t="shared" si="1"/>
        <v>0</v>
      </c>
      <c r="J11" s="295">
        <f t="shared" si="1"/>
        <v>0</v>
      </c>
      <c r="K11" s="295">
        <f t="shared" si="1"/>
        <v>0</v>
      </c>
      <c r="L11" s="295">
        <f t="shared" si="1"/>
        <v>0</v>
      </c>
      <c r="M11" s="295">
        <f t="shared" si="1"/>
        <v>0</v>
      </c>
      <c r="N11" s="295">
        <f t="shared" si="1"/>
        <v>0</v>
      </c>
      <c r="O11" s="295">
        <f t="shared" si="1"/>
        <v>0</v>
      </c>
      <c r="P11" s="295">
        <f t="shared" si="1"/>
        <v>0</v>
      </c>
      <c r="Q11" s="295">
        <f t="shared" si="1"/>
        <v>0</v>
      </c>
      <c r="R11" s="295">
        <f t="shared" si="1"/>
        <v>0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0</v>
      </c>
      <c r="X11" s="295">
        <f t="shared" si="1"/>
        <v>500000</v>
      </c>
      <c r="Y11" s="295">
        <f t="shared" si="1"/>
        <v>-500000</v>
      </c>
      <c r="Z11" s="296">
        <f>+IF(X11&lt;&gt;0,+(Y11/X11)*100,0)</f>
        <v>-100</v>
      </c>
      <c r="AA11" s="297">
        <f>SUM(AA6:AA10)</f>
        <v>1000000</v>
      </c>
    </row>
    <row r="12" spans="1:27" ht="12.75">
      <c r="A12" s="298" t="s">
        <v>211</v>
      </c>
      <c r="B12" s="136"/>
      <c r="C12" s="62"/>
      <c r="D12" s="156"/>
      <c r="E12" s="60">
        <v>910000</v>
      </c>
      <c r="F12" s="60">
        <v>910000</v>
      </c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>
        <v>455000</v>
      </c>
      <c r="Y12" s="60">
        <v>-455000</v>
      </c>
      <c r="Z12" s="140">
        <v>-100</v>
      </c>
      <c r="AA12" s="155">
        <v>910000</v>
      </c>
    </row>
    <row r="13" spans="1:27" ht="12.75">
      <c r="A13" s="298" t="s">
        <v>212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2.75">
      <c r="A14" s="298" t="s">
        <v>213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2.75">
      <c r="A15" s="298" t="s">
        <v>214</v>
      </c>
      <c r="B15" s="136" t="s">
        <v>138</v>
      </c>
      <c r="C15" s="62">
        <v>3560994</v>
      </c>
      <c r="D15" s="156"/>
      <c r="E15" s="60">
        <v>1420000</v>
      </c>
      <c r="F15" s="60">
        <v>1420000</v>
      </c>
      <c r="G15" s="60">
        <v>240200</v>
      </c>
      <c r="H15" s="60">
        <v>142232</v>
      </c>
      <c r="I15" s="60"/>
      <c r="J15" s="60">
        <v>382432</v>
      </c>
      <c r="K15" s="60">
        <v>114214</v>
      </c>
      <c r="L15" s="60">
        <v>362898</v>
      </c>
      <c r="M15" s="60"/>
      <c r="N15" s="60">
        <v>477112</v>
      </c>
      <c r="O15" s="60"/>
      <c r="P15" s="60"/>
      <c r="Q15" s="60"/>
      <c r="R15" s="60"/>
      <c r="S15" s="60"/>
      <c r="T15" s="60"/>
      <c r="U15" s="60"/>
      <c r="V15" s="60"/>
      <c r="W15" s="60">
        <v>859544</v>
      </c>
      <c r="X15" s="60">
        <v>710000</v>
      </c>
      <c r="Y15" s="60">
        <v>149544</v>
      </c>
      <c r="Z15" s="140">
        <v>21.06</v>
      </c>
      <c r="AA15" s="155">
        <v>1420000</v>
      </c>
    </row>
    <row r="16" spans="1:27" ht="12.75">
      <c r="A16" s="299" t="s">
        <v>215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2.75">
      <c r="A17" s="298" t="s">
        <v>216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2.75">
      <c r="A18" s="298" t="s">
        <v>217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2.75">
      <c r="A20" s="290" t="s">
        <v>218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0</v>
      </c>
      <c r="Y20" s="100">
        <f t="shared" si="2"/>
        <v>0</v>
      </c>
      <c r="Z20" s="137">
        <f>+IF(X20&lt;&gt;0,+(Y20/X20)*100,0)</f>
        <v>0</v>
      </c>
      <c r="AA20" s="153">
        <f>SUM(AA26:AA33)</f>
        <v>0</v>
      </c>
    </row>
    <row r="21" spans="1:27" ht="12.75">
      <c r="A21" s="291" t="s">
        <v>205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2.75">
      <c r="A22" s="291" t="s">
        <v>206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2.75">
      <c r="A23" s="291" t="s">
        <v>207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2.75">
      <c r="A24" s="291" t="s">
        <v>208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2.75">
      <c r="A25" s="291" t="s">
        <v>209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2.75">
      <c r="A26" s="292" t="s">
        <v>210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2.75">
      <c r="A27" s="298" t="s">
        <v>211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298" t="s">
        <v>212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2.75">
      <c r="A29" s="298" t="s">
        <v>213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2.75">
      <c r="A30" s="298" t="s">
        <v>214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2.75">
      <c r="A31" s="299" t="s">
        <v>215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2.75">
      <c r="A32" s="298" t="s">
        <v>216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2.75">
      <c r="A33" s="298" t="s">
        <v>217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2.75">
      <c r="A35" s="290" t="s">
        <v>219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2.75">
      <c r="A36" s="291" t="s">
        <v>205</v>
      </c>
      <c r="B36" s="142"/>
      <c r="C36" s="62">
        <f aca="true" t="shared" si="4" ref="C36:Y40">C6+C21</f>
        <v>0</v>
      </c>
      <c r="D36" s="156">
        <f t="shared" si="4"/>
        <v>0</v>
      </c>
      <c r="E36" s="60">
        <f t="shared" si="4"/>
        <v>0</v>
      </c>
      <c r="F36" s="60">
        <f t="shared" si="4"/>
        <v>0</v>
      </c>
      <c r="G36" s="60">
        <f t="shared" si="4"/>
        <v>0</v>
      </c>
      <c r="H36" s="60">
        <f t="shared" si="4"/>
        <v>0</v>
      </c>
      <c r="I36" s="60">
        <f t="shared" si="4"/>
        <v>0</v>
      </c>
      <c r="J36" s="60">
        <f t="shared" si="4"/>
        <v>0</v>
      </c>
      <c r="K36" s="60">
        <f t="shared" si="4"/>
        <v>0</v>
      </c>
      <c r="L36" s="60">
        <f t="shared" si="4"/>
        <v>0</v>
      </c>
      <c r="M36" s="60">
        <f t="shared" si="4"/>
        <v>0</v>
      </c>
      <c r="N36" s="60">
        <f t="shared" si="4"/>
        <v>0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0</v>
      </c>
      <c r="X36" s="60">
        <f t="shared" si="4"/>
        <v>0</v>
      </c>
      <c r="Y36" s="60">
        <f t="shared" si="4"/>
        <v>0</v>
      </c>
      <c r="Z36" s="140">
        <f aca="true" t="shared" si="5" ref="Z36:Z49">+IF(X36&lt;&gt;0,+(Y36/X36)*100,0)</f>
        <v>0</v>
      </c>
      <c r="AA36" s="155">
        <f>AA6+AA21</f>
        <v>0</v>
      </c>
    </row>
    <row r="37" spans="1:27" ht="12.75">
      <c r="A37" s="291" t="s">
        <v>206</v>
      </c>
      <c r="B37" s="142"/>
      <c r="C37" s="62">
        <f t="shared" si="4"/>
        <v>0</v>
      </c>
      <c r="D37" s="156">
        <f t="shared" si="4"/>
        <v>0</v>
      </c>
      <c r="E37" s="60">
        <f t="shared" si="4"/>
        <v>0</v>
      </c>
      <c r="F37" s="60">
        <f t="shared" si="4"/>
        <v>0</v>
      </c>
      <c r="G37" s="60">
        <f t="shared" si="4"/>
        <v>0</v>
      </c>
      <c r="H37" s="60">
        <f t="shared" si="4"/>
        <v>0</v>
      </c>
      <c r="I37" s="60">
        <f t="shared" si="4"/>
        <v>0</v>
      </c>
      <c r="J37" s="60">
        <f t="shared" si="4"/>
        <v>0</v>
      </c>
      <c r="K37" s="60">
        <f t="shared" si="4"/>
        <v>0</v>
      </c>
      <c r="L37" s="60">
        <f t="shared" si="4"/>
        <v>0</v>
      </c>
      <c r="M37" s="60">
        <f t="shared" si="4"/>
        <v>0</v>
      </c>
      <c r="N37" s="60">
        <f t="shared" si="4"/>
        <v>0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0</v>
      </c>
      <c r="X37" s="60">
        <f t="shared" si="4"/>
        <v>0</v>
      </c>
      <c r="Y37" s="60">
        <f t="shared" si="4"/>
        <v>0</v>
      </c>
      <c r="Z37" s="140">
        <f t="shared" si="5"/>
        <v>0</v>
      </c>
      <c r="AA37" s="155">
        <f>AA7+AA22</f>
        <v>0</v>
      </c>
    </row>
    <row r="38" spans="1:27" ht="12.75">
      <c r="A38" s="291" t="s">
        <v>207</v>
      </c>
      <c r="B38" s="142"/>
      <c r="C38" s="62">
        <f t="shared" si="4"/>
        <v>0</v>
      </c>
      <c r="D38" s="156">
        <f t="shared" si="4"/>
        <v>0</v>
      </c>
      <c r="E38" s="60">
        <f t="shared" si="4"/>
        <v>0</v>
      </c>
      <c r="F38" s="60">
        <f t="shared" si="4"/>
        <v>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0</v>
      </c>
      <c r="Y38" s="60">
        <f t="shared" si="4"/>
        <v>0</v>
      </c>
      <c r="Z38" s="140">
        <f t="shared" si="5"/>
        <v>0</v>
      </c>
      <c r="AA38" s="155">
        <f>AA8+AA23</f>
        <v>0</v>
      </c>
    </row>
    <row r="39" spans="1:27" ht="12.75">
      <c r="A39" s="291" t="s">
        <v>208</v>
      </c>
      <c r="B39" s="142"/>
      <c r="C39" s="62">
        <f t="shared" si="4"/>
        <v>0</v>
      </c>
      <c r="D39" s="156">
        <f t="shared" si="4"/>
        <v>0</v>
      </c>
      <c r="E39" s="60">
        <f t="shared" si="4"/>
        <v>1000000</v>
      </c>
      <c r="F39" s="60">
        <f t="shared" si="4"/>
        <v>1000000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500000</v>
      </c>
      <c r="Y39" s="60">
        <f t="shared" si="4"/>
        <v>-500000</v>
      </c>
      <c r="Z39" s="140">
        <f t="shared" si="5"/>
        <v>-100</v>
      </c>
      <c r="AA39" s="155">
        <f>AA9+AA24</f>
        <v>1000000</v>
      </c>
    </row>
    <row r="40" spans="1:27" ht="12.75">
      <c r="A40" s="291" t="s">
        <v>209</v>
      </c>
      <c r="B40" s="142"/>
      <c r="C40" s="62">
        <f t="shared" si="4"/>
        <v>0</v>
      </c>
      <c r="D40" s="156">
        <f t="shared" si="4"/>
        <v>0</v>
      </c>
      <c r="E40" s="60">
        <f t="shared" si="4"/>
        <v>0</v>
      </c>
      <c r="F40" s="60">
        <f t="shared" si="4"/>
        <v>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0</v>
      </c>
      <c r="X40" s="60">
        <f t="shared" si="4"/>
        <v>0</v>
      </c>
      <c r="Y40" s="60">
        <f t="shared" si="4"/>
        <v>0</v>
      </c>
      <c r="Z40" s="140">
        <f t="shared" si="5"/>
        <v>0</v>
      </c>
      <c r="AA40" s="155">
        <f>AA10+AA25</f>
        <v>0</v>
      </c>
    </row>
    <row r="41" spans="1:27" ht="12.75">
      <c r="A41" s="292" t="s">
        <v>210</v>
      </c>
      <c r="B41" s="142"/>
      <c r="C41" s="293">
        <f aca="true" t="shared" si="6" ref="C41:Y41">SUM(C36:C40)</f>
        <v>0</v>
      </c>
      <c r="D41" s="294">
        <f t="shared" si="6"/>
        <v>0</v>
      </c>
      <c r="E41" s="295">
        <f t="shared" si="6"/>
        <v>1000000</v>
      </c>
      <c r="F41" s="295">
        <f t="shared" si="6"/>
        <v>1000000</v>
      </c>
      <c r="G41" s="295">
        <f t="shared" si="6"/>
        <v>0</v>
      </c>
      <c r="H41" s="295">
        <f t="shared" si="6"/>
        <v>0</v>
      </c>
      <c r="I41" s="295">
        <f t="shared" si="6"/>
        <v>0</v>
      </c>
      <c r="J41" s="295">
        <f t="shared" si="6"/>
        <v>0</v>
      </c>
      <c r="K41" s="295">
        <f t="shared" si="6"/>
        <v>0</v>
      </c>
      <c r="L41" s="295">
        <f t="shared" si="6"/>
        <v>0</v>
      </c>
      <c r="M41" s="295">
        <f t="shared" si="6"/>
        <v>0</v>
      </c>
      <c r="N41" s="295">
        <f t="shared" si="6"/>
        <v>0</v>
      </c>
      <c r="O41" s="295">
        <f t="shared" si="6"/>
        <v>0</v>
      </c>
      <c r="P41" s="295">
        <f t="shared" si="6"/>
        <v>0</v>
      </c>
      <c r="Q41" s="295">
        <f t="shared" si="6"/>
        <v>0</v>
      </c>
      <c r="R41" s="295">
        <f t="shared" si="6"/>
        <v>0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0</v>
      </c>
      <c r="X41" s="295">
        <f t="shared" si="6"/>
        <v>500000</v>
      </c>
      <c r="Y41" s="295">
        <f t="shared" si="6"/>
        <v>-500000</v>
      </c>
      <c r="Z41" s="296">
        <f t="shared" si="5"/>
        <v>-100</v>
      </c>
      <c r="AA41" s="297">
        <f>SUM(AA36:AA40)</f>
        <v>1000000</v>
      </c>
    </row>
    <row r="42" spans="1:27" ht="12.75">
      <c r="A42" s="298" t="s">
        <v>211</v>
      </c>
      <c r="B42" s="136"/>
      <c r="C42" s="95">
        <f aca="true" t="shared" si="7" ref="C42:Y48">C12+C27</f>
        <v>0</v>
      </c>
      <c r="D42" s="129">
        <f t="shared" si="7"/>
        <v>0</v>
      </c>
      <c r="E42" s="54">
        <f t="shared" si="7"/>
        <v>910000</v>
      </c>
      <c r="F42" s="54">
        <f t="shared" si="7"/>
        <v>910000</v>
      </c>
      <c r="G42" s="54">
        <f t="shared" si="7"/>
        <v>0</v>
      </c>
      <c r="H42" s="54">
        <f t="shared" si="7"/>
        <v>0</v>
      </c>
      <c r="I42" s="54">
        <f t="shared" si="7"/>
        <v>0</v>
      </c>
      <c r="J42" s="54">
        <f t="shared" si="7"/>
        <v>0</v>
      </c>
      <c r="K42" s="54">
        <f t="shared" si="7"/>
        <v>0</v>
      </c>
      <c r="L42" s="54">
        <f t="shared" si="7"/>
        <v>0</v>
      </c>
      <c r="M42" s="54">
        <f t="shared" si="7"/>
        <v>0</v>
      </c>
      <c r="N42" s="54">
        <f t="shared" si="7"/>
        <v>0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0</v>
      </c>
      <c r="X42" s="54">
        <f t="shared" si="7"/>
        <v>455000</v>
      </c>
      <c r="Y42" s="54">
        <f t="shared" si="7"/>
        <v>-455000</v>
      </c>
      <c r="Z42" s="184">
        <f t="shared" si="5"/>
        <v>-100</v>
      </c>
      <c r="AA42" s="130">
        <f aca="true" t="shared" si="8" ref="AA42:AA48">AA12+AA27</f>
        <v>910000</v>
      </c>
    </row>
    <row r="43" spans="1:27" ht="12.75">
      <c r="A43" s="298" t="s">
        <v>212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2.75">
      <c r="A44" s="298" t="s">
        <v>213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2.75">
      <c r="A45" s="298" t="s">
        <v>214</v>
      </c>
      <c r="B45" s="136" t="s">
        <v>138</v>
      </c>
      <c r="C45" s="95">
        <f t="shared" si="7"/>
        <v>3560994</v>
      </c>
      <c r="D45" s="129">
        <f t="shared" si="7"/>
        <v>0</v>
      </c>
      <c r="E45" s="54">
        <f t="shared" si="7"/>
        <v>1420000</v>
      </c>
      <c r="F45" s="54">
        <f t="shared" si="7"/>
        <v>1420000</v>
      </c>
      <c r="G45" s="54">
        <f t="shared" si="7"/>
        <v>240200</v>
      </c>
      <c r="H45" s="54">
        <f t="shared" si="7"/>
        <v>142232</v>
      </c>
      <c r="I45" s="54">
        <f t="shared" si="7"/>
        <v>0</v>
      </c>
      <c r="J45" s="54">
        <f t="shared" si="7"/>
        <v>382432</v>
      </c>
      <c r="K45" s="54">
        <f t="shared" si="7"/>
        <v>114214</v>
      </c>
      <c r="L45" s="54">
        <f t="shared" si="7"/>
        <v>362898</v>
      </c>
      <c r="M45" s="54">
        <f t="shared" si="7"/>
        <v>0</v>
      </c>
      <c r="N45" s="54">
        <f t="shared" si="7"/>
        <v>477112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859544</v>
      </c>
      <c r="X45" s="54">
        <f t="shared" si="7"/>
        <v>710000</v>
      </c>
      <c r="Y45" s="54">
        <f t="shared" si="7"/>
        <v>149544</v>
      </c>
      <c r="Z45" s="184">
        <f t="shared" si="5"/>
        <v>21.062535211267605</v>
      </c>
      <c r="AA45" s="130">
        <f t="shared" si="8"/>
        <v>1420000</v>
      </c>
    </row>
    <row r="46" spans="1:27" ht="12.75">
      <c r="A46" s="299" t="s">
        <v>215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2.75">
      <c r="A47" s="298" t="s">
        <v>216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2.75">
      <c r="A48" s="298" t="s">
        <v>217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2.75">
      <c r="A49" s="308" t="s">
        <v>220</v>
      </c>
      <c r="B49" s="149"/>
      <c r="C49" s="239">
        <f aca="true" t="shared" si="9" ref="C49:Y49">SUM(C41:C48)</f>
        <v>3560994</v>
      </c>
      <c r="D49" s="218">
        <f t="shared" si="9"/>
        <v>0</v>
      </c>
      <c r="E49" s="220">
        <f t="shared" si="9"/>
        <v>3330000</v>
      </c>
      <c r="F49" s="220">
        <f t="shared" si="9"/>
        <v>3330000</v>
      </c>
      <c r="G49" s="220">
        <f t="shared" si="9"/>
        <v>240200</v>
      </c>
      <c r="H49" s="220">
        <f t="shared" si="9"/>
        <v>142232</v>
      </c>
      <c r="I49" s="220">
        <f t="shared" si="9"/>
        <v>0</v>
      </c>
      <c r="J49" s="220">
        <f t="shared" si="9"/>
        <v>382432</v>
      </c>
      <c r="K49" s="220">
        <f t="shared" si="9"/>
        <v>114214</v>
      </c>
      <c r="L49" s="220">
        <f t="shared" si="9"/>
        <v>362898</v>
      </c>
      <c r="M49" s="220">
        <f t="shared" si="9"/>
        <v>0</v>
      </c>
      <c r="N49" s="220">
        <f t="shared" si="9"/>
        <v>477112</v>
      </c>
      <c r="O49" s="220">
        <f t="shared" si="9"/>
        <v>0</v>
      </c>
      <c r="P49" s="220">
        <f t="shared" si="9"/>
        <v>0</v>
      </c>
      <c r="Q49" s="220">
        <f t="shared" si="9"/>
        <v>0</v>
      </c>
      <c r="R49" s="220">
        <f t="shared" si="9"/>
        <v>0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859544</v>
      </c>
      <c r="X49" s="220">
        <f t="shared" si="9"/>
        <v>1665000</v>
      </c>
      <c r="Y49" s="220">
        <f t="shared" si="9"/>
        <v>-805456</v>
      </c>
      <c r="Z49" s="221">
        <f t="shared" si="5"/>
        <v>-48.37573573573574</v>
      </c>
      <c r="AA49" s="222">
        <f>SUM(AA41:AA48)</f>
        <v>3330000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2.75">
      <c r="A51" s="309" t="s">
        <v>221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1966000</v>
      </c>
      <c r="F51" s="54">
        <f t="shared" si="10"/>
        <v>1966000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983000</v>
      </c>
      <c r="Y51" s="54">
        <f t="shared" si="10"/>
        <v>-983000</v>
      </c>
      <c r="Z51" s="184">
        <f>+IF(X51&lt;&gt;0,+(Y51/X51)*100,0)</f>
        <v>-100</v>
      </c>
      <c r="AA51" s="130">
        <f>SUM(AA57:AA61)</f>
        <v>1966000</v>
      </c>
    </row>
    <row r="52" spans="1:27" ht="12.75">
      <c r="A52" s="310" t="s">
        <v>205</v>
      </c>
      <c r="B52" s="142"/>
      <c r="C52" s="62"/>
      <c r="D52" s="156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140"/>
      <c r="AA52" s="155"/>
    </row>
    <row r="53" spans="1:27" ht="12.75">
      <c r="A53" s="310" t="s">
        <v>206</v>
      </c>
      <c r="B53" s="142"/>
      <c r="C53" s="62"/>
      <c r="D53" s="156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2.75">
      <c r="A54" s="310" t="s">
        <v>207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2.75">
      <c r="A55" s="310" t="s">
        <v>208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2.75">
      <c r="A56" s="310" t="s">
        <v>209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2.75">
      <c r="A57" s="138" t="s">
        <v>210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0</v>
      </c>
      <c r="F57" s="295">
        <f t="shared" si="11"/>
        <v>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0</v>
      </c>
      <c r="Y57" s="295">
        <f t="shared" si="11"/>
        <v>0</v>
      </c>
      <c r="Z57" s="296">
        <f>+IF(X57&lt;&gt;0,+(Y57/X57)*100,0)</f>
        <v>0</v>
      </c>
      <c r="AA57" s="297">
        <f>SUM(AA52:AA56)</f>
        <v>0</v>
      </c>
    </row>
    <row r="58" spans="1:27" ht="12.75">
      <c r="A58" s="311" t="s">
        <v>211</v>
      </c>
      <c r="B58" s="136"/>
      <c r="C58" s="62"/>
      <c r="D58" s="156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2.75">
      <c r="A59" s="311" t="s">
        <v>212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2.75">
      <c r="A60" s="311" t="s">
        <v>213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2.75">
      <c r="A61" s="311" t="s">
        <v>214</v>
      </c>
      <c r="B61" s="136" t="s">
        <v>222</v>
      </c>
      <c r="C61" s="62"/>
      <c r="D61" s="156"/>
      <c r="E61" s="60">
        <v>1966000</v>
      </c>
      <c r="F61" s="60">
        <v>1966000</v>
      </c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>
        <v>983000</v>
      </c>
      <c r="Y61" s="60">
        <v>-983000</v>
      </c>
      <c r="Z61" s="140">
        <v>-100</v>
      </c>
      <c r="AA61" s="155">
        <v>1966000</v>
      </c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2.75">
      <c r="A64" s="315" t="s">
        <v>223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2.7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2.75">
      <c r="A66" s="311" t="s">
        <v>224</v>
      </c>
      <c r="B66" s="316"/>
      <c r="C66" s="273"/>
      <c r="D66" s="274"/>
      <c r="E66" s="275">
        <v>594200</v>
      </c>
      <c r="F66" s="275"/>
      <c r="G66" s="275"/>
      <c r="H66" s="275"/>
      <c r="I66" s="275"/>
      <c r="J66" s="275"/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/>
      <c r="X66" s="275"/>
      <c r="Y66" s="275"/>
      <c r="Z66" s="140"/>
      <c r="AA66" s="277"/>
    </row>
    <row r="67" spans="1:27" ht="12.75">
      <c r="A67" s="311" t="s">
        <v>225</v>
      </c>
      <c r="B67" s="316"/>
      <c r="C67" s="62"/>
      <c r="D67" s="156"/>
      <c r="E67" s="60">
        <v>800000</v>
      </c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2.75">
      <c r="A68" s="311" t="s">
        <v>43</v>
      </c>
      <c r="B68" s="316"/>
      <c r="C68" s="62"/>
      <c r="D68" s="156"/>
      <c r="E68" s="60">
        <v>50000</v>
      </c>
      <c r="F68" s="60"/>
      <c r="G68" s="60">
        <v>17690</v>
      </c>
      <c r="H68" s="60">
        <v>17853</v>
      </c>
      <c r="I68" s="60">
        <v>153492</v>
      </c>
      <c r="J68" s="60">
        <v>189035</v>
      </c>
      <c r="K68" s="60">
        <v>46925</v>
      </c>
      <c r="L68" s="60">
        <v>28614</v>
      </c>
      <c r="M68" s="60">
        <v>251778</v>
      </c>
      <c r="N68" s="60">
        <v>327317</v>
      </c>
      <c r="O68" s="60"/>
      <c r="P68" s="60"/>
      <c r="Q68" s="60"/>
      <c r="R68" s="60"/>
      <c r="S68" s="60"/>
      <c r="T68" s="60"/>
      <c r="U68" s="60"/>
      <c r="V68" s="60"/>
      <c r="W68" s="60">
        <v>516352</v>
      </c>
      <c r="X68" s="60"/>
      <c r="Y68" s="60">
        <v>516352</v>
      </c>
      <c r="Z68" s="140"/>
      <c r="AA68" s="155"/>
    </row>
    <row r="69" spans="1:27" ht="12.75">
      <c r="A69" s="238" t="s">
        <v>226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1444200</v>
      </c>
      <c r="F69" s="220">
        <f t="shared" si="12"/>
        <v>0</v>
      </c>
      <c r="G69" s="220">
        <f t="shared" si="12"/>
        <v>17690</v>
      </c>
      <c r="H69" s="220">
        <f t="shared" si="12"/>
        <v>17853</v>
      </c>
      <c r="I69" s="220">
        <f t="shared" si="12"/>
        <v>153492</v>
      </c>
      <c r="J69" s="220">
        <f t="shared" si="12"/>
        <v>189035</v>
      </c>
      <c r="K69" s="220">
        <f t="shared" si="12"/>
        <v>46925</v>
      </c>
      <c r="L69" s="220">
        <f t="shared" si="12"/>
        <v>28614</v>
      </c>
      <c r="M69" s="220">
        <f t="shared" si="12"/>
        <v>251778</v>
      </c>
      <c r="N69" s="220">
        <f t="shared" si="12"/>
        <v>327317</v>
      </c>
      <c r="O69" s="220">
        <f t="shared" si="12"/>
        <v>0</v>
      </c>
      <c r="P69" s="220">
        <f t="shared" si="12"/>
        <v>0</v>
      </c>
      <c r="Q69" s="220">
        <f t="shared" si="12"/>
        <v>0</v>
      </c>
      <c r="R69" s="220">
        <f t="shared" si="12"/>
        <v>0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516352</v>
      </c>
      <c r="X69" s="220">
        <f t="shared" si="12"/>
        <v>0</v>
      </c>
      <c r="Y69" s="220">
        <f t="shared" si="12"/>
        <v>516352</v>
      </c>
      <c r="Z69" s="221">
        <f>+IF(X69&lt;&gt;0,+(Y69/X69)*100,0)</f>
        <v>0</v>
      </c>
      <c r="AA69" s="222">
        <f>SUM(AA65:AA68)</f>
        <v>0</v>
      </c>
    </row>
    <row r="70" spans="1:27" ht="12.75">
      <c r="A70" s="272" t="s">
        <v>288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2.75">
      <c r="A71" s="267" t="s">
        <v>299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2.75">
      <c r="A72" s="267" t="s">
        <v>300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2.75">
      <c r="A73" s="223" t="s">
        <v>301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2.7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227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228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1000000</v>
      </c>
      <c r="F5" s="358">
        <f t="shared" si="0"/>
        <v>1000000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500000</v>
      </c>
      <c r="Y5" s="358">
        <f t="shared" si="0"/>
        <v>-500000</v>
      </c>
      <c r="Z5" s="359">
        <f>+IF(X5&lt;&gt;0,+(Y5/X5)*100,0)</f>
        <v>-100</v>
      </c>
      <c r="AA5" s="360">
        <f>+AA6+AA8+AA11+AA13+AA15</f>
        <v>1000000</v>
      </c>
    </row>
    <row r="6" spans="1:27" ht="12.7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229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230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1000000</v>
      </c>
      <c r="F13" s="342">
        <f t="shared" si="4"/>
        <v>1000000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500000</v>
      </c>
      <c r="Y13" s="342">
        <f t="shared" si="4"/>
        <v>-500000</v>
      </c>
      <c r="Z13" s="335">
        <f>+IF(X13&lt;&gt;0,+(Y13/X13)*100,0)</f>
        <v>-100</v>
      </c>
      <c r="AA13" s="273">
        <f t="shared" si="4"/>
        <v>1000000</v>
      </c>
    </row>
    <row r="14" spans="1:27" ht="12.75">
      <c r="A14" s="291" t="s">
        <v>233</v>
      </c>
      <c r="B14" s="136"/>
      <c r="C14" s="60"/>
      <c r="D14" s="340"/>
      <c r="E14" s="60">
        <v>1000000</v>
      </c>
      <c r="F14" s="59">
        <v>1000000</v>
      </c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>
        <v>500000</v>
      </c>
      <c r="Y14" s="59">
        <v>-500000</v>
      </c>
      <c r="Z14" s="61">
        <v>-100</v>
      </c>
      <c r="AA14" s="62">
        <v>1000000</v>
      </c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910000</v>
      </c>
      <c r="F22" s="345">
        <f t="shared" si="6"/>
        <v>910000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455000</v>
      </c>
      <c r="Y22" s="345">
        <f t="shared" si="6"/>
        <v>-455000</v>
      </c>
      <c r="Z22" s="336">
        <f>+IF(X22&lt;&gt;0,+(Y22/X22)*100,0)</f>
        <v>-100</v>
      </c>
      <c r="AA22" s="350">
        <f>SUM(AA23:AA32)</f>
        <v>910000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>
        <v>910000</v>
      </c>
      <c r="F32" s="59">
        <v>910000</v>
      </c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>
        <v>455000</v>
      </c>
      <c r="Y32" s="59">
        <v>-455000</v>
      </c>
      <c r="Z32" s="61">
        <v>-100</v>
      </c>
      <c r="AA32" s="62">
        <v>910000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3560994</v>
      </c>
      <c r="D40" s="344">
        <f t="shared" si="9"/>
        <v>0</v>
      </c>
      <c r="E40" s="343">
        <f t="shared" si="9"/>
        <v>1420000</v>
      </c>
      <c r="F40" s="345">
        <f t="shared" si="9"/>
        <v>1420000</v>
      </c>
      <c r="G40" s="345">
        <f t="shared" si="9"/>
        <v>240200</v>
      </c>
      <c r="H40" s="343">
        <f t="shared" si="9"/>
        <v>142232</v>
      </c>
      <c r="I40" s="343">
        <f t="shared" si="9"/>
        <v>0</v>
      </c>
      <c r="J40" s="345">
        <f t="shared" si="9"/>
        <v>382432</v>
      </c>
      <c r="K40" s="345">
        <f t="shared" si="9"/>
        <v>114214</v>
      </c>
      <c r="L40" s="343">
        <f t="shared" si="9"/>
        <v>362898</v>
      </c>
      <c r="M40" s="343">
        <f t="shared" si="9"/>
        <v>0</v>
      </c>
      <c r="N40" s="345">
        <f t="shared" si="9"/>
        <v>477112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859544</v>
      </c>
      <c r="X40" s="343">
        <f t="shared" si="9"/>
        <v>710000</v>
      </c>
      <c r="Y40" s="345">
        <f t="shared" si="9"/>
        <v>149544</v>
      </c>
      <c r="Z40" s="336">
        <f>+IF(X40&lt;&gt;0,+(Y40/X40)*100,0)</f>
        <v>21.062535211267605</v>
      </c>
      <c r="AA40" s="350">
        <f>SUM(AA41:AA49)</f>
        <v>1420000</v>
      </c>
    </row>
    <row r="41" spans="1:27" ht="12.75">
      <c r="A41" s="361" t="s">
        <v>248</v>
      </c>
      <c r="B41" s="142"/>
      <c r="C41" s="362">
        <v>2741086</v>
      </c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251</v>
      </c>
      <c r="B44" s="136"/>
      <c r="C44" s="60">
        <v>766122</v>
      </c>
      <c r="D44" s="368"/>
      <c r="E44" s="54">
        <v>1400000</v>
      </c>
      <c r="F44" s="53">
        <v>1400000</v>
      </c>
      <c r="G44" s="53"/>
      <c r="H44" s="54"/>
      <c r="I44" s="54"/>
      <c r="J44" s="53"/>
      <c r="K44" s="53"/>
      <c r="L44" s="54">
        <v>38291</v>
      </c>
      <c r="M44" s="54"/>
      <c r="N44" s="53">
        <v>38291</v>
      </c>
      <c r="O44" s="53"/>
      <c r="P44" s="54"/>
      <c r="Q44" s="54"/>
      <c r="R44" s="53"/>
      <c r="S44" s="53"/>
      <c r="T44" s="54"/>
      <c r="U44" s="54"/>
      <c r="V44" s="53"/>
      <c r="W44" s="53">
        <v>38291</v>
      </c>
      <c r="X44" s="54">
        <v>700000</v>
      </c>
      <c r="Y44" s="53">
        <v>-661709</v>
      </c>
      <c r="Z44" s="94">
        <v>-94.53</v>
      </c>
      <c r="AA44" s="95">
        <v>1400000</v>
      </c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/>
      <c r="F48" s="53"/>
      <c r="G48" s="53">
        <v>240200</v>
      </c>
      <c r="H48" s="54">
        <v>142232</v>
      </c>
      <c r="I48" s="54"/>
      <c r="J48" s="53">
        <v>382432</v>
      </c>
      <c r="K48" s="53">
        <v>114214</v>
      </c>
      <c r="L48" s="54">
        <v>324607</v>
      </c>
      <c r="M48" s="54"/>
      <c r="N48" s="53">
        <v>438821</v>
      </c>
      <c r="O48" s="53"/>
      <c r="P48" s="54"/>
      <c r="Q48" s="54"/>
      <c r="R48" s="53"/>
      <c r="S48" s="53"/>
      <c r="T48" s="54"/>
      <c r="U48" s="54"/>
      <c r="V48" s="53"/>
      <c r="W48" s="53">
        <v>821253</v>
      </c>
      <c r="X48" s="54"/>
      <c r="Y48" s="53">
        <v>821253</v>
      </c>
      <c r="Z48" s="94"/>
      <c r="AA48" s="95"/>
    </row>
    <row r="49" spans="1:27" ht="12.75">
      <c r="A49" s="361" t="s">
        <v>93</v>
      </c>
      <c r="B49" s="136"/>
      <c r="C49" s="54">
        <v>53786</v>
      </c>
      <c r="D49" s="368"/>
      <c r="E49" s="54">
        <v>20000</v>
      </c>
      <c r="F49" s="53">
        <v>20000</v>
      </c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>
        <v>10000</v>
      </c>
      <c r="Y49" s="53">
        <v>-10000</v>
      </c>
      <c r="Z49" s="94">
        <v>-100</v>
      </c>
      <c r="AA49" s="95">
        <v>20000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258</v>
      </c>
      <c r="B60" s="149" t="s">
        <v>72</v>
      </c>
      <c r="C60" s="219">
        <f aca="true" t="shared" si="14" ref="C60:Y60">+C57+C54+C51+C40+C37+C34+C22+C5</f>
        <v>3560994</v>
      </c>
      <c r="D60" s="346">
        <f t="shared" si="14"/>
        <v>0</v>
      </c>
      <c r="E60" s="219">
        <f t="shared" si="14"/>
        <v>3330000</v>
      </c>
      <c r="F60" s="264">
        <f t="shared" si="14"/>
        <v>3330000</v>
      </c>
      <c r="G60" s="264">
        <f t="shared" si="14"/>
        <v>240200</v>
      </c>
      <c r="H60" s="219">
        <f t="shared" si="14"/>
        <v>142232</v>
      </c>
      <c r="I60" s="219">
        <f t="shared" si="14"/>
        <v>0</v>
      </c>
      <c r="J60" s="264">
        <f t="shared" si="14"/>
        <v>382432</v>
      </c>
      <c r="K60" s="264">
        <f t="shared" si="14"/>
        <v>114214</v>
      </c>
      <c r="L60" s="219">
        <f t="shared" si="14"/>
        <v>362898</v>
      </c>
      <c r="M60" s="219">
        <f t="shared" si="14"/>
        <v>0</v>
      </c>
      <c r="N60" s="264">
        <f t="shared" si="14"/>
        <v>477112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859544</v>
      </c>
      <c r="X60" s="219">
        <f t="shared" si="14"/>
        <v>1665000</v>
      </c>
      <c r="Y60" s="264">
        <f t="shared" si="14"/>
        <v>-805456</v>
      </c>
      <c r="Z60" s="337">
        <f>+IF(X60&lt;&gt;0,+(Y60/X60)*100,0)</f>
        <v>-48.37573573573574</v>
      </c>
      <c r="AA60" s="232">
        <f>+AA57+AA54+AA51+AA40+AA37+AA34+AA22+AA5</f>
        <v>3330000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263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264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2.7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229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230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2.75">
      <c r="A41" s="361" t="s">
        <v>248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251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265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2017-02-01T07:35:55Z</dcterms:created>
  <dcterms:modified xsi:type="dcterms:W3CDTF">2017-02-01T07:35:59Z</dcterms:modified>
  <cp:category/>
  <cp:version/>
  <cp:contentType/>
  <cp:contentStatus/>
</cp:coreProperties>
</file>