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<sst xmlns="http://schemas.openxmlformats.org/spreadsheetml/2006/main" count="857" uniqueCount="303">
  <si>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Ugu(DC21)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</si>
  <si>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</si>
  <si>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</si>
  <si>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</si>
  <si>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</si>
  <si>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</si>
  <si>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</si>
  <si>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</si>
  <si>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</si>
  <si>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</si>
  <si>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</si>
  <si>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</si>
  <si>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</si>
  <si>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</si>
  <si>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</si>
  <si>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</si>
  <si>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</si>
  <si>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</si>
  <si>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</si>
  <si>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</si>
  <si>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</si>
  <si>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</si>
  <si>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</si>
  <si>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</si>
  <si>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</si>
  <si>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</si>
  <si>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</si>
  <si>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</si>
  <si>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</si>
  <si>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</si>
  <si>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</si>
  <si>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</si>
  <si>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</si>
  <si>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</si>
  <si>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</si>
  <si>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</si>
  <si>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</si>
  <si>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</si>
  <si>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</si>
  <si>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</si>
  <si>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</si>
  <si>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</si>
  <si>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</si>
  <si>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</si>
  <si>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</si>
  <si>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</si>
  <si>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</si>
  <si>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</si>
  <si>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</si>
  <si>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</si>
  <si>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</si>
  <si>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</si>
  <si>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</si>
  <si>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</si>
  <si>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</si>
  <si>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</si>
  <si>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</si>
  <si>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</si>
  <si>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</si>
  <si>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</si>
  <si>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</si>
  <si>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</si>
  <si>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</si>
  <si>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</si>
  <si>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</si>
  <si>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</si>
  <si>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</si>
  <si>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</si>
  <si>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</si>
  <si>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</si>
  <si>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Ugu(DC21)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</si>
  <si>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</si>
  <si>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</si>
  <si>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</si>
  <si>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</si>
  <si>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</si>
  <si>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</si>
  <si>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</si>
  <si>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</si>
  <si>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</si>
  <si>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</si>
  <si>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</si>
  <si>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</si>
  <si>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</si>
  <si>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</si>
  <si>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</si>
  <si>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</si>
  <si>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</si>
  <si>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</si>
  <si>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</si>
  <si>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</si>
  <si>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</si>
  <si>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</si>
  <si>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</si>
  <si>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</si>
  <si>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</si>
  <si>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</si>
  <si>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</si>
  <si>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</si>
  <si>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</si>
  <si>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Ugu(DC21)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</si>
  <si>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</si>
  <si>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</si>
  <si>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</si>
  <si>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</si>
  <si>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</si>
  <si>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</si>
  <si>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</si>
  <si>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</si>
  <si>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</si>
  <si>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</si>
  <si>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</si>
  <si>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</si>
  <si>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</si>
  <si>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</si>
  <si>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</si>
  <si>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</si>
  <si>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</si>
  <si>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</si>
  <si>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</si>
  <si>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</si>
  <si>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</si>
  <si>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</si>
  <si>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</si>
  <si>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</si>
  <si>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</si>
  <si>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</si>
  <si>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</si>
  <si>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</si>
  <si>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Ugu(DC21)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</si>
  <si>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</si>
  <si>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</si>
  <si>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</si>
  <si>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</si>
  <si>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</si>
  <si>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</si>
  <si>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</si>
  <si>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</si>
  <si>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</si>
  <si>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</si>
  <si>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Ugu(DC21)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</si>
  <si>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</si>
  <si>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</si>
  <si>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</si>
  <si>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</si>
  <si>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</si>
  <si>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</si>
  <si>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</si>
  <si>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</si>
  <si>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</si>
  <si>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</si>
  <si>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</si>
  <si>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</si>
  <si>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</si>
  <si>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</si>
  <si>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</si>
  <si>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</si>
  <si>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</si>
  <si>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</si>
  <si>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</si>
  <si>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</si>
  <si>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</si>
  <si>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</si>
  <si>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</si>
  <si>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</si>
  <si>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</si>
  <si>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</si>
  <si>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</si>
  <si>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</si>
  <si>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</si>
  <si>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</si>
  <si>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</si>
  <si>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</si>
  <si>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</si>
  <si>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Ugu(DC21)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</si>
  <si>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</si>
  <si>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</si>
  <si>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</si>
  <si>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</si>
  <si>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</si>
  <si>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</si>
  <si>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</si>
  <si>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</si>
  <si>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</si>
  <si>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</si>
  <si>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</si>
  <si>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</si>
  <si>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</si>
  <si>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</si>
  <si>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</si>
  <si>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</si>
  <si>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</si>
  <si>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</si>
  <si>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</si>
  <si>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</si>
  <si>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</si>
  <si>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</si>
  <si>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</si>
  <si>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</si>
  <si>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</si>
  <si>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</si>
  <si>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</si>
  <si>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Ugu(DC21)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</si>
  <si>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</si>
  <si>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</si>
  <si>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</si>
  <si>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</si>
  <si>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</si>
  <si>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</si>
  <si>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</si>
  <si>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</si>
  <si>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</si>
  <si>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</si>
  <si>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</si>
  <si>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</si>
  <si>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</si>
  <si>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</si>
  <si>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</si>
  <si>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</si>
  <si>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</si>
  <si>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</si>
  <si>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</si>
  <si>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</si>
  <si>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</si>
  <si>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</si>
  <si>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</si>
  <si>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</si>
  <si>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Ugu(DC21)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</si>
  <si>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</si>
  <si>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</si>
  <si>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</si>
  <si>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</si>
  <si>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</si>
  <si>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</si>
  <si>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</si>
  <si>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</si>
  <si>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</si>
  <si>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</si>
  <si>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</si>
  <si>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</si>
  <si>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</si>
  <si>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</si>
  <si>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</si>
  <si>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</si>
  <si>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</si>
  <si>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</si>
  <si>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</si>
  <si>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</si>
  <si>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</si>
  <si>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</si>
  <si>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</si>
  <si>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</si>
  <si>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</si>
  <si>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</si>
  <si>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</si>
  <si>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</si>
  <si>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</si>
  <si>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</si>
  <si>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</si>
  <si>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</si>
  <si>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</si>
  <si>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</si>
  <si>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</si>
  <si>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Ugu(DC21)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</si>
  <si>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</si>
  <si>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</si>
  <si>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Ugu(DC21)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</si>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</sst>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316107886</v>
      </c>
      <c r="C6" s="19">
        <v>0</v>
      </c>
      <c r="D6" s="59">
        <v>473667454</v>
      </c>
      <c r="E6" s="60">
        <v>473667454</v>
      </c>
      <c r="F6" s="60">
        <v>24951381</v>
      </c>
      <c r="G6" s="60">
        <v>29094976</v>
      </c>
      <c r="H6" s="60">
        <v>35102591</v>
      </c>
      <c r="I6" s="60">
        <v>89148948</v>
      </c>
      <c r="J6" s="60">
        <v>35988089</v>
      </c>
      <c r="K6" s="60">
        <v>25764444</v>
      </c>
      <c r="L6" s="60">
        <v>27816624</v>
      </c>
      <c r="M6" s="60">
        <v>89569157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178718105</v>
      </c>
      <c r="W6" s="60">
        <v>269557464</v>
      </c>
      <c r="X6" s="60">
        <v>-90839359</v>
      </c>
      <c r="Y6" s="61">
        <v>-33.7</v>
      </c>
      <c r="Z6" s="62">
        <v>473667454</v>
      </c>
    </row>
    <row r="7" spans="1:26" ht="12.75">
      <c r="A7" s="58" t="s">
        <v>33</v>
      </c>
      <c r="B7" s="19">
        <v>26608786</v>
      </c>
      <c r="C7" s="19">
        <v>0</v>
      </c>
      <c r="D7" s="59">
        <v>15568476</v>
      </c>
      <c r="E7" s="60">
        <v>15568476</v>
      </c>
      <c r="F7" s="60">
        <v>1042156</v>
      </c>
      <c r="G7" s="60">
        <v>2269941</v>
      </c>
      <c r="H7" s="60">
        <v>1556791</v>
      </c>
      <c r="I7" s="60">
        <v>4868888</v>
      </c>
      <c r="J7" s="60">
        <v>3934954</v>
      </c>
      <c r="K7" s="60">
        <v>1428630</v>
      </c>
      <c r="L7" s="60">
        <v>-2103061</v>
      </c>
      <c r="M7" s="60">
        <v>3260523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8129411</v>
      </c>
      <c r="W7" s="60">
        <v>7784238</v>
      </c>
      <c r="X7" s="60">
        <v>345173</v>
      </c>
      <c r="Y7" s="61">
        <v>4.43</v>
      </c>
      <c r="Z7" s="62">
        <v>15568476</v>
      </c>
    </row>
    <row r="8" spans="1:26" ht="12.75">
      <c r="A8" s="58" t="s">
        <v>34</v>
      </c>
      <c r="B8" s="19">
        <v>382647609</v>
      </c>
      <c r="C8" s="19">
        <v>0</v>
      </c>
      <c r="D8" s="59">
        <v>408661587</v>
      </c>
      <c r="E8" s="60">
        <v>408661587</v>
      </c>
      <c r="F8" s="60">
        <v>162855249</v>
      </c>
      <c r="G8" s="60">
        <v>2334629</v>
      </c>
      <c r="H8" s="60">
        <v>7094315</v>
      </c>
      <c r="I8" s="60">
        <v>172284193</v>
      </c>
      <c r="J8" s="60">
        <v>9782273</v>
      </c>
      <c r="K8" s="60">
        <v>9164198</v>
      </c>
      <c r="L8" s="60">
        <v>147023035</v>
      </c>
      <c r="M8" s="60">
        <v>165969506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338253699</v>
      </c>
      <c r="W8" s="60"/>
      <c r="X8" s="60">
        <v>338253699</v>
      </c>
      <c r="Y8" s="61">
        <v>0</v>
      </c>
      <c r="Z8" s="62">
        <v>408661587</v>
      </c>
    </row>
    <row r="9" spans="1:26" ht="12.75">
      <c r="A9" s="58" t="s">
        <v>35</v>
      </c>
      <c r="B9" s="19">
        <v>22551027</v>
      </c>
      <c r="C9" s="19">
        <v>0</v>
      </c>
      <c r="D9" s="59">
        <v>16608721</v>
      </c>
      <c r="E9" s="60">
        <v>16608721</v>
      </c>
      <c r="F9" s="60">
        <v>714203</v>
      </c>
      <c r="G9" s="60">
        <v>922071</v>
      </c>
      <c r="H9" s="60">
        <v>693133</v>
      </c>
      <c r="I9" s="60">
        <v>2329407</v>
      </c>
      <c r="J9" s="60">
        <v>4589966</v>
      </c>
      <c r="K9" s="60">
        <v>4535268</v>
      </c>
      <c r="L9" s="60">
        <v>-3423315</v>
      </c>
      <c r="M9" s="60">
        <v>5701919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8031326</v>
      </c>
      <c r="W9" s="60">
        <v>8304360</v>
      </c>
      <c r="X9" s="60">
        <v>-273034</v>
      </c>
      <c r="Y9" s="61">
        <v>-3.29</v>
      </c>
      <c r="Z9" s="62">
        <v>16608721</v>
      </c>
    </row>
    <row r="10" spans="1:26" ht="22.5">
      <c r="A10" s="63" t="s">
        <v>278</v>
      </c>
      <c r="B10" s="64">
        <f>SUM(B5:B9)</f>
        <v>747915308</v>
      </c>
      <c r="C10" s="64">
        <f>SUM(C5:C9)</f>
        <v>0</v>
      </c>
      <c r="D10" s="65">
        <f aca="true" t="shared" si="0" ref="D10:Z10">SUM(D5:D9)</f>
        <v>914506238</v>
      </c>
      <c r="E10" s="66">
        <f t="shared" si="0"/>
        <v>914506238</v>
      </c>
      <c r="F10" s="66">
        <f t="shared" si="0"/>
        <v>189562989</v>
      </c>
      <c r="G10" s="66">
        <f t="shared" si="0"/>
        <v>34621617</v>
      </c>
      <c r="H10" s="66">
        <f t="shared" si="0"/>
        <v>44446830</v>
      </c>
      <c r="I10" s="66">
        <f t="shared" si="0"/>
        <v>268631436</v>
      </c>
      <c r="J10" s="66">
        <f t="shared" si="0"/>
        <v>54295282</v>
      </c>
      <c r="K10" s="66">
        <f t="shared" si="0"/>
        <v>40892540</v>
      </c>
      <c r="L10" s="66">
        <f t="shared" si="0"/>
        <v>169313283</v>
      </c>
      <c r="M10" s="66">
        <f t="shared" si="0"/>
        <v>264501105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533132541</v>
      </c>
      <c r="W10" s="66">
        <f t="shared" si="0"/>
        <v>285646062</v>
      </c>
      <c r="X10" s="66">
        <f t="shared" si="0"/>
        <v>247486479</v>
      </c>
      <c r="Y10" s="67">
        <f>+IF(W10&lt;&gt;0,(X10/W10)*100,0)</f>
        <v>86.64095603740549</v>
      </c>
      <c r="Z10" s="68">
        <f t="shared" si="0"/>
        <v>914506238</v>
      </c>
    </row>
    <row r="11" spans="1:26" ht="12.75">
      <c r="A11" s="58" t="s">
        <v>37</v>
      </c>
      <c r="B11" s="19">
        <v>302629306</v>
      </c>
      <c r="C11" s="19">
        <v>0</v>
      </c>
      <c r="D11" s="59">
        <v>332850325</v>
      </c>
      <c r="E11" s="60">
        <v>332850325</v>
      </c>
      <c r="F11" s="60">
        <v>25152910</v>
      </c>
      <c r="G11" s="60">
        <v>39488873</v>
      </c>
      <c r="H11" s="60">
        <v>24812729</v>
      </c>
      <c r="I11" s="60">
        <v>89454512</v>
      </c>
      <c r="J11" s="60">
        <v>24177429</v>
      </c>
      <c r="K11" s="60">
        <v>25292842</v>
      </c>
      <c r="L11" s="60">
        <v>24469707</v>
      </c>
      <c r="M11" s="60">
        <v>73939978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163394490</v>
      </c>
      <c r="W11" s="60">
        <v>166425132</v>
      </c>
      <c r="X11" s="60">
        <v>-3030642</v>
      </c>
      <c r="Y11" s="61">
        <v>-1.82</v>
      </c>
      <c r="Z11" s="62">
        <v>332850325</v>
      </c>
    </row>
    <row r="12" spans="1:26" ht="12.75">
      <c r="A12" s="58" t="s">
        <v>38</v>
      </c>
      <c r="B12" s="19">
        <v>9543737</v>
      </c>
      <c r="C12" s="19">
        <v>0</v>
      </c>
      <c r="D12" s="59">
        <v>11874441</v>
      </c>
      <c r="E12" s="60">
        <v>11874441</v>
      </c>
      <c r="F12" s="60">
        <v>755285</v>
      </c>
      <c r="G12" s="60">
        <v>272405</v>
      </c>
      <c r="H12" s="60">
        <v>1123098</v>
      </c>
      <c r="I12" s="60">
        <v>2150788</v>
      </c>
      <c r="J12" s="60">
        <v>691340</v>
      </c>
      <c r="K12" s="60">
        <v>862519</v>
      </c>
      <c r="L12" s="60">
        <v>768691</v>
      </c>
      <c r="M12" s="60">
        <v>2322550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4473338</v>
      </c>
      <c r="W12" s="60">
        <v>5937222</v>
      </c>
      <c r="X12" s="60">
        <v>-1463884</v>
      </c>
      <c r="Y12" s="61">
        <v>-24.66</v>
      </c>
      <c r="Z12" s="62">
        <v>11874441</v>
      </c>
    </row>
    <row r="13" spans="1:26" ht="12.75">
      <c r="A13" s="58" t="s">
        <v>279</v>
      </c>
      <c r="B13" s="19">
        <v>195107992</v>
      </c>
      <c r="C13" s="19">
        <v>0</v>
      </c>
      <c r="D13" s="59">
        <v>123604339</v>
      </c>
      <c r="E13" s="60">
        <v>123604339</v>
      </c>
      <c r="F13" s="60">
        <v>14574289</v>
      </c>
      <c r="G13" s="60">
        <v>16659989</v>
      </c>
      <c r="H13" s="60">
        <v>15473736</v>
      </c>
      <c r="I13" s="60">
        <v>46708014</v>
      </c>
      <c r="J13" s="60">
        <v>15574203</v>
      </c>
      <c r="K13" s="60">
        <v>17120202</v>
      </c>
      <c r="L13" s="60">
        <v>19168012</v>
      </c>
      <c r="M13" s="60">
        <v>51862417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98570431</v>
      </c>
      <c r="W13" s="60">
        <v>61802172</v>
      </c>
      <c r="X13" s="60">
        <v>36768259</v>
      </c>
      <c r="Y13" s="61">
        <v>59.49</v>
      </c>
      <c r="Z13" s="62">
        <v>123604339</v>
      </c>
    </row>
    <row r="14" spans="1:26" ht="12.75">
      <c r="A14" s="58" t="s">
        <v>40</v>
      </c>
      <c r="B14" s="19">
        <v>13556114</v>
      </c>
      <c r="C14" s="19">
        <v>0</v>
      </c>
      <c r="D14" s="59">
        <v>15775660</v>
      </c>
      <c r="E14" s="60">
        <v>15775660</v>
      </c>
      <c r="F14" s="60">
        <v>101727</v>
      </c>
      <c r="G14" s="60">
        <v>583066</v>
      </c>
      <c r="H14" s="60">
        <v>2631761</v>
      </c>
      <c r="I14" s="60">
        <v>3316554</v>
      </c>
      <c r="J14" s="60">
        <v>-383433</v>
      </c>
      <c r="K14" s="60">
        <v>418810</v>
      </c>
      <c r="L14" s="60">
        <v>14965660</v>
      </c>
      <c r="M14" s="60">
        <v>15001037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18317591</v>
      </c>
      <c r="W14" s="60">
        <v>7887828</v>
      </c>
      <c r="X14" s="60">
        <v>10429763</v>
      </c>
      <c r="Y14" s="61">
        <v>132.23</v>
      </c>
      <c r="Z14" s="62">
        <v>15775660</v>
      </c>
    </row>
    <row r="15" spans="1:26" ht="12.75">
      <c r="A15" s="58" t="s">
        <v>41</v>
      </c>
      <c r="B15" s="19">
        <v>79151181</v>
      </c>
      <c r="C15" s="19">
        <v>0</v>
      </c>
      <c r="D15" s="59">
        <v>90167528</v>
      </c>
      <c r="E15" s="60">
        <v>90167528</v>
      </c>
      <c r="F15" s="60">
        <v>5468785</v>
      </c>
      <c r="G15" s="60">
        <v>6705501</v>
      </c>
      <c r="H15" s="60">
        <v>1119570</v>
      </c>
      <c r="I15" s="60">
        <v>13293856</v>
      </c>
      <c r="J15" s="60">
        <v>6797971</v>
      </c>
      <c r="K15" s="60">
        <v>8372483</v>
      </c>
      <c r="L15" s="60">
        <v>5719516</v>
      </c>
      <c r="M15" s="60">
        <v>20889970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34183826</v>
      </c>
      <c r="W15" s="60">
        <v>45083766</v>
      </c>
      <c r="X15" s="60">
        <v>-10899940</v>
      </c>
      <c r="Y15" s="61">
        <v>-24.18</v>
      </c>
      <c r="Z15" s="62">
        <v>90167528</v>
      </c>
    </row>
    <row r="16" spans="1:26" ht="12.75">
      <c r="A16" s="69" t="s">
        <v>42</v>
      </c>
      <c r="B16" s="19">
        <v>20327056</v>
      </c>
      <c r="C16" s="19">
        <v>0</v>
      </c>
      <c r="D16" s="59">
        <v>40027536</v>
      </c>
      <c r="E16" s="60">
        <v>40027536</v>
      </c>
      <c r="F16" s="60">
        <v>3875366</v>
      </c>
      <c r="G16" s="60">
        <v>2229016</v>
      </c>
      <c r="H16" s="60">
        <v>6898293</v>
      </c>
      <c r="I16" s="60">
        <v>13002675</v>
      </c>
      <c r="J16" s="60">
        <v>8386104</v>
      </c>
      <c r="K16" s="60">
        <v>7507841</v>
      </c>
      <c r="L16" s="60">
        <v>20479706</v>
      </c>
      <c r="M16" s="60">
        <v>36373651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49376326</v>
      </c>
      <c r="W16" s="60">
        <v>20013768</v>
      </c>
      <c r="X16" s="60">
        <v>29362558</v>
      </c>
      <c r="Y16" s="61">
        <v>146.71</v>
      </c>
      <c r="Z16" s="62">
        <v>40027536</v>
      </c>
    </row>
    <row r="17" spans="1:26" ht="12.75">
      <c r="A17" s="58" t="s">
        <v>43</v>
      </c>
      <c r="B17" s="19">
        <v>308634004</v>
      </c>
      <c r="C17" s="19">
        <v>0</v>
      </c>
      <c r="D17" s="59">
        <v>297963496</v>
      </c>
      <c r="E17" s="60">
        <v>297963496</v>
      </c>
      <c r="F17" s="60">
        <v>14230477</v>
      </c>
      <c r="G17" s="60">
        <v>21720201</v>
      </c>
      <c r="H17" s="60">
        <v>22211580</v>
      </c>
      <c r="I17" s="60">
        <v>58162258</v>
      </c>
      <c r="J17" s="60">
        <v>17587120</v>
      </c>
      <c r="K17" s="60">
        <v>-4511921</v>
      </c>
      <c r="L17" s="60">
        <v>40411292</v>
      </c>
      <c r="M17" s="60">
        <v>53486491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111648749</v>
      </c>
      <c r="W17" s="60">
        <v>148981752</v>
      </c>
      <c r="X17" s="60">
        <v>-37333003</v>
      </c>
      <c r="Y17" s="61">
        <v>-25.06</v>
      </c>
      <c r="Z17" s="62">
        <v>297963496</v>
      </c>
    </row>
    <row r="18" spans="1:26" ht="12.75">
      <c r="A18" s="70" t="s">
        <v>44</v>
      </c>
      <c r="B18" s="71">
        <f>SUM(B11:B17)</f>
        <v>928949390</v>
      </c>
      <c r="C18" s="71">
        <f>SUM(C11:C17)</f>
        <v>0</v>
      </c>
      <c r="D18" s="72">
        <f aca="true" t="shared" si="1" ref="D18:Z18">SUM(D11:D17)</f>
        <v>912263325</v>
      </c>
      <c r="E18" s="73">
        <f t="shared" si="1"/>
        <v>912263325</v>
      </c>
      <c r="F18" s="73">
        <f t="shared" si="1"/>
        <v>64158839</v>
      </c>
      <c r="G18" s="73">
        <f t="shared" si="1"/>
        <v>87659051</v>
      </c>
      <c r="H18" s="73">
        <f t="shared" si="1"/>
        <v>74270767</v>
      </c>
      <c r="I18" s="73">
        <f t="shared" si="1"/>
        <v>226088657</v>
      </c>
      <c r="J18" s="73">
        <f t="shared" si="1"/>
        <v>72830734</v>
      </c>
      <c r="K18" s="73">
        <f t="shared" si="1"/>
        <v>55062776</v>
      </c>
      <c r="L18" s="73">
        <f t="shared" si="1"/>
        <v>125982584</v>
      </c>
      <c r="M18" s="73">
        <f t="shared" si="1"/>
        <v>253876094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479964751</v>
      </c>
      <c r="W18" s="73">
        <f t="shared" si="1"/>
        <v>456131640</v>
      </c>
      <c r="X18" s="73">
        <f t="shared" si="1"/>
        <v>23833111</v>
      </c>
      <c r="Y18" s="67">
        <f>+IF(W18&lt;&gt;0,(X18/W18)*100,0)</f>
        <v>5.225051040090093</v>
      </c>
      <c r="Z18" s="74">
        <f t="shared" si="1"/>
        <v>912263325</v>
      </c>
    </row>
    <row r="19" spans="1:26" ht="12.75">
      <c r="A19" s="70" t="s">
        <v>45</v>
      </c>
      <c r="B19" s="75">
        <f>+B10-B18</f>
        <v>-181034082</v>
      </c>
      <c r="C19" s="75">
        <f>+C10-C18</f>
        <v>0</v>
      </c>
      <c r="D19" s="76">
        <f aca="true" t="shared" si="2" ref="D19:Z19">+D10-D18</f>
        <v>2242913</v>
      </c>
      <c r="E19" s="77">
        <f t="shared" si="2"/>
        <v>2242913</v>
      </c>
      <c r="F19" s="77">
        <f t="shared" si="2"/>
        <v>125404150</v>
      </c>
      <c r="G19" s="77">
        <f t="shared" si="2"/>
        <v>-53037434</v>
      </c>
      <c r="H19" s="77">
        <f t="shared" si="2"/>
        <v>-29823937</v>
      </c>
      <c r="I19" s="77">
        <f t="shared" si="2"/>
        <v>42542779</v>
      </c>
      <c r="J19" s="77">
        <f t="shared" si="2"/>
        <v>-18535452</v>
      </c>
      <c r="K19" s="77">
        <f t="shared" si="2"/>
        <v>-14170236</v>
      </c>
      <c r="L19" s="77">
        <f t="shared" si="2"/>
        <v>43330699</v>
      </c>
      <c r="M19" s="77">
        <f t="shared" si="2"/>
        <v>10625011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53167790</v>
      </c>
      <c r="W19" s="77">
        <f>IF(E10=E18,0,W10-W18)</f>
        <v>-170485578</v>
      </c>
      <c r="X19" s="77">
        <f t="shared" si="2"/>
        <v>223653368</v>
      </c>
      <c r="Y19" s="78">
        <f>+IF(W19&lt;&gt;0,(X19/W19)*100,0)</f>
        <v>-131.1860924681852</v>
      </c>
      <c r="Z19" s="79">
        <f t="shared" si="2"/>
        <v>2242913</v>
      </c>
    </row>
    <row r="20" spans="1:26" ht="12.75">
      <c r="A20" s="58" t="s">
        <v>46</v>
      </c>
      <c r="B20" s="19">
        <v>355695806</v>
      </c>
      <c r="C20" s="19">
        <v>0</v>
      </c>
      <c r="D20" s="59">
        <v>310862000</v>
      </c>
      <c r="E20" s="60">
        <v>310862000</v>
      </c>
      <c r="F20" s="60">
        <v>2708456</v>
      </c>
      <c r="G20" s="60">
        <v>28807509</v>
      </c>
      <c r="H20" s="60">
        <v>19995551</v>
      </c>
      <c r="I20" s="60">
        <v>51511516</v>
      </c>
      <c r="J20" s="60">
        <v>27197260</v>
      </c>
      <c r="K20" s="60">
        <v>15956176</v>
      </c>
      <c r="L20" s="60">
        <v>37675665</v>
      </c>
      <c r="M20" s="60">
        <v>80829101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132340617</v>
      </c>
      <c r="W20" s="60"/>
      <c r="X20" s="60">
        <v>132340617</v>
      </c>
      <c r="Y20" s="61">
        <v>0</v>
      </c>
      <c r="Z20" s="62">
        <v>310862000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174661724</v>
      </c>
      <c r="C22" s="86">
        <f>SUM(C19:C21)</f>
        <v>0</v>
      </c>
      <c r="D22" s="87">
        <f aca="true" t="shared" si="3" ref="D22:Z22">SUM(D19:D21)</f>
        <v>313104913</v>
      </c>
      <c r="E22" s="88">
        <f t="shared" si="3"/>
        <v>313104913</v>
      </c>
      <c r="F22" s="88">
        <f t="shared" si="3"/>
        <v>128112606</v>
      </c>
      <c r="G22" s="88">
        <f t="shared" si="3"/>
        <v>-24229925</v>
      </c>
      <c r="H22" s="88">
        <f t="shared" si="3"/>
        <v>-9828386</v>
      </c>
      <c r="I22" s="88">
        <f t="shared" si="3"/>
        <v>94054295</v>
      </c>
      <c r="J22" s="88">
        <f t="shared" si="3"/>
        <v>8661808</v>
      </c>
      <c r="K22" s="88">
        <f t="shared" si="3"/>
        <v>1785940</v>
      </c>
      <c r="L22" s="88">
        <f t="shared" si="3"/>
        <v>81006364</v>
      </c>
      <c r="M22" s="88">
        <f t="shared" si="3"/>
        <v>91454112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185508407</v>
      </c>
      <c r="W22" s="88">
        <f t="shared" si="3"/>
        <v>-170485578</v>
      </c>
      <c r="X22" s="88">
        <f t="shared" si="3"/>
        <v>355993985</v>
      </c>
      <c r="Y22" s="89">
        <f>+IF(W22&lt;&gt;0,(X22/W22)*100,0)</f>
        <v>-208.81178876021994</v>
      </c>
      <c r="Z22" s="90">
        <f t="shared" si="3"/>
        <v>313104913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174661724</v>
      </c>
      <c r="C24" s="75">
        <f>SUM(C22:C23)</f>
        <v>0</v>
      </c>
      <c r="D24" s="76">
        <f aca="true" t="shared" si="4" ref="D24:Z24">SUM(D22:D23)</f>
        <v>313104913</v>
      </c>
      <c r="E24" s="77">
        <f t="shared" si="4"/>
        <v>313104913</v>
      </c>
      <c r="F24" s="77">
        <f t="shared" si="4"/>
        <v>128112606</v>
      </c>
      <c r="G24" s="77">
        <f t="shared" si="4"/>
        <v>-24229925</v>
      </c>
      <c r="H24" s="77">
        <f t="shared" si="4"/>
        <v>-9828386</v>
      </c>
      <c r="I24" s="77">
        <f t="shared" si="4"/>
        <v>94054295</v>
      </c>
      <c r="J24" s="77">
        <f t="shared" si="4"/>
        <v>8661808</v>
      </c>
      <c r="K24" s="77">
        <f t="shared" si="4"/>
        <v>1785940</v>
      </c>
      <c r="L24" s="77">
        <f t="shared" si="4"/>
        <v>81006364</v>
      </c>
      <c r="M24" s="77">
        <f t="shared" si="4"/>
        <v>91454112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185508407</v>
      </c>
      <c r="W24" s="77">
        <f t="shared" si="4"/>
        <v>-170485578</v>
      </c>
      <c r="X24" s="77">
        <f t="shared" si="4"/>
        <v>355993985</v>
      </c>
      <c r="Y24" s="78">
        <f>+IF(W24&lt;&gt;0,(X24/W24)*100,0)</f>
        <v>-208.81178876021994</v>
      </c>
      <c r="Z24" s="79">
        <f t="shared" si="4"/>
        <v>313104913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93571893</v>
      </c>
      <c r="C27" s="22">
        <v>0</v>
      </c>
      <c r="D27" s="99">
        <v>369147001</v>
      </c>
      <c r="E27" s="100">
        <v>369147001</v>
      </c>
      <c r="F27" s="100">
        <v>2002390</v>
      </c>
      <c r="G27" s="100">
        <v>24658131</v>
      </c>
      <c r="H27" s="100">
        <v>17867337</v>
      </c>
      <c r="I27" s="100">
        <v>44527858</v>
      </c>
      <c r="J27" s="100">
        <v>23854918</v>
      </c>
      <c r="K27" s="100">
        <v>16296368</v>
      </c>
      <c r="L27" s="100">
        <v>31636533</v>
      </c>
      <c r="M27" s="100">
        <v>71787819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116315677</v>
      </c>
      <c r="W27" s="100">
        <v>184573501</v>
      </c>
      <c r="X27" s="100">
        <v>-68257824</v>
      </c>
      <c r="Y27" s="101">
        <v>-36.98</v>
      </c>
      <c r="Z27" s="102">
        <v>369147001</v>
      </c>
    </row>
    <row r="28" spans="1:26" ht="12.75">
      <c r="A28" s="103" t="s">
        <v>46</v>
      </c>
      <c r="B28" s="19">
        <v>75075622</v>
      </c>
      <c r="C28" s="19">
        <v>0</v>
      </c>
      <c r="D28" s="59">
        <v>310862001</v>
      </c>
      <c r="E28" s="60">
        <v>310862001</v>
      </c>
      <c r="F28" s="60">
        <v>1944537</v>
      </c>
      <c r="G28" s="60">
        <v>24560851</v>
      </c>
      <c r="H28" s="60">
        <v>17845333</v>
      </c>
      <c r="I28" s="60">
        <v>44350721</v>
      </c>
      <c r="J28" s="60">
        <v>23722637</v>
      </c>
      <c r="K28" s="60">
        <v>15178925</v>
      </c>
      <c r="L28" s="60">
        <v>29890752</v>
      </c>
      <c r="M28" s="60">
        <v>68792314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113143035</v>
      </c>
      <c r="W28" s="60">
        <v>155431001</v>
      </c>
      <c r="X28" s="60">
        <v>-42287966</v>
      </c>
      <c r="Y28" s="61">
        <v>-27.21</v>
      </c>
      <c r="Z28" s="62">
        <v>310862001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18496271</v>
      </c>
      <c r="C31" s="19">
        <v>0</v>
      </c>
      <c r="D31" s="59">
        <v>58285000</v>
      </c>
      <c r="E31" s="60">
        <v>58285000</v>
      </c>
      <c r="F31" s="60">
        <v>57853</v>
      </c>
      <c r="G31" s="60">
        <v>97280</v>
      </c>
      <c r="H31" s="60">
        <v>22004</v>
      </c>
      <c r="I31" s="60">
        <v>177137</v>
      </c>
      <c r="J31" s="60">
        <v>132281</v>
      </c>
      <c r="K31" s="60">
        <v>1117443</v>
      </c>
      <c r="L31" s="60">
        <v>1745781</v>
      </c>
      <c r="M31" s="60">
        <v>2995505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3172642</v>
      </c>
      <c r="W31" s="60">
        <v>29142500</v>
      </c>
      <c r="X31" s="60">
        <v>-25969858</v>
      </c>
      <c r="Y31" s="61">
        <v>-89.11</v>
      </c>
      <c r="Z31" s="62">
        <v>58285000</v>
      </c>
    </row>
    <row r="32" spans="1:26" ht="12.75">
      <c r="A32" s="70" t="s">
        <v>54</v>
      </c>
      <c r="B32" s="22">
        <f>SUM(B28:B31)</f>
        <v>93571893</v>
      </c>
      <c r="C32" s="22">
        <f>SUM(C28:C31)</f>
        <v>0</v>
      </c>
      <c r="D32" s="99">
        <f aca="true" t="shared" si="5" ref="D32:Z32">SUM(D28:D31)</f>
        <v>369147001</v>
      </c>
      <c r="E32" s="100">
        <f t="shared" si="5"/>
        <v>369147001</v>
      </c>
      <c r="F32" s="100">
        <f t="shared" si="5"/>
        <v>2002390</v>
      </c>
      <c r="G32" s="100">
        <f t="shared" si="5"/>
        <v>24658131</v>
      </c>
      <c r="H32" s="100">
        <f t="shared" si="5"/>
        <v>17867337</v>
      </c>
      <c r="I32" s="100">
        <f t="shared" si="5"/>
        <v>44527858</v>
      </c>
      <c r="J32" s="100">
        <f t="shared" si="5"/>
        <v>23854918</v>
      </c>
      <c r="K32" s="100">
        <f t="shared" si="5"/>
        <v>16296368</v>
      </c>
      <c r="L32" s="100">
        <f t="shared" si="5"/>
        <v>31636533</v>
      </c>
      <c r="M32" s="100">
        <f t="shared" si="5"/>
        <v>71787819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116315677</v>
      </c>
      <c r="W32" s="100">
        <f t="shared" si="5"/>
        <v>184573501</v>
      </c>
      <c r="X32" s="100">
        <f t="shared" si="5"/>
        <v>-68257824</v>
      </c>
      <c r="Y32" s="101">
        <f>+IF(W32&lt;&gt;0,(X32/W32)*100,0)</f>
        <v>-36.981377949806564</v>
      </c>
      <c r="Z32" s="102">
        <f t="shared" si="5"/>
        <v>369147001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412749196</v>
      </c>
      <c r="C35" s="19">
        <v>0</v>
      </c>
      <c r="D35" s="59">
        <v>585707328</v>
      </c>
      <c r="E35" s="60">
        <v>585707328</v>
      </c>
      <c r="F35" s="60">
        <v>733491163</v>
      </c>
      <c r="G35" s="60">
        <v>546492438</v>
      </c>
      <c r="H35" s="60">
        <v>536336104</v>
      </c>
      <c r="I35" s="60">
        <v>536336104</v>
      </c>
      <c r="J35" s="60">
        <v>4464082519</v>
      </c>
      <c r="K35" s="60">
        <v>445005994</v>
      </c>
      <c r="L35" s="60">
        <v>573378920</v>
      </c>
      <c r="M35" s="60">
        <v>573378920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573378920</v>
      </c>
      <c r="W35" s="60">
        <v>292853664</v>
      </c>
      <c r="X35" s="60">
        <v>280525256</v>
      </c>
      <c r="Y35" s="61">
        <v>95.79</v>
      </c>
      <c r="Z35" s="62">
        <v>585707328</v>
      </c>
    </row>
    <row r="36" spans="1:26" ht="12.75">
      <c r="A36" s="58" t="s">
        <v>57</v>
      </c>
      <c r="B36" s="19">
        <v>4037501361</v>
      </c>
      <c r="C36" s="19">
        <v>0</v>
      </c>
      <c r="D36" s="59">
        <v>4055020878</v>
      </c>
      <c r="E36" s="60">
        <v>4055020878</v>
      </c>
      <c r="F36" s="60">
        <v>3712328213</v>
      </c>
      <c r="G36" s="60">
        <v>3975609323</v>
      </c>
      <c r="H36" s="60">
        <v>3960048120</v>
      </c>
      <c r="I36" s="60">
        <v>3960048120</v>
      </c>
      <c r="J36" s="60">
        <v>41779303</v>
      </c>
      <c r="K36" s="60">
        <v>4538297302</v>
      </c>
      <c r="L36" s="60">
        <v>4059328192</v>
      </c>
      <c r="M36" s="60">
        <v>4059328192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4059328192</v>
      </c>
      <c r="W36" s="60">
        <v>2027510439</v>
      </c>
      <c r="X36" s="60">
        <v>2031817753</v>
      </c>
      <c r="Y36" s="61">
        <v>100.21</v>
      </c>
      <c r="Z36" s="62">
        <v>4055020878</v>
      </c>
    </row>
    <row r="37" spans="1:26" ht="12.75">
      <c r="A37" s="58" t="s">
        <v>58</v>
      </c>
      <c r="B37" s="19">
        <v>254341830</v>
      </c>
      <c r="C37" s="19">
        <v>0</v>
      </c>
      <c r="D37" s="59">
        <v>236475529</v>
      </c>
      <c r="E37" s="60">
        <v>236475529</v>
      </c>
      <c r="F37" s="60">
        <v>284217011</v>
      </c>
      <c r="G37" s="60">
        <v>339341861</v>
      </c>
      <c r="H37" s="60">
        <v>318682566</v>
      </c>
      <c r="I37" s="60">
        <v>318682566</v>
      </c>
      <c r="J37" s="60">
        <v>328160164</v>
      </c>
      <c r="K37" s="60">
        <v>813609250</v>
      </c>
      <c r="L37" s="60">
        <v>299952100</v>
      </c>
      <c r="M37" s="60">
        <v>299952100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299952100</v>
      </c>
      <c r="W37" s="60">
        <v>118237765</v>
      </c>
      <c r="X37" s="60">
        <v>181714335</v>
      </c>
      <c r="Y37" s="61">
        <v>153.69</v>
      </c>
      <c r="Z37" s="62">
        <v>236475529</v>
      </c>
    </row>
    <row r="38" spans="1:26" ht="12.75">
      <c r="A38" s="58" t="s">
        <v>59</v>
      </c>
      <c r="B38" s="19">
        <v>155407428</v>
      </c>
      <c r="C38" s="19">
        <v>0</v>
      </c>
      <c r="D38" s="59">
        <v>141098458</v>
      </c>
      <c r="E38" s="60">
        <v>141098458</v>
      </c>
      <c r="F38" s="60">
        <v>155716213</v>
      </c>
      <c r="G38" s="60">
        <v>154960326</v>
      </c>
      <c r="H38" s="60">
        <v>149902084</v>
      </c>
      <c r="I38" s="60">
        <v>149902084</v>
      </c>
      <c r="J38" s="60">
        <v>149902084</v>
      </c>
      <c r="K38" s="60">
        <v>149448416</v>
      </c>
      <c r="L38" s="60">
        <v>146237837</v>
      </c>
      <c r="M38" s="60">
        <v>146237837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146237837</v>
      </c>
      <c r="W38" s="60">
        <v>70549229</v>
      </c>
      <c r="X38" s="60">
        <v>75688608</v>
      </c>
      <c r="Y38" s="61">
        <v>107.28</v>
      </c>
      <c r="Z38" s="62">
        <v>141098458</v>
      </c>
    </row>
    <row r="39" spans="1:26" ht="12.75">
      <c r="A39" s="58" t="s">
        <v>60</v>
      </c>
      <c r="B39" s="19">
        <v>4040501299</v>
      </c>
      <c r="C39" s="19">
        <v>0</v>
      </c>
      <c r="D39" s="59">
        <v>4263154218</v>
      </c>
      <c r="E39" s="60">
        <v>4263154218</v>
      </c>
      <c r="F39" s="60">
        <v>4005886152</v>
      </c>
      <c r="G39" s="60">
        <v>4027799574</v>
      </c>
      <c r="H39" s="60">
        <v>4027799574</v>
      </c>
      <c r="I39" s="60">
        <v>4027799574</v>
      </c>
      <c r="J39" s="60">
        <v>4027799574</v>
      </c>
      <c r="K39" s="60">
        <v>4020245630</v>
      </c>
      <c r="L39" s="60">
        <v>4186517175</v>
      </c>
      <c r="M39" s="60">
        <v>4186517175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4186517175</v>
      </c>
      <c r="W39" s="60">
        <v>2131577109</v>
      </c>
      <c r="X39" s="60">
        <v>2054940066</v>
      </c>
      <c r="Y39" s="61">
        <v>96.4</v>
      </c>
      <c r="Z39" s="62">
        <v>4263154218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-15160400</v>
      </c>
      <c r="C42" s="19">
        <v>0</v>
      </c>
      <c r="D42" s="59">
        <v>490108784</v>
      </c>
      <c r="E42" s="60">
        <v>490108784</v>
      </c>
      <c r="F42" s="60">
        <v>255875614</v>
      </c>
      <c r="G42" s="60">
        <v>-36074673</v>
      </c>
      <c r="H42" s="60">
        <v>-34031769</v>
      </c>
      <c r="I42" s="60">
        <v>185769172</v>
      </c>
      <c r="J42" s="60">
        <v>-3324939</v>
      </c>
      <c r="K42" s="60">
        <v>-48748877</v>
      </c>
      <c r="L42" s="60">
        <v>147480509</v>
      </c>
      <c r="M42" s="60">
        <v>95406693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281175865</v>
      </c>
      <c r="W42" s="60">
        <v>245054392</v>
      </c>
      <c r="X42" s="60">
        <v>36121473</v>
      </c>
      <c r="Y42" s="61">
        <v>14.74</v>
      </c>
      <c r="Z42" s="62">
        <v>490108784</v>
      </c>
    </row>
    <row r="43" spans="1:26" ht="12.75">
      <c r="A43" s="58" t="s">
        <v>63</v>
      </c>
      <c r="B43" s="19">
        <v>-86497394</v>
      </c>
      <c r="C43" s="19">
        <v>0</v>
      </c>
      <c r="D43" s="59">
        <v>-369052272</v>
      </c>
      <c r="E43" s="60">
        <v>-369052272</v>
      </c>
      <c r="F43" s="60">
        <v>-26195104</v>
      </c>
      <c r="G43" s="60">
        <v>-29600859</v>
      </c>
      <c r="H43" s="60">
        <v>-20015704</v>
      </c>
      <c r="I43" s="60">
        <v>-75811667</v>
      </c>
      <c r="J43" s="60">
        <v>-27152696</v>
      </c>
      <c r="K43" s="60">
        <v>-14324584</v>
      </c>
      <c r="L43" s="60">
        <v>-31352752</v>
      </c>
      <c r="M43" s="60">
        <v>-72830032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-148641699</v>
      </c>
      <c r="W43" s="60">
        <v>-184526136</v>
      </c>
      <c r="X43" s="60">
        <v>35884437</v>
      </c>
      <c r="Y43" s="61">
        <v>-19.45</v>
      </c>
      <c r="Z43" s="62">
        <v>-369052272</v>
      </c>
    </row>
    <row r="44" spans="1:26" ht="12.75">
      <c r="A44" s="58" t="s">
        <v>64</v>
      </c>
      <c r="B44" s="19">
        <v>-3778916</v>
      </c>
      <c r="C44" s="19">
        <v>0</v>
      </c>
      <c r="D44" s="59">
        <v>-17856576</v>
      </c>
      <c r="E44" s="60">
        <v>-17856576</v>
      </c>
      <c r="F44" s="60">
        <v>34168</v>
      </c>
      <c r="G44" s="60">
        <v>-415567</v>
      </c>
      <c r="H44" s="60">
        <v>-5054509</v>
      </c>
      <c r="I44" s="60">
        <v>-5435908</v>
      </c>
      <c r="J44" s="60">
        <v>45624</v>
      </c>
      <c r="K44" s="60">
        <v>-423836</v>
      </c>
      <c r="L44" s="60">
        <v>-3192673</v>
      </c>
      <c r="M44" s="60">
        <v>-3570885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-9006793</v>
      </c>
      <c r="W44" s="60">
        <v>-8928288</v>
      </c>
      <c r="X44" s="60">
        <v>-78505</v>
      </c>
      <c r="Y44" s="61">
        <v>0.88</v>
      </c>
      <c r="Z44" s="62">
        <v>-17856576</v>
      </c>
    </row>
    <row r="45" spans="1:26" ht="12.75">
      <c r="A45" s="70" t="s">
        <v>65</v>
      </c>
      <c r="B45" s="22">
        <v>256451894</v>
      </c>
      <c r="C45" s="22">
        <v>0</v>
      </c>
      <c r="D45" s="99">
        <v>366908767</v>
      </c>
      <c r="E45" s="100">
        <v>366908767</v>
      </c>
      <c r="F45" s="100">
        <v>505975556</v>
      </c>
      <c r="G45" s="100">
        <v>439884457</v>
      </c>
      <c r="H45" s="100">
        <v>380782475</v>
      </c>
      <c r="I45" s="100">
        <v>380782475</v>
      </c>
      <c r="J45" s="100">
        <v>350350464</v>
      </c>
      <c r="K45" s="100">
        <v>286853167</v>
      </c>
      <c r="L45" s="100">
        <v>399788251</v>
      </c>
      <c r="M45" s="100">
        <v>399788251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399788251</v>
      </c>
      <c r="W45" s="100">
        <v>315308799</v>
      </c>
      <c r="X45" s="100">
        <v>84479452</v>
      </c>
      <c r="Y45" s="101">
        <v>26.79</v>
      </c>
      <c r="Z45" s="102">
        <v>366908767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31322240</v>
      </c>
      <c r="C49" s="52">
        <v>0</v>
      </c>
      <c r="D49" s="129">
        <v>18970687</v>
      </c>
      <c r="E49" s="54">
        <v>20125996</v>
      </c>
      <c r="F49" s="54">
        <v>0</v>
      </c>
      <c r="G49" s="54">
        <v>0</v>
      </c>
      <c r="H49" s="54">
        <v>0</v>
      </c>
      <c r="I49" s="54">
        <v>15975195</v>
      </c>
      <c r="J49" s="54">
        <v>0</v>
      </c>
      <c r="K49" s="54">
        <v>0</v>
      </c>
      <c r="L49" s="54">
        <v>0</v>
      </c>
      <c r="M49" s="54">
        <v>10133896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8035769</v>
      </c>
      <c r="W49" s="54">
        <v>43600512</v>
      </c>
      <c r="X49" s="54">
        <v>196578654</v>
      </c>
      <c r="Y49" s="54">
        <v>344742949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7980687</v>
      </c>
      <c r="C51" s="52">
        <v>0</v>
      </c>
      <c r="D51" s="129">
        <v>912297</v>
      </c>
      <c r="E51" s="54">
        <v>15874</v>
      </c>
      <c r="F51" s="54">
        <v>0</v>
      </c>
      <c r="G51" s="54">
        <v>0</v>
      </c>
      <c r="H51" s="54">
        <v>0</v>
      </c>
      <c r="I51" s="54">
        <v>338980</v>
      </c>
      <c r="J51" s="54">
        <v>0</v>
      </c>
      <c r="K51" s="54">
        <v>0</v>
      </c>
      <c r="L51" s="54">
        <v>0</v>
      </c>
      <c r="M51" s="54">
        <v>285689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620709</v>
      </c>
      <c r="W51" s="54">
        <v>0</v>
      </c>
      <c r="X51" s="54">
        <v>0</v>
      </c>
      <c r="Y51" s="54">
        <v>10154236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8.370557145841358</v>
      </c>
      <c r="C58" s="5">
        <f>IF(C67=0,0,+(C76/C67)*100)</f>
        <v>0</v>
      </c>
      <c r="D58" s="6">
        <f aca="true" t="shared" si="6" ref="D58:Z58">IF(D67=0,0,+(D76/D67)*100)</f>
        <v>87.10048004431165</v>
      </c>
      <c r="E58" s="7">
        <f t="shared" si="6"/>
        <v>87.10048004431165</v>
      </c>
      <c r="F58" s="7">
        <f t="shared" si="6"/>
        <v>91.18768073832936</v>
      </c>
      <c r="G58" s="7">
        <f t="shared" si="6"/>
        <v>86.84709511091174</v>
      </c>
      <c r="H58" s="7">
        <f t="shared" si="6"/>
        <v>69.10421858347804</v>
      </c>
      <c r="I58" s="7">
        <f t="shared" si="6"/>
        <v>81.09275688152863</v>
      </c>
      <c r="J58" s="7">
        <f t="shared" si="6"/>
        <v>71.52682161402578</v>
      </c>
      <c r="K58" s="7">
        <f t="shared" si="6"/>
        <v>102.39352678766546</v>
      </c>
      <c r="L58" s="7">
        <f t="shared" si="6"/>
        <v>88.76968581038635</v>
      </c>
      <c r="M58" s="7">
        <f t="shared" si="6"/>
        <v>85.77100662270364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83.43080782650789</v>
      </c>
      <c r="W58" s="7">
        <f t="shared" si="6"/>
        <v>76.60069637667829</v>
      </c>
      <c r="X58" s="7">
        <f t="shared" si="6"/>
        <v>0</v>
      </c>
      <c r="Y58" s="7">
        <f t="shared" si="6"/>
        <v>0</v>
      </c>
      <c r="Z58" s="8">
        <f t="shared" si="6"/>
        <v>87.10048004431165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8.476991301634278</v>
      </c>
      <c r="C60" s="12">
        <f t="shared" si="7"/>
        <v>0</v>
      </c>
      <c r="D60" s="3">
        <f t="shared" si="7"/>
        <v>86.99999894862948</v>
      </c>
      <c r="E60" s="13">
        <f t="shared" si="7"/>
        <v>86.99999894862948</v>
      </c>
      <c r="F60" s="13">
        <f t="shared" si="7"/>
        <v>92.20409483547223</v>
      </c>
      <c r="G60" s="13">
        <f t="shared" si="7"/>
        <v>87.77870447461444</v>
      </c>
      <c r="H60" s="13">
        <f t="shared" si="7"/>
        <v>69.60988435298123</v>
      </c>
      <c r="I60" s="13">
        <f t="shared" si="7"/>
        <v>81.86328906539649</v>
      </c>
      <c r="J60" s="13">
        <f t="shared" si="7"/>
        <v>71.49920908553938</v>
      </c>
      <c r="K60" s="13">
        <f t="shared" si="7"/>
        <v>102.29608292730865</v>
      </c>
      <c r="L60" s="13">
        <f t="shared" si="7"/>
        <v>88.61518565301095</v>
      </c>
      <c r="M60" s="13">
        <f t="shared" si="7"/>
        <v>85.67342997322169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83.77283879548744</v>
      </c>
      <c r="W60" s="13">
        <f t="shared" si="7"/>
        <v>76.43837308099916</v>
      </c>
      <c r="X60" s="13">
        <f t="shared" si="7"/>
        <v>0</v>
      </c>
      <c r="Y60" s="13">
        <f t="shared" si="7"/>
        <v>0</v>
      </c>
      <c r="Z60" s="14">
        <f t="shared" si="7"/>
        <v>86.99999894862948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12.829956000137088</v>
      </c>
      <c r="C62" s="12">
        <f t="shared" si="7"/>
        <v>0</v>
      </c>
      <c r="D62" s="3">
        <f t="shared" si="7"/>
        <v>86.99999939400084</v>
      </c>
      <c r="E62" s="13">
        <f t="shared" si="7"/>
        <v>86.99999939400084</v>
      </c>
      <c r="F62" s="13">
        <f t="shared" si="7"/>
        <v>139.25024854015757</v>
      </c>
      <c r="G62" s="13">
        <f t="shared" si="7"/>
        <v>125.69286072505517</v>
      </c>
      <c r="H62" s="13">
        <f t="shared" si="7"/>
        <v>97.01146750190263</v>
      </c>
      <c r="I62" s="13">
        <f t="shared" si="7"/>
        <v>117.657308209681</v>
      </c>
      <c r="J62" s="13">
        <f t="shared" si="7"/>
        <v>92.2843247619907</v>
      </c>
      <c r="K62" s="13">
        <f t="shared" si="7"/>
        <v>163.94393389796792</v>
      </c>
      <c r="L62" s="13">
        <f t="shared" si="7"/>
        <v>84.60868906270188</v>
      </c>
      <c r="M62" s="13">
        <f t="shared" si="7"/>
        <v>108.51543568902702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113.0763067242095</v>
      </c>
      <c r="W62" s="13">
        <f t="shared" si="7"/>
        <v>73.66008622722343</v>
      </c>
      <c r="X62" s="13">
        <f t="shared" si="7"/>
        <v>0</v>
      </c>
      <c r="Y62" s="13">
        <f t="shared" si="7"/>
        <v>0</v>
      </c>
      <c r="Z62" s="14">
        <f t="shared" si="7"/>
        <v>86.99999939400084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86.9999975151588</v>
      </c>
      <c r="E63" s="13">
        <f t="shared" si="7"/>
        <v>86.9999975151588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96.3724248173435</v>
      </c>
      <c r="M63" s="13">
        <f t="shared" si="7"/>
        <v>33.48346286146196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16.78680652293643</v>
      </c>
      <c r="W63" s="13">
        <f t="shared" si="7"/>
        <v>86.99999519063006</v>
      </c>
      <c r="X63" s="13">
        <f t="shared" si="7"/>
        <v>0</v>
      </c>
      <c r="Y63" s="13">
        <f t="shared" si="7"/>
        <v>0</v>
      </c>
      <c r="Z63" s="14">
        <f t="shared" si="7"/>
        <v>86.9999975151588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99.6201329284855</v>
      </c>
      <c r="E66" s="16">
        <f t="shared" si="7"/>
        <v>99.6201329284855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100</v>
      </c>
      <c r="M66" s="16">
        <f t="shared" si="7"/>
        <v>111.1574244858005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32.121854629270565</v>
      </c>
      <c r="W66" s="16">
        <f t="shared" si="7"/>
        <v>99.62026395285338</v>
      </c>
      <c r="X66" s="16">
        <f t="shared" si="7"/>
        <v>0</v>
      </c>
      <c r="Y66" s="16">
        <f t="shared" si="7"/>
        <v>0</v>
      </c>
      <c r="Z66" s="17">
        <f t="shared" si="7"/>
        <v>99.6201329284855</v>
      </c>
    </row>
    <row r="67" spans="1:26" ht="12.75" hidden="1">
      <c r="A67" s="41" t="s">
        <v>286</v>
      </c>
      <c r="B67" s="24">
        <v>320127293</v>
      </c>
      <c r="C67" s="24"/>
      <c r="D67" s="25">
        <v>477469047</v>
      </c>
      <c r="E67" s="26">
        <v>477469047</v>
      </c>
      <c r="F67" s="26">
        <v>25229499</v>
      </c>
      <c r="G67" s="26">
        <v>29407078</v>
      </c>
      <c r="H67" s="26">
        <v>35359452</v>
      </c>
      <c r="I67" s="26">
        <v>89996029</v>
      </c>
      <c r="J67" s="26">
        <v>35974196</v>
      </c>
      <c r="K67" s="26">
        <v>25739925</v>
      </c>
      <c r="L67" s="26">
        <v>28199309</v>
      </c>
      <c r="M67" s="26">
        <v>89913430</v>
      </c>
      <c r="N67" s="26"/>
      <c r="O67" s="26"/>
      <c r="P67" s="26"/>
      <c r="Q67" s="26"/>
      <c r="R67" s="26"/>
      <c r="S67" s="26"/>
      <c r="T67" s="26"/>
      <c r="U67" s="26"/>
      <c r="V67" s="26">
        <v>179909459</v>
      </c>
      <c r="W67" s="26">
        <v>271458258</v>
      </c>
      <c r="X67" s="26"/>
      <c r="Y67" s="25"/>
      <c r="Z67" s="27">
        <v>477469047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316107886</v>
      </c>
      <c r="C69" s="19"/>
      <c r="D69" s="20">
        <v>473667454</v>
      </c>
      <c r="E69" s="21">
        <v>473667454</v>
      </c>
      <c r="F69" s="21">
        <v>24951381</v>
      </c>
      <c r="G69" s="21">
        <v>29094976</v>
      </c>
      <c r="H69" s="21">
        <v>35102591</v>
      </c>
      <c r="I69" s="21">
        <v>89148948</v>
      </c>
      <c r="J69" s="21">
        <v>35988089</v>
      </c>
      <c r="K69" s="21">
        <v>25764444</v>
      </c>
      <c r="L69" s="21">
        <v>27816624</v>
      </c>
      <c r="M69" s="21">
        <v>89569157</v>
      </c>
      <c r="N69" s="21"/>
      <c r="O69" s="21"/>
      <c r="P69" s="21"/>
      <c r="Q69" s="21"/>
      <c r="R69" s="21"/>
      <c r="S69" s="21"/>
      <c r="T69" s="21"/>
      <c r="U69" s="21"/>
      <c r="V69" s="21">
        <v>178718105</v>
      </c>
      <c r="W69" s="21">
        <v>269557464</v>
      </c>
      <c r="X69" s="21"/>
      <c r="Y69" s="20"/>
      <c r="Z69" s="23">
        <v>473667454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208858378</v>
      </c>
      <c r="C71" s="19"/>
      <c r="D71" s="20">
        <v>361386637</v>
      </c>
      <c r="E71" s="21">
        <v>361386637</v>
      </c>
      <c r="F71" s="21">
        <v>16521475</v>
      </c>
      <c r="G71" s="21">
        <v>20318730</v>
      </c>
      <c r="H71" s="21">
        <v>25187613</v>
      </c>
      <c r="I71" s="21">
        <v>62027818</v>
      </c>
      <c r="J71" s="21">
        <v>27882524</v>
      </c>
      <c r="K71" s="21">
        <v>16076238</v>
      </c>
      <c r="L71" s="21">
        <v>18342830</v>
      </c>
      <c r="M71" s="21">
        <v>62301592</v>
      </c>
      <c r="N71" s="21"/>
      <c r="O71" s="21"/>
      <c r="P71" s="21"/>
      <c r="Q71" s="21"/>
      <c r="R71" s="21"/>
      <c r="S71" s="21"/>
      <c r="T71" s="21"/>
      <c r="U71" s="21"/>
      <c r="V71" s="21">
        <v>124329410</v>
      </c>
      <c r="W71" s="21">
        <v>213417054</v>
      </c>
      <c r="X71" s="21"/>
      <c r="Y71" s="20"/>
      <c r="Z71" s="23">
        <v>361386637</v>
      </c>
    </row>
    <row r="72" spans="1:26" ht="12.75" hidden="1">
      <c r="A72" s="39" t="s">
        <v>105</v>
      </c>
      <c r="B72" s="19">
        <v>107249508</v>
      </c>
      <c r="C72" s="19"/>
      <c r="D72" s="20">
        <v>112280817</v>
      </c>
      <c r="E72" s="21">
        <v>112280817</v>
      </c>
      <c r="F72" s="21">
        <v>8429906</v>
      </c>
      <c r="G72" s="21">
        <v>8776246</v>
      </c>
      <c r="H72" s="21">
        <v>9914978</v>
      </c>
      <c r="I72" s="21">
        <v>27121130</v>
      </c>
      <c r="J72" s="21">
        <v>8105565</v>
      </c>
      <c r="K72" s="21">
        <v>9688206</v>
      </c>
      <c r="L72" s="21">
        <v>9473794</v>
      </c>
      <c r="M72" s="21">
        <v>27267565</v>
      </c>
      <c r="N72" s="21"/>
      <c r="O72" s="21"/>
      <c r="P72" s="21"/>
      <c r="Q72" s="21"/>
      <c r="R72" s="21"/>
      <c r="S72" s="21"/>
      <c r="T72" s="21"/>
      <c r="U72" s="21"/>
      <c r="V72" s="21">
        <v>54388695</v>
      </c>
      <c r="W72" s="21">
        <v>56140410</v>
      </c>
      <c r="X72" s="21"/>
      <c r="Y72" s="20"/>
      <c r="Z72" s="23">
        <v>112280817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4019407</v>
      </c>
      <c r="C75" s="28"/>
      <c r="D75" s="29">
        <v>3801593</v>
      </c>
      <c r="E75" s="30">
        <v>3801593</v>
      </c>
      <c r="F75" s="30">
        <v>278118</v>
      </c>
      <c r="G75" s="30">
        <v>312102</v>
      </c>
      <c r="H75" s="30">
        <v>256861</v>
      </c>
      <c r="I75" s="30">
        <v>847081</v>
      </c>
      <c r="J75" s="30">
        <v>-13893</v>
      </c>
      <c r="K75" s="30">
        <v>-24519</v>
      </c>
      <c r="L75" s="30">
        <v>382685</v>
      </c>
      <c r="M75" s="30">
        <v>344273</v>
      </c>
      <c r="N75" s="30"/>
      <c r="O75" s="30"/>
      <c r="P75" s="30"/>
      <c r="Q75" s="30"/>
      <c r="R75" s="30"/>
      <c r="S75" s="30"/>
      <c r="T75" s="30"/>
      <c r="U75" s="30"/>
      <c r="V75" s="30">
        <v>1191354</v>
      </c>
      <c r="W75" s="30">
        <v>1900794</v>
      </c>
      <c r="X75" s="30"/>
      <c r="Y75" s="29"/>
      <c r="Z75" s="31">
        <v>3801593</v>
      </c>
    </row>
    <row r="76" spans="1:26" ht="12.75" hidden="1">
      <c r="A76" s="42" t="s">
        <v>287</v>
      </c>
      <c r="B76" s="32">
        <v>26796438</v>
      </c>
      <c r="C76" s="32"/>
      <c r="D76" s="33">
        <v>415877832</v>
      </c>
      <c r="E76" s="34">
        <v>415877832</v>
      </c>
      <c r="F76" s="34">
        <v>23006195</v>
      </c>
      <c r="G76" s="34">
        <v>25539193</v>
      </c>
      <c r="H76" s="34">
        <v>24434873</v>
      </c>
      <c r="I76" s="34">
        <v>72980261</v>
      </c>
      <c r="J76" s="34">
        <v>25731199</v>
      </c>
      <c r="K76" s="34">
        <v>26356017</v>
      </c>
      <c r="L76" s="34">
        <v>25032438</v>
      </c>
      <c r="M76" s="34">
        <v>77119654</v>
      </c>
      <c r="N76" s="34"/>
      <c r="O76" s="34"/>
      <c r="P76" s="34"/>
      <c r="Q76" s="34"/>
      <c r="R76" s="34"/>
      <c r="S76" s="34"/>
      <c r="T76" s="34"/>
      <c r="U76" s="34"/>
      <c r="V76" s="34">
        <v>150099915</v>
      </c>
      <c r="W76" s="34">
        <v>207938916</v>
      </c>
      <c r="X76" s="34"/>
      <c r="Y76" s="33"/>
      <c r="Z76" s="35">
        <v>415877832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26796438</v>
      </c>
      <c r="C78" s="19"/>
      <c r="D78" s="20">
        <v>412090680</v>
      </c>
      <c r="E78" s="21">
        <v>412090680</v>
      </c>
      <c r="F78" s="21">
        <v>23006195</v>
      </c>
      <c r="G78" s="21">
        <v>25539193</v>
      </c>
      <c r="H78" s="21">
        <v>24434873</v>
      </c>
      <c r="I78" s="21">
        <v>72980261</v>
      </c>
      <c r="J78" s="21">
        <v>25731199</v>
      </c>
      <c r="K78" s="21">
        <v>26356017</v>
      </c>
      <c r="L78" s="21">
        <v>24649753</v>
      </c>
      <c r="M78" s="21">
        <v>76736969</v>
      </c>
      <c r="N78" s="21"/>
      <c r="O78" s="21"/>
      <c r="P78" s="21"/>
      <c r="Q78" s="21"/>
      <c r="R78" s="21"/>
      <c r="S78" s="21"/>
      <c r="T78" s="21"/>
      <c r="U78" s="21"/>
      <c r="V78" s="21">
        <v>149717230</v>
      </c>
      <c r="W78" s="21">
        <v>206045340</v>
      </c>
      <c r="X78" s="21"/>
      <c r="Y78" s="20"/>
      <c r="Z78" s="23">
        <v>412090680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26796438</v>
      </c>
      <c r="C80" s="19"/>
      <c r="D80" s="20">
        <v>314406372</v>
      </c>
      <c r="E80" s="21">
        <v>314406372</v>
      </c>
      <c r="F80" s="21">
        <v>23006195</v>
      </c>
      <c r="G80" s="21">
        <v>25539193</v>
      </c>
      <c r="H80" s="21">
        <v>24434873</v>
      </c>
      <c r="I80" s="21">
        <v>72980261</v>
      </c>
      <c r="J80" s="21">
        <v>25731199</v>
      </c>
      <c r="K80" s="21">
        <v>26356017</v>
      </c>
      <c r="L80" s="21">
        <v>15519628</v>
      </c>
      <c r="M80" s="21">
        <v>67606844</v>
      </c>
      <c r="N80" s="21"/>
      <c r="O80" s="21"/>
      <c r="P80" s="21"/>
      <c r="Q80" s="21"/>
      <c r="R80" s="21"/>
      <c r="S80" s="21"/>
      <c r="T80" s="21"/>
      <c r="U80" s="21"/>
      <c r="V80" s="21">
        <v>140587105</v>
      </c>
      <c r="W80" s="21">
        <v>157203186</v>
      </c>
      <c r="X80" s="21"/>
      <c r="Y80" s="20"/>
      <c r="Z80" s="23">
        <v>314406372</v>
      </c>
    </row>
    <row r="81" spans="1:26" ht="12.75" hidden="1">
      <c r="A81" s="39" t="s">
        <v>105</v>
      </c>
      <c r="B81" s="19"/>
      <c r="C81" s="19"/>
      <c r="D81" s="20">
        <v>97684308</v>
      </c>
      <c r="E81" s="21">
        <v>97684308</v>
      </c>
      <c r="F81" s="21"/>
      <c r="G81" s="21"/>
      <c r="H81" s="21"/>
      <c r="I81" s="21"/>
      <c r="J81" s="21"/>
      <c r="K81" s="21"/>
      <c r="L81" s="21">
        <v>9130125</v>
      </c>
      <c r="M81" s="21">
        <v>9130125</v>
      </c>
      <c r="N81" s="21"/>
      <c r="O81" s="21"/>
      <c r="P81" s="21"/>
      <c r="Q81" s="21"/>
      <c r="R81" s="21"/>
      <c r="S81" s="21"/>
      <c r="T81" s="21"/>
      <c r="U81" s="21"/>
      <c r="V81" s="21">
        <v>9130125</v>
      </c>
      <c r="W81" s="21">
        <v>48842154</v>
      </c>
      <c r="X81" s="21"/>
      <c r="Y81" s="20"/>
      <c r="Z81" s="23">
        <v>97684308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3787152</v>
      </c>
      <c r="E84" s="30">
        <v>3787152</v>
      </c>
      <c r="F84" s="30"/>
      <c r="G84" s="30"/>
      <c r="H84" s="30"/>
      <c r="I84" s="30"/>
      <c r="J84" s="30"/>
      <c r="K84" s="30"/>
      <c r="L84" s="30">
        <v>382685</v>
      </c>
      <c r="M84" s="30">
        <v>382685</v>
      </c>
      <c r="N84" s="30"/>
      <c r="O84" s="30"/>
      <c r="P84" s="30"/>
      <c r="Q84" s="30"/>
      <c r="R84" s="30"/>
      <c r="S84" s="30"/>
      <c r="T84" s="30"/>
      <c r="U84" s="30"/>
      <c r="V84" s="30">
        <v>382685</v>
      </c>
      <c r="W84" s="30">
        <v>1893576</v>
      </c>
      <c r="X84" s="30"/>
      <c r="Y84" s="29"/>
      <c r="Z84" s="31">
        <v>3787152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32856805</v>
      </c>
      <c r="F5" s="358">
        <f t="shared" si="0"/>
        <v>32856805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16428403</v>
      </c>
      <c r="Y5" s="358">
        <f t="shared" si="0"/>
        <v>-16428403</v>
      </c>
      <c r="Z5" s="359">
        <f>+IF(X5&lt;&gt;0,+(Y5/X5)*100,0)</f>
        <v>-100</v>
      </c>
      <c r="AA5" s="360">
        <f>+AA6+AA8+AA11+AA13+AA15</f>
        <v>32856805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5798680</v>
      </c>
      <c r="F6" s="59">
        <f t="shared" si="1"/>
        <v>5798680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2899340</v>
      </c>
      <c r="Y6" s="59">
        <f t="shared" si="1"/>
        <v>-2899340</v>
      </c>
      <c r="Z6" s="61">
        <f>+IF(X6&lt;&gt;0,+(Y6/X6)*100,0)</f>
        <v>-100</v>
      </c>
      <c r="AA6" s="62">
        <f t="shared" si="1"/>
        <v>5798680</v>
      </c>
    </row>
    <row r="7" spans="1:27" ht="12.75">
      <c r="A7" s="291" t="s">
        <v>229</v>
      </c>
      <c r="B7" s="142"/>
      <c r="C7" s="60"/>
      <c r="D7" s="340"/>
      <c r="E7" s="60">
        <v>5798680</v>
      </c>
      <c r="F7" s="59">
        <v>5798680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2899340</v>
      </c>
      <c r="Y7" s="59">
        <v>-2899340</v>
      </c>
      <c r="Z7" s="61">
        <v>-100</v>
      </c>
      <c r="AA7" s="62">
        <v>5798680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20695426</v>
      </c>
      <c r="F11" s="364">
        <f t="shared" si="3"/>
        <v>20695426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10347713</v>
      </c>
      <c r="Y11" s="364">
        <f t="shared" si="3"/>
        <v>-10347713</v>
      </c>
      <c r="Z11" s="365">
        <f>+IF(X11&lt;&gt;0,+(Y11/X11)*100,0)</f>
        <v>-100</v>
      </c>
      <c r="AA11" s="366">
        <f t="shared" si="3"/>
        <v>20695426</v>
      </c>
    </row>
    <row r="12" spans="1:27" ht="12.75">
      <c r="A12" s="291" t="s">
        <v>232</v>
      </c>
      <c r="B12" s="136"/>
      <c r="C12" s="60"/>
      <c r="D12" s="340"/>
      <c r="E12" s="60">
        <v>20695426</v>
      </c>
      <c r="F12" s="59">
        <v>20695426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10347713</v>
      </c>
      <c r="Y12" s="59">
        <v>-10347713</v>
      </c>
      <c r="Z12" s="61">
        <v>-100</v>
      </c>
      <c r="AA12" s="62">
        <v>20695426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3299832</v>
      </c>
      <c r="F13" s="342">
        <f t="shared" si="4"/>
        <v>3299832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1649916</v>
      </c>
      <c r="Y13" s="342">
        <f t="shared" si="4"/>
        <v>-1649916</v>
      </c>
      <c r="Z13" s="335">
        <f>+IF(X13&lt;&gt;0,+(Y13/X13)*100,0)</f>
        <v>-100</v>
      </c>
      <c r="AA13" s="273">
        <f t="shared" si="4"/>
        <v>3299832</v>
      </c>
    </row>
    <row r="14" spans="1:27" ht="12.75">
      <c r="A14" s="291" t="s">
        <v>233</v>
      </c>
      <c r="B14" s="136"/>
      <c r="C14" s="60"/>
      <c r="D14" s="340"/>
      <c r="E14" s="60">
        <v>3299832</v>
      </c>
      <c r="F14" s="59">
        <v>3299832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1649916</v>
      </c>
      <c r="Y14" s="59">
        <v>-1649916</v>
      </c>
      <c r="Z14" s="61">
        <v>-100</v>
      </c>
      <c r="AA14" s="62">
        <v>3299832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3062867</v>
      </c>
      <c r="F15" s="59">
        <f t="shared" si="5"/>
        <v>3062867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1531434</v>
      </c>
      <c r="Y15" s="59">
        <f t="shared" si="5"/>
        <v>-1531434</v>
      </c>
      <c r="Z15" s="61">
        <f>+IF(X15&lt;&gt;0,+(Y15/X15)*100,0)</f>
        <v>-100</v>
      </c>
      <c r="AA15" s="62">
        <f>SUM(AA16:AA20)</f>
        <v>3062867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3062867</v>
      </c>
      <c r="F20" s="59">
        <v>3062867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1531434</v>
      </c>
      <c r="Y20" s="59">
        <v>-1531434</v>
      </c>
      <c r="Z20" s="61">
        <v>-100</v>
      </c>
      <c r="AA20" s="62">
        <v>3062867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37778905</v>
      </c>
      <c r="F40" s="345">
        <f t="shared" si="9"/>
        <v>37778905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18889453</v>
      </c>
      <c r="Y40" s="345">
        <f t="shared" si="9"/>
        <v>-18889453</v>
      </c>
      <c r="Z40" s="336">
        <f>+IF(X40&lt;&gt;0,+(Y40/X40)*100,0)</f>
        <v>-100</v>
      </c>
      <c r="AA40" s="350">
        <f>SUM(AA41:AA49)</f>
        <v>37778905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37778905</v>
      </c>
      <c r="F49" s="53">
        <v>37778905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18889453</v>
      </c>
      <c r="Y49" s="53">
        <v>-18889453</v>
      </c>
      <c r="Z49" s="94">
        <v>-100</v>
      </c>
      <c r="AA49" s="95">
        <v>37778905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70635710</v>
      </c>
      <c r="F60" s="264">
        <f t="shared" si="14"/>
        <v>70635710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35317856</v>
      </c>
      <c r="Y60" s="264">
        <f t="shared" si="14"/>
        <v>-35317856</v>
      </c>
      <c r="Z60" s="337">
        <f>+IF(X60&lt;&gt;0,+(Y60/X60)*100,0)</f>
        <v>-100</v>
      </c>
      <c r="AA60" s="232">
        <f>+AA57+AA54+AA51+AA40+AA37+AA34+AA22+AA5</f>
        <v>70635710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393772360</v>
      </c>
      <c r="D5" s="153">
        <f>SUM(D6:D8)</f>
        <v>0</v>
      </c>
      <c r="E5" s="154">
        <f t="shared" si="0"/>
        <v>182023723</v>
      </c>
      <c r="F5" s="100">
        <f t="shared" si="0"/>
        <v>182023723</v>
      </c>
      <c r="G5" s="100">
        <f t="shared" si="0"/>
        <v>94414169</v>
      </c>
      <c r="H5" s="100">
        <f t="shared" si="0"/>
        <v>2714059</v>
      </c>
      <c r="I5" s="100">
        <f t="shared" si="0"/>
        <v>1669553</v>
      </c>
      <c r="J5" s="100">
        <f t="shared" si="0"/>
        <v>98797781</v>
      </c>
      <c r="K5" s="100">
        <f t="shared" si="0"/>
        <v>4098955</v>
      </c>
      <c r="L5" s="100">
        <f t="shared" si="0"/>
        <v>1803730</v>
      </c>
      <c r="M5" s="100">
        <f t="shared" si="0"/>
        <v>34831707</v>
      </c>
      <c r="N5" s="100">
        <f t="shared" si="0"/>
        <v>40734392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139532173</v>
      </c>
      <c r="X5" s="100">
        <f t="shared" si="0"/>
        <v>91011858</v>
      </c>
      <c r="Y5" s="100">
        <f t="shared" si="0"/>
        <v>48520315</v>
      </c>
      <c r="Z5" s="137">
        <f>+IF(X5&lt;&gt;0,+(Y5/X5)*100,0)</f>
        <v>53.312080498345615</v>
      </c>
      <c r="AA5" s="153">
        <f>SUM(AA6:AA8)</f>
        <v>182023723</v>
      </c>
    </row>
    <row r="6" spans="1:27" ht="12.75">
      <c r="A6" s="138" t="s">
        <v>75</v>
      </c>
      <c r="B6" s="136"/>
      <c r="C6" s="155">
        <v>2082978</v>
      </c>
      <c r="D6" s="155"/>
      <c r="E6" s="156">
        <v>2188000</v>
      </c>
      <c r="F6" s="60">
        <v>2188000</v>
      </c>
      <c r="G6" s="60"/>
      <c r="H6" s="60">
        <v>367599</v>
      </c>
      <c r="I6" s="60">
        <v>139661</v>
      </c>
      <c r="J6" s="60">
        <v>507260</v>
      </c>
      <c r="K6" s="60">
        <v>30130</v>
      </c>
      <c r="L6" s="60">
        <v>390719</v>
      </c>
      <c r="M6" s="60">
        <v>165959</v>
      </c>
      <c r="N6" s="60">
        <v>586808</v>
      </c>
      <c r="O6" s="60"/>
      <c r="P6" s="60"/>
      <c r="Q6" s="60"/>
      <c r="R6" s="60"/>
      <c r="S6" s="60"/>
      <c r="T6" s="60"/>
      <c r="U6" s="60"/>
      <c r="V6" s="60"/>
      <c r="W6" s="60">
        <v>1094068</v>
      </c>
      <c r="X6" s="60">
        <v>1093998</v>
      </c>
      <c r="Y6" s="60">
        <v>70</v>
      </c>
      <c r="Z6" s="140">
        <v>0.01</v>
      </c>
      <c r="AA6" s="155">
        <v>2188000</v>
      </c>
    </row>
    <row r="7" spans="1:27" ht="12.75">
      <c r="A7" s="138" t="s">
        <v>76</v>
      </c>
      <c r="B7" s="136"/>
      <c r="C7" s="157">
        <v>390745845</v>
      </c>
      <c r="D7" s="157"/>
      <c r="E7" s="158">
        <v>178787223</v>
      </c>
      <c r="F7" s="159">
        <v>178787223</v>
      </c>
      <c r="G7" s="159">
        <v>94414015</v>
      </c>
      <c r="H7" s="159">
        <v>2346300</v>
      </c>
      <c r="I7" s="159">
        <v>1529667</v>
      </c>
      <c r="J7" s="159">
        <v>98289982</v>
      </c>
      <c r="K7" s="159">
        <v>4068475</v>
      </c>
      <c r="L7" s="159">
        <v>1412809</v>
      </c>
      <c r="M7" s="159">
        <v>34665885</v>
      </c>
      <c r="N7" s="159">
        <v>40147169</v>
      </c>
      <c r="O7" s="159"/>
      <c r="P7" s="159"/>
      <c r="Q7" s="159"/>
      <c r="R7" s="159"/>
      <c r="S7" s="159"/>
      <c r="T7" s="159"/>
      <c r="U7" s="159"/>
      <c r="V7" s="159"/>
      <c r="W7" s="159">
        <v>138437151</v>
      </c>
      <c r="X7" s="159">
        <v>89393610</v>
      </c>
      <c r="Y7" s="159">
        <v>49043541</v>
      </c>
      <c r="Z7" s="141">
        <v>54.86</v>
      </c>
      <c r="AA7" s="157">
        <v>178787223</v>
      </c>
    </row>
    <row r="8" spans="1:27" ht="12.75">
      <c r="A8" s="138" t="s">
        <v>77</v>
      </c>
      <c r="B8" s="136"/>
      <c r="C8" s="155">
        <v>943537</v>
      </c>
      <c r="D8" s="155"/>
      <c r="E8" s="156">
        <v>1048500</v>
      </c>
      <c r="F8" s="60">
        <v>1048500</v>
      </c>
      <c r="G8" s="60">
        <v>154</v>
      </c>
      <c r="H8" s="60">
        <v>160</v>
      </c>
      <c r="I8" s="60">
        <v>225</v>
      </c>
      <c r="J8" s="60">
        <v>539</v>
      </c>
      <c r="K8" s="60">
        <v>350</v>
      </c>
      <c r="L8" s="60">
        <v>202</v>
      </c>
      <c r="M8" s="60">
        <v>-137</v>
      </c>
      <c r="N8" s="60">
        <v>415</v>
      </c>
      <c r="O8" s="60"/>
      <c r="P8" s="60"/>
      <c r="Q8" s="60"/>
      <c r="R8" s="60"/>
      <c r="S8" s="60"/>
      <c r="T8" s="60"/>
      <c r="U8" s="60"/>
      <c r="V8" s="60"/>
      <c r="W8" s="60">
        <v>954</v>
      </c>
      <c r="X8" s="60">
        <v>524250</v>
      </c>
      <c r="Y8" s="60">
        <v>-523296</v>
      </c>
      <c r="Z8" s="140">
        <v>-99.82</v>
      </c>
      <c r="AA8" s="155">
        <v>1048500</v>
      </c>
    </row>
    <row r="9" spans="1:27" ht="12.75">
      <c r="A9" s="135" t="s">
        <v>78</v>
      </c>
      <c r="B9" s="136"/>
      <c r="C9" s="153">
        <f aca="true" t="shared" si="1" ref="C9:Y9">SUM(C10:C14)</f>
        <v>328540</v>
      </c>
      <c r="D9" s="153">
        <f>SUM(D10:D14)</f>
        <v>0</v>
      </c>
      <c r="E9" s="154">
        <f t="shared" si="1"/>
        <v>7354348</v>
      </c>
      <c r="F9" s="100">
        <f t="shared" si="1"/>
        <v>7354348</v>
      </c>
      <c r="G9" s="100">
        <f t="shared" si="1"/>
        <v>2151361</v>
      </c>
      <c r="H9" s="100">
        <f t="shared" si="1"/>
        <v>12241</v>
      </c>
      <c r="I9" s="100">
        <f t="shared" si="1"/>
        <v>17544</v>
      </c>
      <c r="J9" s="100">
        <f t="shared" si="1"/>
        <v>2181146</v>
      </c>
      <c r="K9" s="100">
        <f t="shared" si="1"/>
        <v>19979</v>
      </c>
      <c r="L9" s="100">
        <f t="shared" si="1"/>
        <v>17544</v>
      </c>
      <c r="M9" s="100">
        <f t="shared" si="1"/>
        <v>2669714</v>
      </c>
      <c r="N9" s="100">
        <f t="shared" si="1"/>
        <v>2707237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4888383</v>
      </c>
      <c r="X9" s="100">
        <f t="shared" si="1"/>
        <v>3677172</v>
      </c>
      <c r="Y9" s="100">
        <f t="shared" si="1"/>
        <v>1211211</v>
      </c>
      <c r="Z9" s="137">
        <f>+IF(X9&lt;&gt;0,+(Y9/X9)*100,0)</f>
        <v>32.93865503163844</v>
      </c>
      <c r="AA9" s="153">
        <f>SUM(AA10:AA14)</f>
        <v>7354348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>
        <v>219945</v>
      </c>
      <c r="D11" s="155"/>
      <c r="E11" s="156">
        <v>254400</v>
      </c>
      <c r="F11" s="60">
        <v>254400</v>
      </c>
      <c r="G11" s="60">
        <v>17544</v>
      </c>
      <c r="H11" s="60">
        <v>12241</v>
      </c>
      <c r="I11" s="60">
        <v>17544</v>
      </c>
      <c r="J11" s="60">
        <v>47329</v>
      </c>
      <c r="K11" s="60">
        <v>19979</v>
      </c>
      <c r="L11" s="60">
        <v>17544</v>
      </c>
      <c r="M11" s="60">
        <v>17544</v>
      </c>
      <c r="N11" s="60">
        <v>55067</v>
      </c>
      <c r="O11" s="60"/>
      <c r="P11" s="60"/>
      <c r="Q11" s="60"/>
      <c r="R11" s="60"/>
      <c r="S11" s="60"/>
      <c r="T11" s="60"/>
      <c r="U11" s="60"/>
      <c r="V11" s="60"/>
      <c r="W11" s="60">
        <v>102396</v>
      </c>
      <c r="X11" s="60">
        <v>127200</v>
      </c>
      <c r="Y11" s="60">
        <v>-24804</v>
      </c>
      <c r="Z11" s="140">
        <v>-19.5</v>
      </c>
      <c r="AA11" s="155">
        <v>254400</v>
      </c>
    </row>
    <row r="12" spans="1:27" ht="12.75">
      <c r="A12" s="138" t="s">
        <v>81</v>
      </c>
      <c r="B12" s="136"/>
      <c r="C12" s="155">
        <v>108595</v>
      </c>
      <c r="D12" s="155"/>
      <c r="E12" s="156">
        <v>7099948</v>
      </c>
      <c r="F12" s="60">
        <v>7099948</v>
      </c>
      <c r="G12" s="60">
        <v>2133817</v>
      </c>
      <c r="H12" s="60"/>
      <c r="I12" s="60"/>
      <c r="J12" s="60">
        <v>2133817</v>
      </c>
      <c r="K12" s="60"/>
      <c r="L12" s="60"/>
      <c r="M12" s="60">
        <v>2652170</v>
      </c>
      <c r="N12" s="60">
        <v>2652170</v>
      </c>
      <c r="O12" s="60"/>
      <c r="P12" s="60"/>
      <c r="Q12" s="60"/>
      <c r="R12" s="60"/>
      <c r="S12" s="60"/>
      <c r="T12" s="60"/>
      <c r="U12" s="60"/>
      <c r="V12" s="60"/>
      <c r="W12" s="60">
        <v>4785987</v>
      </c>
      <c r="X12" s="60">
        <v>3549972</v>
      </c>
      <c r="Y12" s="60">
        <v>1236015</v>
      </c>
      <c r="Z12" s="140">
        <v>34.82</v>
      </c>
      <c r="AA12" s="155">
        <v>7099948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257397957</v>
      </c>
      <c r="D15" s="153">
        <f>SUM(D16:D18)</f>
        <v>0</v>
      </c>
      <c r="E15" s="154">
        <f t="shared" si="2"/>
        <v>60970128</v>
      </c>
      <c r="F15" s="100">
        <f t="shared" si="2"/>
        <v>60970128</v>
      </c>
      <c r="G15" s="100">
        <f t="shared" si="2"/>
        <v>16390966</v>
      </c>
      <c r="H15" s="100">
        <f t="shared" si="2"/>
        <v>25220595</v>
      </c>
      <c r="I15" s="100">
        <f t="shared" si="2"/>
        <v>20394163</v>
      </c>
      <c r="J15" s="100">
        <f t="shared" si="2"/>
        <v>62005724</v>
      </c>
      <c r="K15" s="100">
        <f t="shared" si="2"/>
        <v>37094916</v>
      </c>
      <c r="L15" s="100">
        <f t="shared" si="2"/>
        <v>25893188</v>
      </c>
      <c r="M15" s="100">
        <f t="shared" si="2"/>
        <v>32206660</v>
      </c>
      <c r="N15" s="100">
        <f t="shared" si="2"/>
        <v>95194764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157200488</v>
      </c>
      <c r="X15" s="100">
        <f t="shared" si="2"/>
        <v>30485064</v>
      </c>
      <c r="Y15" s="100">
        <f t="shared" si="2"/>
        <v>126715424</v>
      </c>
      <c r="Z15" s="137">
        <f>+IF(X15&lt;&gt;0,+(Y15/X15)*100,0)</f>
        <v>415.66395924246706</v>
      </c>
      <c r="AA15" s="153">
        <f>SUM(AA16:AA18)</f>
        <v>60970128</v>
      </c>
    </row>
    <row r="16" spans="1:27" ht="12.75">
      <c r="A16" s="138" t="s">
        <v>85</v>
      </c>
      <c r="B16" s="136"/>
      <c r="C16" s="155">
        <v>256449888</v>
      </c>
      <c r="D16" s="155"/>
      <c r="E16" s="156">
        <v>43180141</v>
      </c>
      <c r="F16" s="60">
        <v>43180141</v>
      </c>
      <c r="G16" s="60">
        <v>11194637</v>
      </c>
      <c r="H16" s="60">
        <v>25220595</v>
      </c>
      <c r="I16" s="60">
        <v>20394163</v>
      </c>
      <c r="J16" s="60">
        <v>56809395</v>
      </c>
      <c r="K16" s="60">
        <v>37094916</v>
      </c>
      <c r="L16" s="60">
        <v>25785594</v>
      </c>
      <c r="M16" s="60">
        <v>25515631</v>
      </c>
      <c r="N16" s="60">
        <v>88396141</v>
      </c>
      <c r="O16" s="60"/>
      <c r="P16" s="60"/>
      <c r="Q16" s="60"/>
      <c r="R16" s="60"/>
      <c r="S16" s="60"/>
      <c r="T16" s="60"/>
      <c r="U16" s="60"/>
      <c r="V16" s="60"/>
      <c r="W16" s="60">
        <v>145205536</v>
      </c>
      <c r="X16" s="60">
        <v>21590070</v>
      </c>
      <c r="Y16" s="60">
        <v>123615466</v>
      </c>
      <c r="Z16" s="140">
        <v>572.56</v>
      </c>
      <c r="AA16" s="155">
        <v>43180141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>
        <v>948069</v>
      </c>
      <c r="D18" s="155"/>
      <c r="E18" s="156">
        <v>17789987</v>
      </c>
      <c r="F18" s="60">
        <v>17789987</v>
      </c>
      <c r="G18" s="60">
        <v>5196329</v>
      </c>
      <c r="H18" s="60"/>
      <c r="I18" s="60"/>
      <c r="J18" s="60">
        <v>5196329</v>
      </c>
      <c r="K18" s="60"/>
      <c r="L18" s="60">
        <v>107594</v>
      </c>
      <c r="M18" s="60">
        <v>6691029</v>
      </c>
      <c r="N18" s="60">
        <v>6798623</v>
      </c>
      <c r="O18" s="60"/>
      <c r="P18" s="60"/>
      <c r="Q18" s="60"/>
      <c r="R18" s="60"/>
      <c r="S18" s="60"/>
      <c r="T18" s="60"/>
      <c r="U18" s="60"/>
      <c r="V18" s="60"/>
      <c r="W18" s="60">
        <v>11994952</v>
      </c>
      <c r="X18" s="60">
        <v>8894994</v>
      </c>
      <c r="Y18" s="60">
        <v>3099958</v>
      </c>
      <c r="Z18" s="140">
        <v>34.85</v>
      </c>
      <c r="AA18" s="155">
        <v>17789987</v>
      </c>
    </row>
    <row r="19" spans="1:27" ht="12.75">
      <c r="A19" s="135" t="s">
        <v>88</v>
      </c>
      <c r="B19" s="142"/>
      <c r="C19" s="153">
        <f aca="true" t="shared" si="3" ref="C19:Y19">SUM(C20:C23)</f>
        <v>451250552</v>
      </c>
      <c r="D19" s="153">
        <f>SUM(D20:D23)</f>
        <v>0</v>
      </c>
      <c r="E19" s="154">
        <f t="shared" si="3"/>
        <v>974770039</v>
      </c>
      <c r="F19" s="100">
        <f t="shared" si="3"/>
        <v>974770039</v>
      </c>
      <c r="G19" s="100">
        <f t="shared" si="3"/>
        <v>79301158</v>
      </c>
      <c r="H19" s="100">
        <f t="shared" si="3"/>
        <v>35326676</v>
      </c>
      <c r="I19" s="100">
        <f t="shared" si="3"/>
        <v>42361121</v>
      </c>
      <c r="J19" s="100">
        <f t="shared" si="3"/>
        <v>156988955</v>
      </c>
      <c r="K19" s="100">
        <f t="shared" si="3"/>
        <v>40263859</v>
      </c>
      <c r="L19" s="100">
        <f t="shared" si="3"/>
        <v>29134254</v>
      </c>
      <c r="M19" s="100">
        <f t="shared" si="3"/>
        <v>137257408</v>
      </c>
      <c r="N19" s="100">
        <f t="shared" si="3"/>
        <v>206655521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363644476</v>
      </c>
      <c r="X19" s="100">
        <f t="shared" si="3"/>
        <v>487385022</v>
      </c>
      <c r="Y19" s="100">
        <f t="shared" si="3"/>
        <v>-123740546</v>
      </c>
      <c r="Z19" s="137">
        <f>+IF(X19&lt;&gt;0,+(Y19/X19)*100,0)</f>
        <v>-25.388664077576024</v>
      </c>
      <c r="AA19" s="153">
        <f>SUM(AA20:AA23)</f>
        <v>974770039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343847701</v>
      </c>
      <c r="D21" s="155"/>
      <c r="E21" s="156">
        <v>855298501</v>
      </c>
      <c r="F21" s="60">
        <v>855298501</v>
      </c>
      <c r="G21" s="60">
        <v>68895730</v>
      </c>
      <c r="H21" s="60">
        <v>26545049</v>
      </c>
      <c r="I21" s="60">
        <v>32420226</v>
      </c>
      <c r="J21" s="60">
        <v>127861005</v>
      </c>
      <c r="K21" s="60">
        <v>32152399</v>
      </c>
      <c r="L21" s="60">
        <v>19430007</v>
      </c>
      <c r="M21" s="60">
        <v>125351266</v>
      </c>
      <c r="N21" s="60">
        <v>176933672</v>
      </c>
      <c r="O21" s="60"/>
      <c r="P21" s="60"/>
      <c r="Q21" s="60"/>
      <c r="R21" s="60"/>
      <c r="S21" s="60"/>
      <c r="T21" s="60"/>
      <c r="U21" s="60"/>
      <c r="V21" s="60"/>
      <c r="W21" s="60">
        <v>304794677</v>
      </c>
      <c r="X21" s="60">
        <v>427649250</v>
      </c>
      <c r="Y21" s="60">
        <v>-122854573</v>
      </c>
      <c r="Z21" s="140">
        <v>-28.73</v>
      </c>
      <c r="AA21" s="155">
        <v>855298501</v>
      </c>
    </row>
    <row r="22" spans="1:27" ht="12.75">
      <c r="A22" s="138" t="s">
        <v>91</v>
      </c>
      <c r="B22" s="136"/>
      <c r="C22" s="157">
        <v>107402851</v>
      </c>
      <c r="D22" s="157"/>
      <c r="E22" s="158">
        <v>119471538</v>
      </c>
      <c r="F22" s="159">
        <v>119471538</v>
      </c>
      <c r="G22" s="159">
        <v>10405428</v>
      </c>
      <c r="H22" s="159">
        <v>8781627</v>
      </c>
      <c r="I22" s="159">
        <v>9940895</v>
      </c>
      <c r="J22" s="159">
        <v>29127950</v>
      </c>
      <c r="K22" s="159">
        <v>8111460</v>
      </c>
      <c r="L22" s="159">
        <v>9704247</v>
      </c>
      <c r="M22" s="159">
        <v>11906142</v>
      </c>
      <c r="N22" s="159">
        <v>29721849</v>
      </c>
      <c r="O22" s="159"/>
      <c r="P22" s="159"/>
      <c r="Q22" s="159"/>
      <c r="R22" s="159"/>
      <c r="S22" s="159"/>
      <c r="T22" s="159"/>
      <c r="U22" s="159"/>
      <c r="V22" s="159"/>
      <c r="W22" s="159">
        <v>58849799</v>
      </c>
      <c r="X22" s="159">
        <v>59735772</v>
      </c>
      <c r="Y22" s="159">
        <v>-885973</v>
      </c>
      <c r="Z22" s="141">
        <v>-1.48</v>
      </c>
      <c r="AA22" s="157">
        <v>119471538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>
        <v>861705</v>
      </c>
      <c r="D24" s="153"/>
      <c r="E24" s="154">
        <v>250000</v>
      </c>
      <c r="F24" s="100">
        <v>250000</v>
      </c>
      <c r="G24" s="100">
        <v>13791</v>
      </c>
      <c r="H24" s="100">
        <v>155555</v>
      </c>
      <c r="I24" s="100"/>
      <c r="J24" s="100">
        <v>169346</v>
      </c>
      <c r="K24" s="100">
        <v>14833</v>
      </c>
      <c r="L24" s="100"/>
      <c r="M24" s="100">
        <v>23459</v>
      </c>
      <c r="N24" s="100">
        <v>38292</v>
      </c>
      <c r="O24" s="100"/>
      <c r="P24" s="100"/>
      <c r="Q24" s="100"/>
      <c r="R24" s="100"/>
      <c r="S24" s="100"/>
      <c r="T24" s="100"/>
      <c r="U24" s="100"/>
      <c r="V24" s="100"/>
      <c r="W24" s="100">
        <v>207638</v>
      </c>
      <c r="X24" s="100">
        <v>124998</v>
      </c>
      <c r="Y24" s="100">
        <v>82640</v>
      </c>
      <c r="Z24" s="137">
        <v>66.11</v>
      </c>
      <c r="AA24" s="153">
        <v>250000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1103611114</v>
      </c>
      <c r="D25" s="168">
        <f>+D5+D9+D15+D19+D24</f>
        <v>0</v>
      </c>
      <c r="E25" s="169">
        <f t="shared" si="4"/>
        <v>1225368238</v>
      </c>
      <c r="F25" s="73">
        <f t="shared" si="4"/>
        <v>1225368238</v>
      </c>
      <c r="G25" s="73">
        <f t="shared" si="4"/>
        <v>192271445</v>
      </c>
      <c r="H25" s="73">
        <f t="shared" si="4"/>
        <v>63429126</v>
      </c>
      <c r="I25" s="73">
        <f t="shared" si="4"/>
        <v>64442381</v>
      </c>
      <c r="J25" s="73">
        <f t="shared" si="4"/>
        <v>320142952</v>
      </c>
      <c r="K25" s="73">
        <f t="shared" si="4"/>
        <v>81492542</v>
      </c>
      <c r="L25" s="73">
        <f t="shared" si="4"/>
        <v>56848716</v>
      </c>
      <c r="M25" s="73">
        <f t="shared" si="4"/>
        <v>206988948</v>
      </c>
      <c r="N25" s="73">
        <f t="shared" si="4"/>
        <v>345330206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665473158</v>
      </c>
      <c r="X25" s="73">
        <f t="shared" si="4"/>
        <v>612684114</v>
      </c>
      <c r="Y25" s="73">
        <f t="shared" si="4"/>
        <v>52789044</v>
      </c>
      <c r="Z25" s="170">
        <f>+IF(X25&lt;&gt;0,+(Y25/X25)*100,0)</f>
        <v>8.616029499338381</v>
      </c>
      <c r="AA25" s="168">
        <f>+AA5+AA9+AA15+AA19+AA24</f>
        <v>1225368238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193779470</v>
      </c>
      <c r="D28" s="153">
        <f>SUM(D29:D31)</f>
        <v>0</v>
      </c>
      <c r="E28" s="154">
        <f t="shared" si="5"/>
        <v>218900235</v>
      </c>
      <c r="F28" s="100">
        <f t="shared" si="5"/>
        <v>218900235</v>
      </c>
      <c r="G28" s="100">
        <f t="shared" si="5"/>
        <v>14384821</v>
      </c>
      <c r="H28" s="100">
        <f t="shared" si="5"/>
        <v>19589229</v>
      </c>
      <c r="I28" s="100">
        <f t="shared" si="5"/>
        <v>18972921</v>
      </c>
      <c r="J28" s="100">
        <f t="shared" si="5"/>
        <v>52946971</v>
      </c>
      <c r="K28" s="100">
        <f t="shared" si="5"/>
        <v>16679896</v>
      </c>
      <c r="L28" s="100">
        <f t="shared" si="5"/>
        <v>15114198</v>
      </c>
      <c r="M28" s="100">
        <f t="shared" si="5"/>
        <v>30355794</v>
      </c>
      <c r="N28" s="100">
        <f t="shared" si="5"/>
        <v>62149888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115096859</v>
      </c>
      <c r="X28" s="100">
        <f t="shared" si="5"/>
        <v>109450122</v>
      </c>
      <c r="Y28" s="100">
        <f t="shared" si="5"/>
        <v>5646737</v>
      </c>
      <c r="Z28" s="137">
        <f>+IF(X28&lt;&gt;0,+(Y28/X28)*100,0)</f>
        <v>5.159187488160132</v>
      </c>
      <c r="AA28" s="153">
        <f>SUM(AA29:AA31)</f>
        <v>218900235</v>
      </c>
    </row>
    <row r="29" spans="1:27" ht="12.75">
      <c r="A29" s="138" t="s">
        <v>75</v>
      </c>
      <c r="B29" s="136"/>
      <c r="C29" s="155">
        <v>55583383</v>
      </c>
      <c r="D29" s="155"/>
      <c r="E29" s="156">
        <v>64169694</v>
      </c>
      <c r="F29" s="60">
        <v>64169694</v>
      </c>
      <c r="G29" s="60">
        <v>3399493</v>
      </c>
      <c r="H29" s="60">
        <v>4099917</v>
      </c>
      <c r="I29" s="60">
        <v>5866808</v>
      </c>
      <c r="J29" s="60">
        <v>13366218</v>
      </c>
      <c r="K29" s="60">
        <v>4637717</v>
      </c>
      <c r="L29" s="60">
        <v>4374975</v>
      </c>
      <c r="M29" s="60">
        <v>5553417</v>
      </c>
      <c r="N29" s="60">
        <v>14566109</v>
      </c>
      <c r="O29" s="60"/>
      <c r="P29" s="60"/>
      <c r="Q29" s="60"/>
      <c r="R29" s="60"/>
      <c r="S29" s="60"/>
      <c r="T29" s="60"/>
      <c r="U29" s="60"/>
      <c r="V29" s="60"/>
      <c r="W29" s="60">
        <v>27932327</v>
      </c>
      <c r="X29" s="60">
        <v>32084850</v>
      </c>
      <c r="Y29" s="60">
        <v>-4152523</v>
      </c>
      <c r="Z29" s="140">
        <v>-12.94</v>
      </c>
      <c r="AA29" s="155">
        <v>64169694</v>
      </c>
    </row>
    <row r="30" spans="1:27" ht="12.75">
      <c r="A30" s="138" t="s">
        <v>76</v>
      </c>
      <c r="B30" s="136"/>
      <c r="C30" s="157">
        <v>34984154</v>
      </c>
      <c r="D30" s="157"/>
      <c r="E30" s="158">
        <v>44041727</v>
      </c>
      <c r="F30" s="159">
        <v>44041727</v>
      </c>
      <c r="G30" s="159">
        <v>3949877</v>
      </c>
      <c r="H30" s="159">
        <v>4219653</v>
      </c>
      <c r="I30" s="159">
        <v>2573112</v>
      </c>
      <c r="J30" s="159">
        <v>10742642</v>
      </c>
      <c r="K30" s="159">
        <v>3189684</v>
      </c>
      <c r="L30" s="159">
        <v>3484852</v>
      </c>
      <c r="M30" s="159">
        <v>16099042</v>
      </c>
      <c r="N30" s="159">
        <v>22773578</v>
      </c>
      <c r="O30" s="159"/>
      <c r="P30" s="159"/>
      <c r="Q30" s="159"/>
      <c r="R30" s="159"/>
      <c r="S30" s="159"/>
      <c r="T30" s="159"/>
      <c r="U30" s="159"/>
      <c r="V30" s="159"/>
      <c r="W30" s="159">
        <v>33516220</v>
      </c>
      <c r="X30" s="159">
        <v>22020864</v>
      </c>
      <c r="Y30" s="159">
        <v>11495356</v>
      </c>
      <c r="Z30" s="141">
        <v>52.2</v>
      </c>
      <c r="AA30" s="157">
        <v>44041727</v>
      </c>
    </row>
    <row r="31" spans="1:27" ht="12.75">
      <c r="A31" s="138" t="s">
        <v>77</v>
      </c>
      <c r="B31" s="136"/>
      <c r="C31" s="155">
        <v>103211933</v>
      </c>
      <c r="D31" s="155"/>
      <c r="E31" s="156">
        <v>110688814</v>
      </c>
      <c r="F31" s="60">
        <v>110688814</v>
      </c>
      <c r="G31" s="60">
        <v>7035451</v>
      </c>
      <c r="H31" s="60">
        <v>11269659</v>
      </c>
      <c r="I31" s="60">
        <v>10533001</v>
      </c>
      <c r="J31" s="60">
        <v>28838111</v>
      </c>
      <c r="K31" s="60">
        <v>8852495</v>
      </c>
      <c r="L31" s="60">
        <v>7254371</v>
      </c>
      <c r="M31" s="60">
        <v>8703335</v>
      </c>
      <c r="N31" s="60">
        <v>24810201</v>
      </c>
      <c r="O31" s="60"/>
      <c r="P31" s="60"/>
      <c r="Q31" s="60"/>
      <c r="R31" s="60"/>
      <c r="S31" s="60"/>
      <c r="T31" s="60"/>
      <c r="U31" s="60"/>
      <c r="V31" s="60"/>
      <c r="W31" s="60">
        <v>53648312</v>
      </c>
      <c r="X31" s="60">
        <v>55344408</v>
      </c>
      <c r="Y31" s="60">
        <v>-1696096</v>
      </c>
      <c r="Z31" s="140">
        <v>-3.06</v>
      </c>
      <c r="AA31" s="155">
        <v>110688814</v>
      </c>
    </row>
    <row r="32" spans="1:27" ht="12.75">
      <c r="A32" s="135" t="s">
        <v>78</v>
      </c>
      <c r="B32" s="136"/>
      <c r="C32" s="153">
        <f aca="true" t="shared" si="6" ref="C32:Y32">SUM(C33:C37)</f>
        <v>2980618</v>
      </c>
      <c r="D32" s="153">
        <f>SUM(D33:D37)</f>
        <v>0</v>
      </c>
      <c r="E32" s="154">
        <f t="shared" si="6"/>
        <v>6099948</v>
      </c>
      <c r="F32" s="100">
        <f t="shared" si="6"/>
        <v>6099948</v>
      </c>
      <c r="G32" s="100">
        <f t="shared" si="6"/>
        <v>56041</v>
      </c>
      <c r="H32" s="100">
        <f t="shared" si="6"/>
        <v>8983</v>
      </c>
      <c r="I32" s="100">
        <f t="shared" si="6"/>
        <v>321232</v>
      </c>
      <c r="J32" s="100">
        <f t="shared" si="6"/>
        <v>386256</v>
      </c>
      <c r="K32" s="100">
        <f t="shared" si="6"/>
        <v>206753</v>
      </c>
      <c r="L32" s="100">
        <f t="shared" si="6"/>
        <v>260982</v>
      </c>
      <c r="M32" s="100">
        <f t="shared" si="6"/>
        <v>1076558</v>
      </c>
      <c r="N32" s="100">
        <f t="shared" si="6"/>
        <v>1544293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1930549</v>
      </c>
      <c r="X32" s="100">
        <f t="shared" si="6"/>
        <v>3049974</v>
      </c>
      <c r="Y32" s="100">
        <f t="shared" si="6"/>
        <v>-1119425</v>
      </c>
      <c r="Z32" s="137">
        <f>+IF(X32&lt;&gt;0,+(Y32/X32)*100,0)</f>
        <v>-36.70277189248171</v>
      </c>
      <c r="AA32" s="153">
        <f>SUM(AA33:AA37)</f>
        <v>6099948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>
        <v>465185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2515433</v>
      </c>
      <c r="D35" s="155"/>
      <c r="E35" s="156">
        <v>6099948</v>
      </c>
      <c r="F35" s="60">
        <v>6099948</v>
      </c>
      <c r="G35" s="60">
        <v>56041</v>
      </c>
      <c r="H35" s="60">
        <v>8983</v>
      </c>
      <c r="I35" s="60">
        <v>321232</v>
      </c>
      <c r="J35" s="60">
        <v>386256</v>
      </c>
      <c r="K35" s="60">
        <v>206753</v>
      </c>
      <c r="L35" s="60">
        <v>260982</v>
      </c>
      <c r="M35" s="60">
        <v>1076558</v>
      </c>
      <c r="N35" s="60">
        <v>1544293</v>
      </c>
      <c r="O35" s="60"/>
      <c r="P35" s="60"/>
      <c r="Q35" s="60"/>
      <c r="R35" s="60"/>
      <c r="S35" s="60"/>
      <c r="T35" s="60"/>
      <c r="U35" s="60"/>
      <c r="V35" s="60"/>
      <c r="W35" s="60">
        <v>1930549</v>
      </c>
      <c r="X35" s="60">
        <v>3049974</v>
      </c>
      <c r="Y35" s="60">
        <v>-1119425</v>
      </c>
      <c r="Z35" s="140">
        <v>-36.7</v>
      </c>
      <c r="AA35" s="155">
        <v>6099948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44031715</v>
      </c>
      <c r="D38" s="153">
        <f>SUM(D39:D41)</f>
        <v>0</v>
      </c>
      <c r="E38" s="154">
        <f t="shared" si="7"/>
        <v>81467544</v>
      </c>
      <c r="F38" s="100">
        <f t="shared" si="7"/>
        <v>81467544</v>
      </c>
      <c r="G38" s="100">
        <f t="shared" si="7"/>
        <v>4481026</v>
      </c>
      <c r="H38" s="100">
        <f t="shared" si="7"/>
        <v>6941197</v>
      </c>
      <c r="I38" s="100">
        <f t="shared" si="7"/>
        <v>7867809</v>
      </c>
      <c r="J38" s="100">
        <f t="shared" si="7"/>
        <v>19290032</v>
      </c>
      <c r="K38" s="100">
        <f t="shared" si="7"/>
        <v>11133213</v>
      </c>
      <c r="L38" s="100">
        <f t="shared" si="7"/>
        <v>8127618</v>
      </c>
      <c r="M38" s="100">
        <f t="shared" si="7"/>
        <v>20185591</v>
      </c>
      <c r="N38" s="100">
        <f t="shared" si="7"/>
        <v>39446422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58736454</v>
      </c>
      <c r="X38" s="100">
        <f t="shared" si="7"/>
        <v>40733772</v>
      </c>
      <c r="Y38" s="100">
        <f t="shared" si="7"/>
        <v>18002682</v>
      </c>
      <c r="Z38" s="137">
        <f>+IF(X38&lt;&gt;0,+(Y38/X38)*100,0)</f>
        <v>44.195961032039946</v>
      </c>
      <c r="AA38" s="153">
        <f>SUM(AA39:AA41)</f>
        <v>81467544</v>
      </c>
    </row>
    <row r="39" spans="1:27" ht="12.75">
      <c r="A39" s="138" t="s">
        <v>85</v>
      </c>
      <c r="B39" s="136"/>
      <c r="C39" s="155">
        <v>27824746</v>
      </c>
      <c r="D39" s="155"/>
      <c r="E39" s="156">
        <v>63009220</v>
      </c>
      <c r="F39" s="60">
        <v>63009220</v>
      </c>
      <c r="G39" s="60">
        <v>2943807</v>
      </c>
      <c r="H39" s="60">
        <v>5247117</v>
      </c>
      <c r="I39" s="60">
        <v>6613457</v>
      </c>
      <c r="J39" s="60">
        <v>14804381</v>
      </c>
      <c r="K39" s="60">
        <v>9846457</v>
      </c>
      <c r="L39" s="60">
        <v>6629288</v>
      </c>
      <c r="M39" s="60">
        <v>18951472</v>
      </c>
      <c r="N39" s="60">
        <v>35427217</v>
      </c>
      <c r="O39" s="60"/>
      <c r="P39" s="60"/>
      <c r="Q39" s="60"/>
      <c r="R39" s="60"/>
      <c r="S39" s="60"/>
      <c r="T39" s="60"/>
      <c r="U39" s="60"/>
      <c r="V39" s="60"/>
      <c r="W39" s="60">
        <v>50231598</v>
      </c>
      <c r="X39" s="60">
        <v>31504608</v>
      </c>
      <c r="Y39" s="60">
        <v>18726990</v>
      </c>
      <c r="Z39" s="140">
        <v>59.44</v>
      </c>
      <c r="AA39" s="155">
        <v>63009220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>
        <v>16206969</v>
      </c>
      <c r="D41" s="155"/>
      <c r="E41" s="156">
        <v>18458324</v>
      </c>
      <c r="F41" s="60">
        <v>18458324</v>
      </c>
      <c r="G41" s="60">
        <v>1537219</v>
      </c>
      <c r="H41" s="60">
        <v>1694080</v>
      </c>
      <c r="I41" s="60">
        <v>1254352</v>
      </c>
      <c r="J41" s="60">
        <v>4485651</v>
      </c>
      <c r="K41" s="60">
        <v>1286756</v>
      </c>
      <c r="L41" s="60">
        <v>1498330</v>
      </c>
      <c r="M41" s="60">
        <v>1234119</v>
      </c>
      <c r="N41" s="60">
        <v>4019205</v>
      </c>
      <c r="O41" s="60"/>
      <c r="P41" s="60"/>
      <c r="Q41" s="60"/>
      <c r="R41" s="60"/>
      <c r="S41" s="60"/>
      <c r="T41" s="60"/>
      <c r="U41" s="60"/>
      <c r="V41" s="60"/>
      <c r="W41" s="60">
        <v>8504856</v>
      </c>
      <c r="X41" s="60">
        <v>9229164</v>
      </c>
      <c r="Y41" s="60">
        <v>-724308</v>
      </c>
      <c r="Z41" s="140">
        <v>-7.85</v>
      </c>
      <c r="AA41" s="155">
        <v>18458324</v>
      </c>
    </row>
    <row r="42" spans="1:27" ht="12.75">
      <c r="A42" s="135" t="s">
        <v>88</v>
      </c>
      <c r="B42" s="142"/>
      <c r="C42" s="153">
        <f aca="true" t="shared" si="8" ref="C42:Y42">SUM(C43:C46)</f>
        <v>687112646</v>
      </c>
      <c r="D42" s="153">
        <f>SUM(D43:D46)</f>
        <v>0</v>
      </c>
      <c r="E42" s="154">
        <f t="shared" si="8"/>
        <v>604635225</v>
      </c>
      <c r="F42" s="100">
        <f t="shared" si="8"/>
        <v>604635225</v>
      </c>
      <c r="G42" s="100">
        <f t="shared" si="8"/>
        <v>45145919</v>
      </c>
      <c r="H42" s="100">
        <f t="shared" si="8"/>
        <v>61025584</v>
      </c>
      <c r="I42" s="100">
        <f t="shared" si="8"/>
        <v>47014607</v>
      </c>
      <c r="J42" s="100">
        <f t="shared" si="8"/>
        <v>153186110</v>
      </c>
      <c r="K42" s="100">
        <f t="shared" si="8"/>
        <v>44739038</v>
      </c>
      <c r="L42" s="100">
        <f t="shared" si="8"/>
        <v>31485570</v>
      </c>
      <c r="M42" s="100">
        <f t="shared" si="8"/>
        <v>74330503</v>
      </c>
      <c r="N42" s="100">
        <f t="shared" si="8"/>
        <v>150555111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303741221</v>
      </c>
      <c r="X42" s="100">
        <f t="shared" si="8"/>
        <v>302317584</v>
      </c>
      <c r="Y42" s="100">
        <f t="shared" si="8"/>
        <v>1423637</v>
      </c>
      <c r="Z42" s="137">
        <f>+IF(X42&lt;&gt;0,+(Y42/X42)*100,0)</f>
        <v>0.47090777227169156</v>
      </c>
      <c r="AA42" s="153">
        <f>SUM(AA43:AA46)</f>
        <v>604635225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595009913</v>
      </c>
      <c r="D44" s="155"/>
      <c r="E44" s="156">
        <v>516772383</v>
      </c>
      <c r="F44" s="60">
        <v>516772383</v>
      </c>
      <c r="G44" s="60">
        <v>40239772</v>
      </c>
      <c r="H44" s="60">
        <v>53825071</v>
      </c>
      <c r="I44" s="60">
        <v>39645722</v>
      </c>
      <c r="J44" s="60">
        <v>133710565</v>
      </c>
      <c r="K44" s="60">
        <v>39412435</v>
      </c>
      <c r="L44" s="60">
        <v>24302682</v>
      </c>
      <c r="M44" s="60">
        <v>67874528</v>
      </c>
      <c r="N44" s="60">
        <v>131589645</v>
      </c>
      <c r="O44" s="60"/>
      <c r="P44" s="60"/>
      <c r="Q44" s="60"/>
      <c r="R44" s="60"/>
      <c r="S44" s="60"/>
      <c r="T44" s="60"/>
      <c r="U44" s="60"/>
      <c r="V44" s="60"/>
      <c r="W44" s="60">
        <v>265300210</v>
      </c>
      <c r="X44" s="60">
        <v>258386160</v>
      </c>
      <c r="Y44" s="60">
        <v>6914050</v>
      </c>
      <c r="Z44" s="140">
        <v>2.68</v>
      </c>
      <c r="AA44" s="155">
        <v>516772383</v>
      </c>
    </row>
    <row r="45" spans="1:27" ht="12.75">
      <c r="A45" s="138" t="s">
        <v>91</v>
      </c>
      <c r="B45" s="136"/>
      <c r="C45" s="157">
        <v>92102733</v>
      </c>
      <c r="D45" s="157"/>
      <c r="E45" s="158">
        <v>87862842</v>
      </c>
      <c r="F45" s="159">
        <v>87862842</v>
      </c>
      <c r="G45" s="159">
        <v>4906147</v>
      </c>
      <c r="H45" s="159">
        <v>7200513</v>
      </c>
      <c r="I45" s="159">
        <v>7368885</v>
      </c>
      <c r="J45" s="159">
        <v>19475545</v>
      </c>
      <c r="K45" s="159">
        <v>5326603</v>
      </c>
      <c r="L45" s="159">
        <v>7182888</v>
      </c>
      <c r="M45" s="159">
        <v>6455975</v>
      </c>
      <c r="N45" s="159">
        <v>18965466</v>
      </c>
      <c r="O45" s="159"/>
      <c r="P45" s="159"/>
      <c r="Q45" s="159"/>
      <c r="R45" s="159"/>
      <c r="S45" s="159"/>
      <c r="T45" s="159"/>
      <c r="U45" s="159"/>
      <c r="V45" s="159"/>
      <c r="W45" s="159">
        <v>38441011</v>
      </c>
      <c r="X45" s="159">
        <v>43931424</v>
      </c>
      <c r="Y45" s="159">
        <v>-5490413</v>
      </c>
      <c r="Z45" s="141">
        <v>-12.5</v>
      </c>
      <c r="AA45" s="157">
        <v>87862842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1044941</v>
      </c>
      <c r="D47" s="153"/>
      <c r="E47" s="154">
        <v>1160373</v>
      </c>
      <c r="F47" s="100">
        <v>1160373</v>
      </c>
      <c r="G47" s="100">
        <v>91032</v>
      </c>
      <c r="H47" s="100">
        <v>94058</v>
      </c>
      <c r="I47" s="100">
        <v>94198</v>
      </c>
      <c r="J47" s="100">
        <v>279288</v>
      </c>
      <c r="K47" s="100">
        <v>71834</v>
      </c>
      <c r="L47" s="100">
        <v>74408</v>
      </c>
      <c r="M47" s="100">
        <v>34138</v>
      </c>
      <c r="N47" s="100">
        <v>180380</v>
      </c>
      <c r="O47" s="100"/>
      <c r="P47" s="100"/>
      <c r="Q47" s="100"/>
      <c r="R47" s="100"/>
      <c r="S47" s="100"/>
      <c r="T47" s="100"/>
      <c r="U47" s="100"/>
      <c r="V47" s="100"/>
      <c r="W47" s="100">
        <v>459668</v>
      </c>
      <c r="X47" s="100">
        <v>580188</v>
      </c>
      <c r="Y47" s="100">
        <v>-120520</v>
      </c>
      <c r="Z47" s="137">
        <v>-20.77</v>
      </c>
      <c r="AA47" s="153">
        <v>1160373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928949390</v>
      </c>
      <c r="D48" s="168">
        <f>+D28+D32+D38+D42+D47</f>
        <v>0</v>
      </c>
      <c r="E48" s="169">
        <f t="shared" si="9"/>
        <v>912263325</v>
      </c>
      <c r="F48" s="73">
        <f t="shared" si="9"/>
        <v>912263325</v>
      </c>
      <c r="G48" s="73">
        <f t="shared" si="9"/>
        <v>64158839</v>
      </c>
      <c r="H48" s="73">
        <f t="shared" si="9"/>
        <v>87659051</v>
      </c>
      <c r="I48" s="73">
        <f t="shared" si="9"/>
        <v>74270767</v>
      </c>
      <c r="J48" s="73">
        <f t="shared" si="9"/>
        <v>226088657</v>
      </c>
      <c r="K48" s="73">
        <f t="shared" si="9"/>
        <v>72830734</v>
      </c>
      <c r="L48" s="73">
        <f t="shared" si="9"/>
        <v>55062776</v>
      </c>
      <c r="M48" s="73">
        <f t="shared" si="9"/>
        <v>125982584</v>
      </c>
      <c r="N48" s="73">
        <f t="shared" si="9"/>
        <v>253876094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479964751</v>
      </c>
      <c r="X48" s="73">
        <f t="shared" si="9"/>
        <v>456131640</v>
      </c>
      <c r="Y48" s="73">
        <f t="shared" si="9"/>
        <v>23833111</v>
      </c>
      <c r="Z48" s="170">
        <f>+IF(X48&lt;&gt;0,+(Y48/X48)*100,0)</f>
        <v>5.225051040090093</v>
      </c>
      <c r="AA48" s="168">
        <f>+AA28+AA32+AA38+AA42+AA47</f>
        <v>912263325</v>
      </c>
    </row>
    <row r="49" spans="1:27" ht="12.75">
      <c r="A49" s="148" t="s">
        <v>49</v>
      </c>
      <c r="B49" s="149"/>
      <c r="C49" s="171">
        <f aca="true" t="shared" si="10" ref="C49:Y49">+C25-C48</f>
        <v>174661724</v>
      </c>
      <c r="D49" s="171">
        <f>+D25-D48</f>
        <v>0</v>
      </c>
      <c r="E49" s="172">
        <f t="shared" si="10"/>
        <v>313104913</v>
      </c>
      <c r="F49" s="173">
        <f t="shared" si="10"/>
        <v>313104913</v>
      </c>
      <c r="G49" s="173">
        <f t="shared" si="10"/>
        <v>128112606</v>
      </c>
      <c r="H49" s="173">
        <f t="shared" si="10"/>
        <v>-24229925</v>
      </c>
      <c r="I49" s="173">
        <f t="shared" si="10"/>
        <v>-9828386</v>
      </c>
      <c r="J49" s="173">
        <f t="shared" si="10"/>
        <v>94054295</v>
      </c>
      <c r="K49" s="173">
        <f t="shared" si="10"/>
        <v>8661808</v>
      </c>
      <c r="L49" s="173">
        <f t="shared" si="10"/>
        <v>1785940</v>
      </c>
      <c r="M49" s="173">
        <f t="shared" si="10"/>
        <v>81006364</v>
      </c>
      <c r="N49" s="173">
        <f t="shared" si="10"/>
        <v>91454112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185508407</v>
      </c>
      <c r="X49" s="173">
        <f>IF(F25=F48,0,X25-X48)</f>
        <v>156552474</v>
      </c>
      <c r="Y49" s="173">
        <f t="shared" si="10"/>
        <v>28955933</v>
      </c>
      <c r="Z49" s="174">
        <f>+IF(X49&lt;&gt;0,+(Y49/X49)*100,0)</f>
        <v>18.495991957303723</v>
      </c>
      <c r="AA49" s="171">
        <f>+AA25-AA48</f>
        <v>313104913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208858378</v>
      </c>
      <c r="D8" s="155">
        <v>0</v>
      </c>
      <c r="E8" s="156">
        <v>361386637</v>
      </c>
      <c r="F8" s="60">
        <v>361386637</v>
      </c>
      <c r="G8" s="60">
        <v>16521475</v>
      </c>
      <c r="H8" s="60">
        <v>20318730</v>
      </c>
      <c r="I8" s="60">
        <v>25187613</v>
      </c>
      <c r="J8" s="60">
        <v>62027818</v>
      </c>
      <c r="K8" s="60">
        <v>27882524</v>
      </c>
      <c r="L8" s="60">
        <v>16076238</v>
      </c>
      <c r="M8" s="60">
        <v>18342830</v>
      </c>
      <c r="N8" s="60">
        <v>62301592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124329410</v>
      </c>
      <c r="X8" s="60">
        <v>213417054</v>
      </c>
      <c r="Y8" s="60">
        <v>-89087644</v>
      </c>
      <c r="Z8" s="140">
        <v>-41.74</v>
      </c>
      <c r="AA8" s="155">
        <v>361386637</v>
      </c>
    </row>
    <row r="9" spans="1:27" ht="12.75">
      <c r="A9" s="183" t="s">
        <v>105</v>
      </c>
      <c r="B9" s="182"/>
      <c r="C9" s="155">
        <v>107249508</v>
      </c>
      <c r="D9" s="155">
        <v>0</v>
      </c>
      <c r="E9" s="156">
        <v>112280817</v>
      </c>
      <c r="F9" s="60">
        <v>112280817</v>
      </c>
      <c r="G9" s="60">
        <v>8429906</v>
      </c>
      <c r="H9" s="60">
        <v>8776246</v>
      </c>
      <c r="I9" s="60">
        <v>9914978</v>
      </c>
      <c r="J9" s="60">
        <v>27121130</v>
      </c>
      <c r="K9" s="60">
        <v>8105565</v>
      </c>
      <c r="L9" s="60">
        <v>9688206</v>
      </c>
      <c r="M9" s="60">
        <v>9473794</v>
      </c>
      <c r="N9" s="60">
        <v>27267565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54388695</v>
      </c>
      <c r="X9" s="60">
        <v>56140410</v>
      </c>
      <c r="Y9" s="60">
        <v>-1751715</v>
      </c>
      <c r="Z9" s="140">
        <v>-3.12</v>
      </c>
      <c r="AA9" s="155">
        <v>112280817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1089006</v>
      </c>
      <c r="D12" s="155">
        <v>0</v>
      </c>
      <c r="E12" s="156">
        <v>1249170</v>
      </c>
      <c r="F12" s="60">
        <v>1249170</v>
      </c>
      <c r="G12" s="60">
        <v>54417</v>
      </c>
      <c r="H12" s="60">
        <v>224113</v>
      </c>
      <c r="I12" s="60">
        <v>44615</v>
      </c>
      <c r="J12" s="60">
        <v>323145</v>
      </c>
      <c r="K12" s="60">
        <v>336395</v>
      </c>
      <c r="L12" s="60">
        <v>45721</v>
      </c>
      <c r="M12" s="60">
        <v>5202</v>
      </c>
      <c r="N12" s="60">
        <v>387318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710463</v>
      </c>
      <c r="X12" s="60">
        <v>624588</v>
      </c>
      <c r="Y12" s="60">
        <v>85875</v>
      </c>
      <c r="Z12" s="140">
        <v>13.75</v>
      </c>
      <c r="AA12" s="155">
        <v>1249170</v>
      </c>
    </row>
    <row r="13" spans="1:27" ht="12.75">
      <c r="A13" s="181" t="s">
        <v>109</v>
      </c>
      <c r="B13" s="185"/>
      <c r="C13" s="155">
        <v>26608786</v>
      </c>
      <c r="D13" s="155">
        <v>0</v>
      </c>
      <c r="E13" s="156">
        <v>15568476</v>
      </c>
      <c r="F13" s="60">
        <v>15568476</v>
      </c>
      <c r="G13" s="60">
        <v>1042156</v>
      </c>
      <c r="H13" s="60">
        <v>2269941</v>
      </c>
      <c r="I13" s="60">
        <v>1556791</v>
      </c>
      <c r="J13" s="60">
        <v>4868888</v>
      </c>
      <c r="K13" s="60">
        <v>3934954</v>
      </c>
      <c r="L13" s="60">
        <v>1428630</v>
      </c>
      <c r="M13" s="60">
        <v>-2103061</v>
      </c>
      <c r="N13" s="60">
        <v>3260523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8129411</v>
      </c>
      <c r="X13" s="60">
        <v>7784238</v>
      </c>
      <c r="Y13" s="60">
        <v>345173</v>
      </c>
      <c r="Z13" s="140">
        <v>4.43</v>
      </c>
      <c r="AA13" s="155">
        <v>15568476</v>
      </c>
    </row>
    <row r="14" spans="1:27" ht="12.75">
      <c r="A14" s="181" t="s">
        <v>110</v>
      </c>
      <c r="B14" s="185"/>
      <c r="C14" s="155">
        <v>4019407</v>
      </c>
      <c r="D14" s="155">
        <v>0</v>
      </c>
      <c r="E14" s="156">
        <v>3801593</v>
      </c>
      <c r="F14" s="60">
        <v>3801593</v>
      </c>
      <c r="G14" s="60">
        <v>278118</v>
      </c>
      <c r="H14" s="60">
        <v>312102</v>
      </c>
      <c r="I14" s="60">
        <v>256861</v>
      </c>
      <c r="J14" s="60">
        <v>847081</v>
      </c>
      <c r="K14" s="60">
        <v>-13893</v>
      </c>
      <c r="L14" s="60">
        <v>-24519</v>
      </c>
      <c r="M14" s="60">
        <v>382685</v>
      </c>
      <c r="N14" s="60">
        <v>344273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1191354</v>
      </c>
      <c r="X14" s="60">
        <v>1900794</v>
      </c>
      <c r="Y14" s="60">
        <v>-709440</v>
      </c>
      <c r="Z14" s="140">
        <v>-37.32</v>
      </c>
      <c r="AA14" s="155">
        <v>3801593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382647609</v>
      </c>
      <c r="D19" s="155">
        <v>0</v>
      </c>
      <c r="E19" s="156">
        <v>408661587</v>
      </c>
      <c r="F19" s="60">
        <v>408661587</v>
      </c>
      <c r="G19" s="60">
        <v>162855249</v>
      </c>
      <c r="H19" s="60">
        <v>2334629</v>
      </c>
      <c r="I19" s="60">
        <v>7094315</v>
      </c>
      <c r="J19" s="60">
        <v>172284193</v>
      </c>
      <c r="K19" s="60">
        <v>9782273</v>
      </c>
      <c r="L19" s="60">
        <v>9164198</v>
      </c>
      <c r="M19" s="60">
        <v>147023035</v>
      </c>
      <c r="N19" s="60">
        <v>165969506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338253699</v>
      </c>
      <c r="X19" s="60"/>
      <c r="Y19" s="60">
        <v>338253699</v>
      </c>
      <c r="Z19" s="140">
        <v>0</v>
      </c>
      <c r="AA19" s="155">
        <v>408661587</v>
      </c>
    </row>
    <row r="20" spans="1:27" ht="12.75">
      <c r="A20" s="181" t="s">
        <v>35</v>
      </c>
      <c r="B20" s="185"/>
      <c r="C20" s="155">
        <v>16629673</v>
      </c>
      <c r="D20" s="155">
        <v>0</v>
      </c>
      <c r="E20" s="156">
        <v>11557958</v>
      </c>
      <c r="F20" s="54">
        <v>11557958</v>
      </c>
      <c r="G20" s="54">
        <v>381668</v>
      </c>
      <c r="H20" s="54">
        <v>385856</v>
      </c>
      <c r="I20" s="54">
        <v>391657</v>
      </c>
      <c r="J20" s="54">
        <v>1159181</v>
      </c>
      <c r="K20" s="54">
        <v>4267464</v>
      </c>
      <c r="L20" s="54">
        <v>4514066</v>
      </c>
      <c r="M20" s="54">
        <v>-3811202</v>
      </c>
      <c r="N20" s="54">
        <v>4970328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6129509</v>
      </c>
      <c r="X20" s="54">
        <v>5778978</v>
      </c>
      <c r="Y20" s="54">
        <v>350531</v>
      </c>
      <c r="Z20" s="184">
        <v>6.07</v>
      </c>
      <c r="AA20" s="130">
        <v>11557958</v>
      </c>
    </row>
    <row r="21" spans="1:27" ht="12.75">
      <c r="A21" s="181" t="s">
        <v>115</v>
      </c>
      <c r="B21" s="185"/>
      <c r="C21" s="155">
        <v>812941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747915308</v>
      </c>
      <c r="D22" s="188">
        <f>SUM(D5:D21)</f>
        <v>0</v>
      </c>
      <c r="E22" s="189">
        <f t="shared" si="0"/>
        <v>914506238</v>
      </c>
      <c r="F22" s="190">
        <f t="shared" si="0"/>
        <v>914506238</v>
      </c>
      <c r="G22" s="190">
        <f t="shared" si="0"/>
        <v>189562989</v>
      </c>
      <c r="H22" s="190">
        <f t="shared" si="0"/>
        <v>34621617</v>
      </c>
      <c r="I22" s="190">
        <f t="shared" si="0"/>
        <v>44446830</v>
      </c>
      <c r="J22" s="190">
        <f t="shared" si="0"/>
        <v>268631436</v>
      </c>
      <c r="K22" s="190">
        <f t="shared" si="0"/>
        <v>54295282</v>
      </c>
      <c r="L22" s="190">
        <f t="shared" si="0"/>
        <v>40892540</v>
      </c>
      <c r="M22" s="190">
        <f t="shared" si="0"/>
        <v>169313283</v>
      </c>
      <c r="N22" s="190">
        <f t="shared" si="0"/>
        <v>264501105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533132541</v>
      </c>
      <c r="X22" s="190">
        <f t="shared" si="0"/>
        <v>285646062</v>
      </c>
      <c r="Y22" s="190">
        <f t="shared" si="0"/>
        <v>247486479</v>
      </c>
      <c r="Z22" s="191">
        <f>+IF(X22&lt;&gt;0,+(Y22/X22)*100,0)</f>
        <v>86.64095603740549</v>
      </c>
      <c r="AA22" s="188">
        <f>SUM(AA5:AA21)</f>
        <v>914506238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302629306</v>
      </c>
      <c r="D25" s="155">
        <v>0</v>
      </c>
      <c r="E25" s="156">
        <v>332850325</v>
      </c>
      <c r="F25" s="60">
        <v>332850325</v>
      </c>
      <c r="G25" s="60">
        <v>25152910</v>
      </c>
      <c r="H25" s="60">
        <v>39488873</v>
      </c>
      <c r="I25" s="60">
        <v>24812729</v>
      </c>
      <c r="J25" s="60">
        <v>89454512</v>
      </c>
      <c r="K25" s="60">
        <v>24177429</v>
      </c>
      <c r="L25" s="60">
        <v>25292842</v>
      </c>
      <c r="M25" s="60">
        <v>24469707</v>
      </c>
      <c r="N25" s="60">
        <v>73939978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163394490</v>
      </c>
      <c r="X25" s="60">
        <v>166425132</v>
      </c>
      <c r="Y25" s="60">
        <v>-3030642</v>
      </c>
      <c r="Z25" s="140">
        <v>-1.82</v>
      </c>
      <c r="AA25" s="155">
        <v>332850325</v>
      </c>
    </row>
    <row r="26" spans="1:27" ht="12.75">
      <c r="A26" s="183" t="s">
        <v>38</v>
      </c>
      <c r="B26" s="182"/>
      <c r="C26" s="155">
        <v>9543737</v>
      </c>
      <c r="D26" s="155">
        <v>0</v>
      </c>
      <c r="E26" s="156">
        <v>11874441</v>
      </c>
      <c r="F26" s="60">
        <v>11874441</v>
      </c>
      <c r="G26" s="60">
        <v>755285</v>
      </c>
      <c r="H26" s="60">
        <v>272405</v>
      </c>
      <c r="I26" s="60">
        <v>1123098</v>
      </c>
      <c r="J26" s="60">
        <v>2150788</v>
      </c>
      <c r="K26" s="60">
        <v>691340</v>
      </c>
      <c r="L26" s="60">
        <v>862519</v>
      </c>
      <c r="M26" s="60">
        <v>768691</v>
      </c>
      <c r="N26" s="60">
        <v>2322550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4473338</v>
      </c>
      <c r="X26" s="60">
        <v>5937222</v>
      </c>
      <c r="Y26" s="60">
        <v>-1463884</v>
      </c>
      <c r="Z26" s="140">
        <v>-24.66</v>
      </c>
      <c r="AA26" s="155">
        <v>11874441</v>
      </c>
    </row>
    <row r="27" spans="1:27" ht="12.75">
      <c r="A27" s="183" t="s">
        <v>118</v>
      </c>
      <c r="B27" s="182"/>
      <c r="C27" s="155">
        <v>97093186</v>
      </c>
      <c r="D27" s="155">
        <v>0</v>
      </c>
      <c r="E27" s="156">
        <v>38158786</v>
      </c>
      <c r="F27" s="60">
        <v>38158786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19079394</v>
      </c>
      <c r="Y27" s="60">
        <v>-19079394</v>
      </c>
      <c r="Z27" s="140">
        <v>-100</v>
      </c>
      <c r="AA27" s="155">
        <v>38158786</v>
      </c>
    </row>
    <row r="28" spans="1:27" ht="12.75">
      <c r="A28" s="183" t="s">
        <v>39</v>
      </c>
      <c r="B28" s="182"/>
      <c r="C28" s="155">
        <v>195107992</v>
      </c>
      <c r="D28" s="155">
        <v>0</v>
      </c>
      <c r="E28" s="156">
        <v>123604339</v>
      </c>
      <c r="F28" s="60">
        <v>123604339</v>
      </c>
      <c r="G28" s="60">
        <v>14574289</v>
      </c>
      <c r="H28" s="60">
        <v>16659989</v>
      </c>
      <c r="I28" s="60">
        <v>15473736</v>
      </c>
      <c r="J28" s="60">
        <v>46708014</v>
      </c>
      <c r="K28" s="60">
        <v>15574203</v>
      </c>
      <c r="L28" s="60">
        <v>17120202</v>
      </c>
      <c r="M28" s="60">
        <v>19168012</v>
      </c>
      <c r="N28" s="60">
        <v>51862417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98570431</v>
      </c>
      <c r="X28" s="60">
        <v>61802172</v>
      </c>
      <c r="Y28" s="60">
        <v>36768259</v>
      </c>
      <c r="Z28" s="140">
        <v>59.49</v>
      </c>
      <c r="AA28" s="155">
        <v>123604339</v>
      </c>
    </row>
    <row r="29" spans="1:27" ht="12.75">
      <c r="A29" s="183" t="s">
        <v>40</v>
      </c>
      <c r="B29" s="182"/>
      <c r="C29" s="155">
        <v>13556114</v>
      </c>
      <c r="D29" s="155">
        <v>0</v>
      </c>
      <c r="E29" s="156">
        <v>15775660</v>
      </c>
      <c r="F29" s="60">
        <v>15775660</v>
      </c>
      <c r="G29" s="60">
        <v>101727</v>
      </c>
      <c r="H29" s="60">
        <v>583066</v>
      </c>
      <c r="I29" s="60">
        <v>2631761</v>
      </c>
      <c r="J29" s="60">
        <v>3316554</v>
      </c>
      <c r="K29" s="60">
        <v>-383433</v>
      </c>
      <c r="L29" s="60">
        <v>418810</v>
      </c>
      <c r="M29" s="60">
        <v>14965660</v>
      </c>
      <c r="N29" s="60">
        <v>15001037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18317591</v>
      </c>
      <c r="X29" s="60">
        <v>7887828</v>
      </c>
      <c r="Y29" s="60">
        <v>10429763</v>
      </c>
      <c r="Z29" s="140">
        <v>132.23</v>
      </c>
      <c r="AA29" s="155">
        <v>15775660</v>
      </c>
    </row>
    <row r="30" spans="1:27" ht="12.75">
      <c r="A30" s="183" t="s">
        <v>119</v>
      </c>
      <c r="B30" s="182"/>
      <c r="C30" s="155">
        <v>66091136</v>
      </c>
      <c r="D30" s="155">
        <v>0</v>
      </c>
      <c r="E30" s="156">
        <v>81468000</v>
      </c>
      <c r="F30" s="60">
        <v>81468000</v>
      </c>
      <c r="G30" s="60">
        <v>5410648</v>
      </c>
      <c r="H30" s="60">
        <v>6207620</v>
      </c>
      <c r="I30" s="60">
        <v>887131</v>
      </c>
      <c r="J30" s="60">
        <v>12505399</v>
      </c>
      <c r="K30" s="60">
        <v>6371093</v>
      </c>
      <c r="L30" s="60">
        <v>7348261</v>
      </c>
      <c r="M30" s="60">
        <v>5952080</v>
      </c>
      <c r="N30" s="60">
        <v>19671434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32176833</v>
      </c>
      <c r="X30" s="60">
        <v>40734000</v>
      </c>
      <c r="Y30" s="60">
        <v>-8557167</v>
      </c>
      <c r="Z30" s="140">
        <v>-21.01</v>
      </c>
      <c r="AA30" s="155">
        <v>81468000</v>
      </c>
    </row>
    <row r="31" spans="1:27" ht="12.75">
      <c r="A31" s="183" t="s">
        <v>120</v>
      </c>
      <c r="B31" s="182"/>
      <c r="C31" s="155">
        <v>13060045</v>
      </c>
      <c r="D31" s="155">
        <v>0</v>
      </c>
      <c r="E31" s="156">
        <v>8699528</v>
      </c>
      <c r="F31" s="60">
        <v>8699528</v>
      </c>
      <c r="G31" s="60">
        <v>58137</v>
      </c>
      <c r="H31" s="60">
        <v>497881</v>
      </c>
      <c r="I31" s="60">
        <v>232439</v>
      </c>
      <c r="J31" s="60">
        <v>788457</v>
      </c>
      <c r="K31" s="60">
        <v>426878</v>
      </c>
      <c r="L31" s="60">
        <v>1024222</v>
      </c>
      <c r="M31" s="60">
        <v>-232564</v>
      </c>
      <c r="N31" s="60">
        <v>1218536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2006993</v>
      </c>
      <c r="X31" s="60">
        <v>4349766</v>
      </c>
      <c r="Y31" s="60">
        <v>-2342773</v>
      </c>
      <c r="Z31" s="140">
        <v>-53.86</v>
      </c>
      <c r="AA31" s="155">
        <v>8699528</v>
      </c>
    </row>
    <row r="32" spans="1:27" ht="12.75">
      <c r="A32" s="183" t="s">
        <v>121</v>
      </c>
      <c r="B32" s="182"/>
      <c r="C32" s="155">
        <v>22808379</v>
      </c>
      <c r="D32" s="155">
        <v>0</v>
      </c>
      <c r="E32" s="156">
        <v>29683354</v>
      </c>
      <c r="F32" s="60">
        <v>29683354</v>
      </c>
      <c r="G32" s="60">
        <v>1297243</v>
      </c>
      <c r="H32" s="60">
        <v>1824592</v>
      </c>
      <c r="I32" s="60">
        <v>1861689</v>
      </c>
      <c r="J32" s="60">
        <v>4983524</v>
      </c>
      <c r="K32" s="60">
        <v>1963084</v>
      </c>
      <c r="L32" s="60">
        <v>2218097</v>
      </c>
      <c r="M32" s="60">
        <v>2294848</v>
      </c>
      <c r="N32" s="60">
        <v>6476029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11459553</v>
      </c>
      <c r="X32" s="60">
        <v>14841678</v>
      </c>
      <c r="Y32" s="60">
        <v>-3382125</v>
      </c>
      <c r="Z32" s="140">
        <v>-22.79</v>
      </c>
      <c r="AA32" s="155">
        <v>29683354</v>
      </c>
    </row>
    <row r="33" spans="1:27" ht="12.75">
      <c r="A33" s="183" t="s">
        <v>42</v>
      </c>
      <c r="B33" s="182"/>
      <c r="C33" s="155">
        <v>20327056</v>
      </c>
      <c r="D33" s="155">
        <v>0</v>
      </c>
      <c r="E33" s="156">
        <v>40027536</v>
      </c>
      <c r="F33" s="60">
        <v>40027536</v>
      </c>
      <c r="G33" s="60">
        <v>3875366</v>
      </c>
      <c r="H33" s="60">
        <v>2229016</v>
      </c>
      <c r="I33" s="60">
        <v>6898293</v>
      </c>
      <c r="J33" s="60">
        <v>13002675</v>
      </c>
      <c r="K33" s="60">
        <v>8386104</v>
      </c>
      <c r="L33" s="60">
        <v>7507841</v>
      </c>
      <c r="M33" s="60">
        <v>20479706</v>
      </c>
      <c r="N33" s="60">
        <v>36373651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49376326</v>
      </c>
      <c r="X33" s="60">
        <v>20013768</v>
      </c>
      <c r="Y33" s="60">
        <v>29362558</v>
      </c>
      <c r="Z33" s="140">
        <v>146.71</v>
      </c>
      <c r="AA33" s="155">
        <v>40027536</v>
      </c>
    </row>
    <row r="34" spans="1:27" ht="12.75">
      <c r="A34" s="183" t="s">
        <v>43</v>
      </c>
      <c r="B34" s="182"/>
      <c r="C34" s="155">
        <v>188732439</v>
      </c>
      <c r="D34" s="155">
        <v>0</v>
      </c>
      <c r="E34" s="156">
        <v>230121356</v>
      </c>
      <c r="F34" s="60">
        <v>230121356</v>
      </c>
      <c r="G34" s="60">
        <v>12933234</v>
      </c>
      <c r="H34" s="60">
        <v>19895609</v>
      </c>
      <c r="I34" s="60">
        <v>20349891</v>
      </c>
      <c r="J34" s="60">
        <v>53178734</v>
      </c>
      <c r="K34" s="60">
        <v>15624036</v>
      </c>
      <c r="L34" s="60">
        <v>-6730018</v>
      </c>
      <c r="M34" s="60">
        <v>38116444</v>
      </c>
      <c r="N34" s="60">
        <v>47010462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100189196</v>
      </c>
      <c r="X34" s="60">
        <v>115060680</v>
      </c>
      <c r="Y34" s="60">
        <v>-14871484</v>
      </c>
      <c r="Z34" s="140">
        <v>-12.92</v>
      </c>
      <c r="AA34" s="155">
        <v>230121356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928949390</v>
      </c>
      <c r="D36" s="188">
        <f>SUM(D25:D35)</f>
        <v>0</v>
      </c>
      <c r="E36" s="189">
        <f t="shared" si="1"/>
        <v>912263325</v>
      </c>
      <c r="F36" s="190">
        <f t="shared" si="1"/>
        <v>912263325</v>
      </c>
      <c r="G36" s="190">
        <f t="shared" si="1"/>
        <v>64158839</v>
      </c>
      <c r="H36" s="190">
        <f t="shared" si="1"/>
        <v>87659051</v>
      </c>
      <c r="I36" s="190">
        <f t="shared" si="1"/>
        <v>74270767</v>
      </c>
      <c r="J36" s="190">
        <f t="shared" si="1"/>
        <v>226088657</v>
      </c>
      <c r="K36" s="190">
        <f t="shared" si="1"/>
        <v>72830734</v>
      </c>
      <c r="L36" s="190">
        <f t="shared" si="1"/>
        <v>55062776</v>
      </c>
      <c r="M36" s="190">
        <f t="shared" si="1"/>
        <v>125982584</v>
      </c>
      <c r="N36" s="190">
        <f t="shared" si="1"/>
        <v>253876094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479964751</v>
      </c>
      <c r="X36" s="190">
        <f t="shared" si="1"/>
        <v>456131640</v>
      </c>
      <c r="Y36" s="190">
        <f t="shared" si="1"/>
        <v>23833111</v>
      </c>
      <c r="Z36" s="191">
        <f>+IF(X36&lt;&gt;0,+(Y36/X36)*100,0)</f>
        <v>5.225051040090093</v>
      </c>
      <c r="AA36" s="188">
        <f>SUM(AA25:AA35)</f>
        <v>912263325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-181034082</v>
      </c>
      <c r="D38" s="199">
        <f>+D22-D36</f>
        <v>0</v>
      </c>
      <c r="E38" s="200">
        <f t="shared" si="2"/>
        <v>2242913</v>
      </c>
      <c r="F38" s="106">
        <f t="shared" si="2"/>
        <v>2242913</v>
      </c>
      <c r="G38" s="106">
        <f t="shared" si="2"/>
        <v>125404150</v>
      </c>
      <c r="H38" s="106">
        <f t="shared" si="2"/>
        <v>-53037434</v>
      </c>
      <c r="I38" s="106">
        <f t="shared" si="2"/>
        <v>-29823937</v>
      </c>
      <c r="J38" s="106">
        <f t="shared" si="2"/>
        <v>42542779</v>
      </c>
      <c r="K38" s="106">
        <f t="shared" si="2"/>
        <v>-18535452</v>
      </c>
      <c r="L38" s="106">
        <f t="shared" si="2"/>
        <v>-14170236</v>
      </c>
      <c r="M38" s="106">
        <f t="shared" si="2"/>
        <v>43330699</v>
      </c>
      <c r="N38" s="106">
        <f t="shared" si="2"/>
        <v>10625011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53167790</v>
      </c>
      <c r="X38" s="106">
        <f>IF(F22=F36,0,X22-X36)</f>
        <v>-170485578</v>
      </c>
      <c r="Y38" s="106">
        <f t="shared" si="2"/>
        <v>223653368</v>
      </c>
      <c r="Z38" s="201">
        <f>+IF(X38&lt;&gt;0,+(Y38/X38)*100,0)</f>
        <v>-131.1860924681852</v>
      </c>
      <c r="AA38" s="199">
        <f>+AA22-AA36</f>
        <v>2242913</v>
      </c>
    </row>
    <row r="39" spans="1:27" ht="12.75">
      <c r="A39" s="181" t="s">
        <v>46</v>
      </c>
      <c r="B39" s="185"/>
      <c r="C39" s="155">
        <v>355695806</v>
      </c>
      <c r="D39" s="155">
        <v>0</v>
      </c>
      <c r="E39" s="156">
        <v>310862000</v>
      </c>
      <c r="F39" s="60">
        <v>310862000</v>
      </c>
      <c r="G39" s="60">
        <v>2708456</v>
      </c>
      <c r="H39" s="60">
        <v>28807509</v>
      </c>
      <c r="I39" s="60">
        <v>19995551</v>
      </c>
      <c r="J39" s="60">
        <v>51511516</v>
      </c>
      <c r="K39" s="60">
        <v>27197260</v>
      </c>
      <c r="L39" s="60">
        <v>15956176</v>
      </c>
      <c r="M39" s="60">
        <v>37675665</v>
      </c>
      <c r="N39" s="60">
        <v>80829101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132340617</v>
      </c>
      <c r="X39" s="60"/>
      <c r="Y39" s="60">
        <v>132340617</v>
      </c>
      <c r="Z39" s="140">
        <v>0</v>
      </c>
      <c r="AA39" s="155">
        <v>310862000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174661724</v>
      </c>
      <c r="D42" s="206">
        <f>SUM(D38:D41)</f>
        <v>0</v>
      </c>
      <c r="E42" s="207">
        <f t="shared" si="3"/>
        <v>313104913</v>
      </c>
      <c r="F42" s="88">
        <f t="shared" si="3"/>
        <v>313104913</v>
      </c>
      <c r="G42" s="88">
        <f t="shared" si="3"/>
        <v>128112606</v>
      </c>
      <c r="H42" s="88">
        <f t="shared" si="3"/>
        <v>-24229925</v>
      </c>
      <c r="I42" s="88">
        <f t="shared" si="3"/>
        <v>-9828386</v>
      </c>
      <c r="J42" s="88">
        <f t="shared" si="3"/>
        <v>94054295</v>
      </c>
      <c r="K42" s="88">
        <f t="shared" si="3"/>
        <v>8661808</v>
      </c>
      <c r="L42" s="88">
        <f t="shared" si="3"/>
        <v>1785940</v>
      </c>
      <c r="M42" s="88">
        <f t="shared" si="3"/>
        <v>81006364</v>
      </c>
      <c r="N42" s="88">
        <f t="shared" si="3"/>
        <v>91454112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185508407</v>
      </c>
      <c r="X42" s="88">
        <f t="shared" si="3"/>
        <v>-170485578</v>
      </c>
      <c r="Y42" s="88">
        <f t="shared" si="3"/>
        <v>355993985</v>
      </c>
      <c r="Z42" s="208">
        <f>+IF(X42&lt;&gt;0,+(Y42/X42)*100,0)</f>
        <v>-208.81178876021994</v>
      </c>
      <c r="AA42" s="206">
        <f>SUM(AA38:AA41)</f>
        <v>313104913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174661724</v>
      </c>
      <c r="D44" s="210">
        <f>+D42-D43</f>
        <v>0</v>
      </c>
      <c r="E44" s="211">
        <f t="shared" si="4"/>
        <v>313104913</v>
      </c>
      <c r="F44" s="77">
        <f t="shared" si="4"/>
        <v>313104913</v>
      </c>
      <c r="G44" s="77">
        <f t="shared" si="4"/>
        <v>128112606</v>
      </c>
      <c r="H44" s="77">
        <f t="shared" si="4"/>
        <v>-24229925</v>
      </c>
      <c r="I44" s="77">
        <f t="shared" si="4"/>
        <v>-9828386</v>
      </c>
      <c r="J44" s="77">
        <f t="shared" si="4"/>
        <v>94054295</v>
      </c>
      <c r="K44" s="77">
        <f t="shared" si="4"/>
        <v>8661808</v>
      </c>
      <c r="L44" s="77">
        <f t="shared" si="4"/>
        <v>1785940</v>
      </c>
      <c r="M44" s="77">
        <f t="shared" si="4"/>
        <v>81006364</v>
      </c>
      <c r="N44" s="77">
        <f t="shared" si="4"/>
        <v>91454112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185508407</v>
      </c>
      <c r="X44" s="77">
        <f t="shared" si="4"/>
        <v>-170485578</v>
      </c>
      <c r="Y44" s="77">
        <f t="shared" si="4"/>
        <v>355993985</v>
      </c>
      <c r="Z44" s="212">
        <f>+IF(X44&lt;&gt;0,+(Y44/X44)*100,0)</f>
        <v>-208.81178876021994</v>
      </c>
      <c r="AA44" s="210">
        <f>+AA42-AA43</f>
        <v>313104913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174661724</v>
      </c>
      <c r="D46" s="206">
        <f>SUM(D44:D45)</f>
        <v>0</v>
      </c>
      <c r="E46" s="207">
        <f t="shared" si="5"/>
        <v>313104913</v>
      </c>
      <c r="F46" s="88">
        <f t="shared" si="5"/>
        <v>313104913</v>
      </c>
      <c r="G46" s="88">
        <f t="shared" si="5"/>
        <v>128112606</v>
      </c>
      <c r="H46" s="88">
        <f t="shared" si="5"/>
        <v>-24229925</v>
      </c>
      <c r="I46" s="88">
        <f t="shared" si="5"/>
        <v>-9828386</v>
      </c>
      <c r="J46" s="88">
        <f t="shared" si="5"/>
        <v>94054295</v>
      </c>
      <c r="K46" s="88">
        <f t="shared" si="5"/>
        <v>8661808</v>
      </c>
      <c r="L46" s="88">
        <f t="shared" si="5"/>
        <v>1785940</v>
      </c>
      <c r="M46" s="88">
        <f t="shared" si="5"/>
        <v>81006364</v>
      </c>
      <c r="N46" s="88">
        <f t="shared" si="5"/>
        <v>91454112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185508407</v>
      </c>
      <c r="X46" s="88">
        <f t="shared" si="5"/>
        <v>-170485578</v>
      </c>
      <c r="Y46" s="88">
        <f t="shared" si="5"/>
        <v>355993985</v>
      </c>
      <c r="Z46" s="208">
        <f>+IF(X46&lt;&gt;0,+(Y46/X46)*100,0)</f>
        <v>-208.81178876021994</v>
      </c>
      <c r="AA46" s="206">
        <f>SUM(AA44:AA45)</f>
        <v>313104913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174661724</v>
      </c>
      <c r="D48" s="217">
        <f>SUM(D46:D47)</f>
        <v>0</v>
      </c>
      <c r="E48" s="218">
        <f t="shared" si="6"/>
        <v>313104913</v>
      </c>
      <c r="F48" s="219">
        <f t="shared" si="6"/>
        <v>313104913</v>
      </c>
      <c r="G48" s="219">
        <f t="shared" si="6"/>
        <v>128112606</v>
      </c>
      <c r="H48" s="220">
        <f t="shared" si="6"/>
        <v>-24229925</v>
      </c>
      <c r="I48" s="220">
        <f t="shared" si="6"/>
        <v>-9828386</v>
      </c>
      <c r="J48" s="220">
        <f t="shared" si="6"/>
        <v>94054295</v>
      </c>
      <c r="K48" s="220">
        <f t="shared" si="6"/>
        <v>8661808</v>
      </c>
      <c r="L48" s="220">
        <f t="shared" si="6"/>
        <v>1785940</v>
      </c>
      <c r="M48" s="219">
        <f t="shared" si="6"/>
        <v>81006364</v>
      </c>
      <c r="N48" s="219">
        <f t="shared" si="6"/>
        <v>91454112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185508407</v>
      </c>
      <c r="X48" s="220">
        <f t="shared" si="6"/>
        <v>-170485578</v>
      </c>
      <c r="Y48" s="220">
        <f t="shared" si="6"/>
        <v>355993985</v>
      </c>
      <c r="Z48" s="221">
        <f>+IF(X48&lt;&gt;0,+(Y48/X48)*100,0)</f>
        <v>-208.81178876021994</v>
      </c>
      <c r="AA48" s="222">
        <f>SUM(AA46:AA47)</f>
        <v>313104913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16575332</v>
      </c>
      <c r="D5" s="153">
        <f>SUM(D6:D8)</f>
        <v>0</v>
      </c>
      <c r="E5" s="154">
        <f t="shared" si="0"/>
        <v>46695000</v>
      </c>
      <c r="F5" s="100">
        <f t="shared" si="0"/>
        <v>46695000</v>
      </c>
      <c r="G5" s="100">
        <f t="shared" si="0"/>
        <v>57853</v>
      </c>
      <c r="H5" s="100">
        <f t="shared" si="0"/>
        <v>0</v>
      </c>
      <c r="I5" s="100">
        <f t="shared" si="0"/>
        <v>12180</v>
      </c>
      <c r="J5" s="100">
        <f t="shared" si="0"/>
        <v>70033</v>
      </c>
      <c r="K5" s="100">
        <f t="shared" si="0"/>
        <v>132281</v>
      </c>
      <c r="L5" s="100">
        <f t="shared" si="0"/>
        <v>1106522</v>
      </c>
      <c r="M5" s="100">
        <f t="shared" si="0"/>
        <v>1683111</v>
      </c>
      <c r="N5" s="100">
        <f t="shared" si="0"/>
        <v>2921914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2991947</v>
      </c>
      <c r="X5" s="100">
        <f t="shared" si="0"/>
        <v>22647498</v>
      </c>
      <c r="Y5" s="100">
        <f t="shared" si="0"/>
        <v>-19655551</v>
      </c>
      <c r="Z5" s="137">
        <f>+IF(X5&lt;&gt;0,+(Y5/X5)*100,0)</f>
        <v>-86.78906164380719</v>
      </c>
      <c r="AA5" s="153">
        <f>SUM(AA6:AA8)</f>
        <v>46695000</v>
      </c>
    </row>
    <row r="6" spans="1:27" ht="12.75">
      <c r="A6" s="138" t="s">
        <v>75</v>
      </c>
      <c r="B6" s="136"/>
      <c r="C6" s="155"/>
      <c r="D6" s="155"/>
      <c r="E6" s="156">
        <v>2640000</v>
      </c>
      <c r="F6" s="60">
        <v>2640000</v>
      </c>
      <c r="G6" s="60"/>
      <c r="H6" s="60"/>
      <c r="I6" s="60"/>
      <c r="J6" s="60"/>
      <c r="K6" s="60"/>
      <c r="L6" s="60">
        <v>618966</v>
      </c>
      <c r="M6" s="60"/>
      <c r="N6" s="60">
        <v>618966</v>
      </c>
      <c r="O6" s="60"/>
      <c r="P6" s="60"/>
      <c r="Q6" s="60"/>
      <c r="R6" s="60"/>
      <c r="S6" s="60"/>
      <c r="T6" s="60"/>
      <c r="U6" s="60"/>
      <c r="V6" s="60"/>
      <c r="W6" s="60">
        <v>618966</v>
      </c>
      <c r="X6" s="60">
        <v>619998</v>
      </c>
      <c r="Y6" s="60">
        <v>-1032</v>
      </c>
      <c r="Z6" s="140">
        <v>-0.17</v>
      </c>
      <c r="AA6" s="62">
        <v>2640000</v>
      </c>
    </row>
    <row r="7" spans="1:27" ht="12.75">
      <c r="A7" s="138" t="s">
        <v>76</v>
      </c>
      <c r="B7" s="136"/>
      <c r="C7" s="157">
        <v>184494</v>
      </c>
      <c r="D7" s="157"/>
      <c r="E7" s="158">
        <v>15000000</v>
      </c>
      <c r="F7" s="159">
        <v>15000000</v>
      </c>
      <c r="G7" s="159"/>
      <c r="H7" s="159"/>
      <c r="I7" s="159"/>
      <c r="J7" s="159"/>
      <c r="K7" s="159"/>
      <c r="L7" s="159"/>
      <c r="M7" s="159">
        <v>1664901</v>
      </c>
      <c r="N7" s="159">
        <v>1664901</v>
      </c>
      <c r="O7" s="159"/>
      <c r="P7" s="159"/>
      <c r="Q7" s="159"/>
      <c r="R7" s="159"/>
      <c r="S7" s="159"/>
      <c r="T7" s="159"/>
      <c r="U7" s="159"/>
      <c r="V7" s="159"/>
      <c r="W7" s="159">
        <v>1664901</v>
      </c>
      <c r="X7" s="159">
        <v>7500000</v>
      </c>
      <c r="Y7" s="159">
        <v>-5835099</v>
      </c>
      <c r="Z7" s="141">
        <v>-77.8</v>
      </c>
      <c r="AA7" s="225">
        <v>15000000</v>
      </c>
    </row>
    <row r="8" spans="1:27" ht="12.75">
      <c r="A8" s="138" t="s">
        <v>77</v>
      </c>
      <c r="B8" s="136"/>
      <c r="C8" s="155">
        <v>16390838</v>
      </c>
      <c r="D8" s="155"/>
      <c r="E8" s="156">
        <v>29055000</v>
      </c>
      <c r="F8" s="60">
        <v>29055000</v>
      </c>
      <c r="G8" s="60">
        <v>57853</v>
      </c>
      <c r="H8" s="60"/>
      <c r="I8" s="60">
        <v>12180</v>
      </c>
      <c r="J8" s="60">
        <v>70033</v>
      </c>
      <c r="K8" s="60">
        <v>132281</v>
      </c>
      <c r="L8" s="60">
        <v>487556</v>
      </c>
      <c r="M8" s="60">
        <v>18210</v>
      </c>
      <c r="N8" s="60">
        <v>638047</v>
      </c>
      <c r="O8" s="60"/>
      <c r="P8" s="60"/>
      <c r="Q8" s="60"/>
      <c r="R8" s="60"/>
      <c r="S8" s="60"/>
      <c r="T8" s="60"/>
      <c r="U8" s="60"/>
      <c r="V8" s="60"/>
      <c r="W8" s="60">
        <v>708080</v>
      </c>
      <c r="X8" s="60">
        <v>14527500</v>
      </c>
      <c r="Y8" s="60">
        <v>-13819420</v>
      </c>
      <c r="Z8" s="140">
        <v>-95.13</v>
      </c>
      <c r="AA8" s="62">
        <v>29055000</v>
      </c>
    </row>
    <row r="9" spans="1:27" ht="12.75">
      <c r="A9" s="135" t="s">
        <v>78</v>
      </c>
      <c r="B9" s="136"/>
      <c r="C9" s="153">
        <f aca="true" t="shared" si="1" ref="C9:Y9">SUM(C10:C14)</f>
        <v>5587612</v>
      </c>
      <c r="D9" s="153">
        <f>SUM(D10:D14)</f>
        <v>0</v>
      </c>
      <c r="E9" s="154">
        <f t="shared" si="1"/>
        <v>1000000</v>
      </c>
      <c r="F9" s="100">
        <f t="shared" si="1"/>
        <v>1000000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499998</v>
      </c>
      <c r="Y9" s="100">
        <f t="shared" si="1"/>
        <v>-499998</v>
      </c>
      <c r="Z9" s="137">
        <f>+IF(X9&lt;&gt;0,+(Y9/X9)*100,0)</f>
        <v>-100</v>
      </c>
      <c r="AA9" s="102">
        <f>SUM(AA10:AA14)</f>
        <v>1000000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5587612</v>
      </c>
      <c r="D12" s="155"/>
      <c r="E12" s="156">
        <v>1000000</v>
      </c>
      <c r="F12" s="60">
        <v>1000000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499998</v>
      </c>
      <c r="Y12" s="60">
        <v>-499998</v>
      </c>
      <c r="Z12" s="140">
        <v>-100</v>
      </c>
      <c r="AA12" s="62">
        <v>1000000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590000</v>
      </c>
      <c r="F15" s="100">
        <f t="shared" si="2"/>
        <v>590000</v>
      </c>
      <c r="G15" s="100">
        <f t="shared" si="2"/>
        <v>0</v>
      </c>
      <c r="H15" s="100">
        <f t="shared" si="2"/>
        <v>97280</v>
      </c>
      <c r="I15" s="100">
        <f t="shared" si="2"/>
        <v>9824</v>
      </c>
      <c r="J15" s="100">
        <f t="shared" si="2"/>
        <v>107104</v>
      </c>
      <c r="K15" s="100">
        <f t="shared" si="2"/>
        <v>0</v>
      </c>
      <c r="L15" s="100">
        <f t="shared" si="2"/>
        <v>10921</v>
      </c>
      <c r="M15" s="100">
        <f t="shared" si="2"/>
        <v>62670</v>
      </c>
      <c r="N15" s="100">
        <f t="shared" si="2"/>
        <v>73591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180695</v>
      </c>
      <c r="X15" s="100">
        <f t="shared" si="2"/>
        <v>294996</v>
      </c>
      <c r="Y15" s="100">
        <f t="shared" si="2"/>
        <v>-114301</v>
      </c>
      <c r="Z15" s="137">
        <f>+IF(X15&lt;&gt;0,+(Y15/X15)*100,0)</f>
        <v>-38.74662707290946</v>
      </c>
      <c r="AA15" s="102">
        <f>SUM(AA16:AA18)</f>
        <v>590000</v>
      </c>
    </row>
    <row r="16" spans="1:27" ht="12.75">
      <c r="A16" s="138" t="s">
        <v>85</v>
      </c>
      <c r="B16" s="136"/>
      <c r="C16" s="155"/>
      <c r="D16" s="155"/>
      <c r="E16" s="156">
        <v>590000</v>
      </c>
      <c r="F16" s="60">
        <v>590000</v>
      </c>
      <c r="G16" s="60"/>
      <c r="H16" s="60">
        <v>97280</v>
      </c>
      <c r="I16" s="60">
        <v>9824</v>
      </c>
      <c r="J16" s="60">
        <v>107104</v>
      </c>
      <c r="K16" s="60"/>
      <c r="L16" s="60">
        <v>10921</v>
      </c>
      <c r="M16" s="60">
        <v>62670</v>
      </c>
      <c r="N16" s="60">
        <v>73591</v>
      </c>
      <c r="O16" s="60"/>
      <c r="P16" s="60"/>
      <c r="Q16" s="60"/>
      <c r="R16" s="60"/>
      <c r="S16" s="60"/>
      <c r="T16" s="60"/>
      <c r="U16" s="60"/>
      <c r="V16" s="60"/>
      <c r="W16" s="60">
        <v>180695</v>
      </c>
      <c r="X16" s="60">
        <v>294996</v>
      </c>
      <c r="Y16" s="60">
        <v>-114301</v>
      </c>
      <c r="Z16" s="140">
        <v>-38.75</v>
      </c>
      <c r="AA16" s="62">
        <v>590000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71408949</v>
      </c>
      <c r="D19" s="153">
        <f>SUM(D20:D23)</f>
        <v>0</v>
      </c>
      <c r="E19" s="154">
        <f t="shared" si="3"/>
        <v>320862001</v>
      </c>
      <c r="F19" s="100">
        <f t="shared" si="3"/>
        <v>320862001</v>
      </c>
      <c r="G19" s="100">
        <f t="shared" si="3"/>
        <v>1944537</v>
      </c>
      <c r="H19" s="100">
        <f t="shared" si="3"/>
        <v>24560851</v>
      </c>
      <c r="I19" s="100">
        <f t="shared" si="3"/>
        <v>17845333</v>
      </c>
      <c r="J19" s="100">
        <f t="shared" si="3"/>
        <v>44350721</v>
      </c>
      <c r="K19" s="100">
        <f t="shared" si="3"/>
        <v>23722637</v>
      </c>
      <c r="L19" s="100">
        <f t="shared" si="3"/>
        <v>15178925</v>
      </c>
      <c r="M19" s="100">
        <f t="shared" si="3"/>
        <v>29890752</v>
      </c>
      <c r="N19" s="100">
        <f t="shared" si="3"/>
        <v>68792314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113143035</v>
      </c>
      <c r="X19" s="100">
        <f t="shared" si="3"/>
        <v>160431000</v>
      </c>
      <c r="Y19" s="100">
        <f t="shared" si="3"/>
        <v>-47287965</v>
      </c>
      <c r="Z19" s="137">
        <f>+IF(X19&lt;&gt;0,+(Y19/X19)*100,0)</f>
        <v>-29.47557828599211</v>
      </c>
      <c r="AA19" s="102">
        <f>SUM(AA20:AA23)</f>
        <v>320862001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65568100</v>
      </c>
      <c r="D21" s="155"/>
      <c r="E21" s="156">
        <v>248097035</v>
      </c>
      <c r="F21" s="60">
        <v>248097035</v>
      </c>
      <c r="G21" s="60">
        <v>1671857</v>
      </c>
      <c r="H21" s="60">
        <v>21989723</v>
      </c>
      <c r="I21" s="60">
        <v>13010813</v>
      </c>
      <c r="J21" s="60">
        <v>36672393</v>
      </c>
      <c r="K21" s="60">
        <v>23547576</v>
      </c>
      <c r="L21" s="60">
        <v>13050306</v>
      </c>
      <c r="M21" s="60">
        <v>26078577</v>
      </c>
      <c r="N21" s="60">
        <v>62676459</v>
      </c>
      <c r="O21" s="60"/>
      <c r="P21" s="60"/>
      <c r="Q21" s="60"/>
      <c r="R21" s="60"/>
      <c r="S21" s="60"/>
      <c r="T21" s="60"/>
      <c r="U21" s="60"/>
      <c r="V21" s="60"/>
      <c r="W21" s="60">
        <v>99348852</v>
      </c>
      <c r="X21" s="60">
        <v>119208894</v>
      </c>
      <c r="Y21" s="60">
        <v>-19860042</v>
      </c>
      <c r="Z21" s="140">
        <v>-16.66</v>
      </c>
      <c r="AA21" s="62">
        <v>248097035</v>
      </c>
    </row>
    <row r="22" spans="1:27" ht="12.75">
      <c r="A22" s="138" t="s">
        <v>91</v>
      </c>
      <c r="B22" s="136"/>
      <c r="C22" s="157">
        <v>5840849</v>
      </c>
      <c r="D22" s="157"/>
      <c r="E22" s="158">
        <v>72764966</v>
      </c>
      <c r="F22" s="159">
        <v>72764966</v>
      </c>
      <c r="G22" s="159">
        <v>272680</v>
      </c>
      <c r="H22" s="159">
        <v>2571128</v>
      </c>
      <c r="I22" s="159">
        <v>4834520</v>
      </c>
      <c r="J22" s="159">
        <v>7678328</v>
      </c>
      <c r="K22" s="159">
        <v>175061</v>
      </c>
      <c r="L22" s="159">
        <v>2128619</v>
      </c>
      <c r="M22" s="159">
        <v>3812175</v>
      </c>
      <c r="N22" s="159">
        <v>6115855</v>
      </c>
      <c r="O22" s="159"/>
      <c r="P22" s="159"/>
      <c r="Q22" s="159"/>
      <c r="R22" s="159"/>
      <c r="S22" s="159"/>
      <c r="T22" s="159"/>
      <c r="U22" s="159"/>
      <c r="V22" s="159"/>
      <c r="W22" s="159">
        <v>13794183</v>
      </c>
      <c r="X22" s="159">
        <v>41222106</v>
      </c>
      <c r="Y22" s="159">
        <v>-27427923</v>
      </c>
      <c r="Z22" s="141">
        <v>-66.54</v>
      </c>
      <c r="AA22" s="225">
        <v>72764966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93571893</v>
      </c>
      <c r="D25" s="217">
        <f>+D5+D9+D15+D19+D24</f>
        <v>0</v>
      </c>
      <c r="E25" s="230">
        <f t="shared" si="4"/>
        <v>369147001</v>
      </c>
      <c r="F25" s="219">
        <f t="shared" si="4"/>
        <v>369147001</v>
      </c>
      <c r="G25" s="219">
        <f t="shared" si="4"/>
        <v>2002390</v>
      </c>
      <c r="H25" s="219">
        <f t="shared" si="4"/>
        <v>24658131</v>
      </c>
      <c r="I25" s="219">
        <f t="shared" si="4"/>
        <v>17867337</v>
      </c>
      <c r="J25" s="219">
        <f t="shared" si="4"/>
        <v>44527858</v>
      </c>
      <c r="K25" s="219">
        <f t="shared" si="4"/>
        <v>23854918</v>
      </c>
      <c r="L25" s="219">
        <f t="shared" si="4"/>
        <v>16296368</v>
      </c>
      <c r="M25" s="219">
        <f t="shared" si="4"/>
        <v>31636533</v>
      </c>
      <c r="N25" s="219">
        <f t="shared" si="4"/>
        <v>71787819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116315677</v>
      </c>
      <c r="X25" s="219">
        <f t="shared" si="4"/>
        <v>183873492</v>
      </c>
      <c r="Y25" s="219">
        <f t="shared" si="4"/>
        <v>-67557815</v>
      </c>
      <c r="Z25" s="231">
        <f>+IF(X25&lt;&gt;0,+(Y25/X25)*100,0)</f>
        <v>-36.74146515909971</v>
      </c>
      <c r="AA25" s="232">
        <f>+AA5+AA9+AA15+AA19+AA24</f>
        <v>369147001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69488010</v>
      </c>
      <c r="D28" s="155"/>
      <c r="E28" s="156">
        <v>310862001</v>
      </c>
      <c r="F28" s="60">
        <v>310862001</v>
      </c>
      <c r="G28" s="60">
        <v>1944537</v>
      </c>
      <c r="H28" s="60">
        <v>24560851</v>
      </c>
      <c r="I28" s="60">
        <v>17845333</v>
      </c>
      <c r="J28" s="60">
        <v>44350721</v>
      </c>
      <c r="K28" s="60">
        <v>23722637</v>
      </c>
      <c r="L28" s="60">
        <v>15178925</v>
      </c>
      <c r="M28" s="60">
        <v>29890752</v>
      </c>
      <c r="N28" s="60">
        <v>68792314</v>
      </c>
      <c r="O28" s="60"/>
      <c r="P28" s="60"/>
      <c r="Q28" s="60"/>
      <c r="R28" s="60"/>
      <c r="S28" s="60"/>
      <c r="T28" s="60"/>
      <c r="U28" s="60"/>
      <c r="V28" s="60"/>
      <c r="W28" s="60">
        <v>113143035</v>
      </c>
      <c r="X28" s="60">
        <v>155430996</v>
      </c>
      <c r="Y28" s="60">
        <v>-42287961</v>
      </c>
      <c r="Z28" s="140">
        <v>-27.21</v>
      </c>
      <c r="AA28" s="155">
        <v>310862001</v>
      </c>
    </row>
    <row r="29" spans="1:27" ht="12.75">
      <c r="A29" s="234" t="s">
        <v>134</v>
      </c>
      <c r="B29" s="136"/>
      <c r="C29" s="155">
        <v>5587612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75075622</v>
      </c>
      <c r="D32" s="210">
        <f>SUM(D28:D31)</f>
        <v>0</v>
      </c>
      <c r="E32" s="211">
        <f t="shared" si="5"/>
        <v>310862001</v>
      </c>
      <c r="F32" s="77">
        <f t="shared" si="5"/>
        <v>310862001</v>
      </c>
      <c r="G32" s="77">
        <f t="shared" si="5"/>
        <v>1944537</v>
      </c>
      <c r="H32" s="77">
        <f t="shared" si="5"/>
        <v>24560851</v>
      </c>
      <c r="I32" s="77">
        <f t="shared" si="5"/>
        <v>17845333</v>
      </c>
      <c r="J32" s="77">
        <f t="shared" si="5"/>
        <v>44350721</v>
      </c>
      <c r="K32" s="77">
        <f t="shared" si="5"/>
        <v>23722637</v>
      </c>
      <c r="L32" s="77">
        <f t="shared" si="5"/>
        <v>15178925</v>
      </c>
      <c r="M32" s="77">
        <f t="shared" si="5"/>
        <v>29890752</v>
      </c>
      <c r="N32" s="77">
        <f t="shared" si="5"/>
        <v>68792314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113143035</v>
      </c>
      <c r="X32" s="77">
        <f t="shared" si="5"/>
        <v>155430996</v>
      </c>
      <c r="Y32" s="77">
        <f t="shared" si="5"/>
        <v>-42287961</v>
      </c>
      <c r="Z32" s="212">
        <f>+IF(X32&lt;&gt;0,+(Y32/X32)*100,0)</f>
        <v>-27.20690344157609</v>
      </c>
      <c r="AA32" s="79">
        <f>SUM(AA28:AA31)</f>
        <v>310862001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18496271</v>
      </c>
      <c r="D35" s="155"/>
      <c r="E35" s="156">
        <v>58285000</v>
      </c>
      <c r="F35" s="60">
        <v>58285000</v>
      </c>
      <c r="G35" s="60">
        <v>57853</v>
      </c>
      <c r="H35" s="60">
        <v>97280</v>
      </c>
      <c r="I35" s="60">
        <v>22004</v>
      </c>
      <c r="J35" s="60">
        <v>177137</v>
      </c>
      <c r="K35" s="60">
        <v>132281</v>
      </c>
      <c r="L35" s="60">
        <v>1117443</v>
      </c>
      <c r="M35" s="60">
        <v>1745781</v>
      </c>
      <c r="N35" s="60">
        <v>2995505</v>
      </c>
      <c r="O35" s="60"/>
      <c r="P35" s="60"/>
      <c r="Q35" s="60"/>
      <c r="R35" s="60"/>
      <c r="S35" s="60"/>
      <c r="T35" s="60"/>
      <c r="U35" s="60"/>
      <c r="V35" s="60"/>
      <c r="W35" s="60">
        <v>3172642</v>
      </c>
      <c r="X35" s="60">
        <v>28942500</v>
      </c>
      <c r="Y35" s="60">
        <v>-25769858</v>
      </c>
      <c r="Z35" s="140">
        <v>-89.04</v>
      </c>
      <c r="AA35" s="62">
        <v>58285000</v>
      </c>
    </row>
    <row r="36" spans="1:27" ht="12.75">
      <c r="A36" s="238" t="s">
        <v>139</v>
      </c>
      <c r="B36" s="149"/>
      <c r="C36" s="222">
        <f aca="true" t="shared" si="6" ref="C36:Y36">SUM(C32:C35)</f>
        <v>93571893</v>
      </c>
      <c r="D36" s="222">
        <f>SUM(D32:D35)</f>
        <v>0</v>
      </c>
      <c r="E36" s="218">
        <f t="shared" si="6"/>
        <v>369147001</v>
      </c>
      <c r="F36" s="220">
        <f t="shared" si="6"/>
        <v>369147001</v>
      </c>
      <c r="G36" s="220">
        <f t="shared" si="6"/>
        <v>2002390</v>
      </c>
      <c r="H36" s="220">
        <f t="shared" si="6"/>
        <v>24658131</v>
      </c>
      <c r="I36" s="220">
        <f t="shared" si="6"/>
        <v>17867337</v>
      </c>
      <c r="J36" s="220">
        <f t="shared" si="6"/>
        <v>44527858</v>
      </c>
      <c r="K36" s="220">
        <f t="shared" si="6"/>
        <v>23854918</v>
      </c>
      <c r="L36" s="220">
        <f t="shared" si="6"/>
        <v>16296368</v>
      </c>
      <c r="M36" s="220">
        <f t="shared" si="6"/>
        <v>31636533</v>
      </c>
      <c r="N36" s="220">
        <f t="shared" si="6"/>
        <v>71787819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116315677</v>
      </c>
      <c r="X36" s="220">
        <f t="shared" si="6"/>
        <v>184373496</v>
      </c>
      <c r="Y36" s="220">
        <f t="shared" si="6"/>
        <v>-68057819</v>
      </c>
      <c r="Z36" s="221">
        <f>+IF(X36&lt;&gt;0,+(Y36/X36)*100,0)</f>
        <v>-36.91301649994205</v>
      </c>
      <c r="AA36" s="239">
        <f>SUM(AA32:AA35)</f>
        <v>369147001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278567023</v>
      </c>
      <c r="D6" s="155"/>
      <c r="E6" s="59">
        <v>146918421</v>
      </c>
      <c r="F6" s="60">
        <v>146918421</v>
      </c>
      <c r="G6" s="60">
        <v>41630809</v>
      </c>
      <c r="H6" s="60">
        <v>40506118</v>
      </c>
      <c r="I6" s="60">
        <v>35840288</v>
      </c>
      <c r="J6" s="60">
        <v>35840288</v>
      </c>
      <c r="K6" s="60">
        <v>72422388</v>
      </c>
      <c r="L6" s="60">
        <v>73029411</v>
      </c>
      <c r="M6" s="60">
        <v>50188806</v>
      </c>
      <c r="N6" s="60">
        <v>50188806</v>
      </c>
      <c r="O6" s="60"/>
      <c r="P6" s="60"/>
      <c r="Q6" s="60"/>
      <c r="R6" s="60"/>
      <c r="S6" s="60"/>
      <c r="T6" s="60"/>
      <c r="U6" s="60"/>
      <c r="V6" s="60"/>
      <c r="W6" s="60">
        <v>50188806</v>
      </c>
      <c r="X6" s="60">
        <v>73459211</v>
      </c>
      <c r="Y6" s="60">
        <v>-23270405</v>
      </c>
      <c r="Z6" s="140">
        <v>-31.68</v>
      </c>
      <c r="AA6" s="62">
        <v>146918421</v>
      </c>
    </row>
    <row r="7" spans="1:27" ht="12.75">
      <c r="A7" s="249" t="s">
        <v>144</v>
      </c>
      <c r="B7" s="182"/>
      <c r="C7" s="155">
        <v>27131383</v>
      </c>
      <c r="D7" s="155"/>
      <c r="E7" s="59">
        <v>233183534</v>
      </c>
      <c r="F7" s="60">
        <v>233183534</v>
      </c>
      <c r="G7" s="60">
        <v>33543365</v>
      </c>
      <c r="H7" s="60">
        <v>367633085</v>
      </c>
      <c r="I7" s="60">
        <v>33264822</v>
      </c>
      <c r="J7" s="60">
        <v>33264822</v>
      </c>
      <c r="K7" s="60">
        <v>246085143</v>
      </c>
      <c r="L7" s="60">
        <v>223202104</v>
      </c>
      <c r="M7" s="60">
        <v>349599445</v>
      </c>
      <c r="N7" s="60">
        <v>349599445</v>
      </c>
      <c r="O7" s="60"/>
      <c r="P7" s="60"/>
      <c r="Q7" s="60"/>
      <c r="R7" s="60"/>
      <c r="S7" s="60"/>
      <c r="T7" s="60"/>
      <c r="U7" s="60"/>
      <c r="V7" s="60"/>
      <c r="W7" s="60">
        <v>349599445</v>
      </c>
      <c r="X7" s="60">
        <v>116591767</v>
      </c>
      <c r="Y7" s="60">
        <v>233007678</v>
      </c>
      <c r="Z7" s="140">
        <v>199.85</v>
      </c>
      <c r="AA7" s="62">
        <v>233183534</v>
      </c>
    </row>
    <row r="8" spans="1:27" ht="12.75">
      <c r="A8" s="249" t="s">
        <v>145</v>
      </c>
      <c r="B8" s="182"/>
      <c r="C8" s="155">
        <v>59351120</v>
      </c>
      <c r="D8" s="155"/>
      <c r="E8" s="59">
        <v>127573236</v>
      </c>
      <c r="F8" s="60">
        <v>127573236</v>
      </c>
      <c r="G8" s="60">
        <v>614151460</v>
      </c>
      <c r="H8" s="60">
        <v>106198982</v>
      </c>
      <c r="I8" s="60">
        <v>434576343</v>
      </c>
      <c r="J8" s="60">
        <v>434576343</v>
      </c>
      <c r="K8" s="60">
        <v>4115513878</v>
      </c>
      <c r="L8" s="60">
        <v>96394245</v>
      </c>
      <c r="M8" s="60">
        <v>95803534</v>
      </c>
      <c r="N8" s="60">
        <v>95803534</v>
      </c>
      <c r="O8" s="60"/>
      <c r="P8" s="60"/>
      <c r="Q8" s="60"/>
      <c r="R8" s="60"/>
      <c r="S8" s="60"/>
      <c r="T8" s="60"/>
      <c r="U8" s="60"/>
      <c r="V8" s="60"/>
      <c r="W8" s="60">
        <v>95803534</v>
      </c>
      <c r="X8" s="60">
        <v>63786618</v>
      </c>
      <c r="Y8" s="60">
        <v>32016916</v>
      </c>
      <c r="Z8" s="140">
        <v>50.19</v>
      </c>
      <c r="AA8" s="62">
        <v>127573236</v>
      </c>
    </row>
    <row r="9" spans="1:27" ht="12.75">
      <c r="A9" s="249" t="s">
        <v>146</v>
      </c>
      <c r="B9" s="182"/>
      <c r="C9" s="155">
        <v>36164021</v>
      </c>
      <c r="D9" s="155"/>
      <c r="E9" s="59">
        <v>56215187</v>
      </c>
      <c r="F9" s="60">
        <v>56215187</v>
      </c>
      <c r="G9" s="60">
        <v>27166737</v>
      </c>
      <c r="H9" s="60">
        <v>25744669</v>
      </c>
      <c r="I9" s="60">
        <v>27031152</v>
      </c>
      <c r="J9" s="60">
        <v>27031152</v>
      </c>
      <c r="K9" s="60">
        <v>24011470</v>
      </c>
      <c r="L9" s="60">
        <v>24008126</v>
      </c>
      <c r="M9" s="60">
        <v>30618307</v>
      </c>
      <c r="N9" s="60">
        <v>30618307</v>
      </c>
      <c r="O9" s="60"/>
      <c r="P9" s="60"/>
      <c r="Q9" s="60"/>
      <c r="R9" s="60"/>
      <c r="S9" s="60"/>
      <c r="T9" s="60"/>
      <c r="U9" s="60"/>
      <c r="V9" s="60"/>
      <c r="W9" s="60">
        <v>30618307</v>
      </c>
      <c r="X9" s="60">
        <v>28107594</v>
      </c>
      <c r="Y9" s="60">
        <v>2510713</v>
      </c>
      <c r="Z9" s="140">
        <v>8.93</v>
      </c>
      <c r="AA9" s="62">
        <v>56215187</v>
      </c>
    </row>
    <row r="10" spans="1:27" ht="12.75">
      <c r="A10" s="249" t="s">
        <v>147</v>
      </c>
      <c r="B10" s="182"/>
      <c r="C10" s="155">
        <v>11594</v>
      </c>
      <c r="D10" s="155"/>
      <c r="E10" s="59">
        <v>36299</v>
      </c>
      <c r="F10" s="60">
        <v>36299</v>
      </c>
      <c r="G10" s="159">
        <v>11594</v>
      </c>
      <c r="H10" s="159">
        <v>11594</v>
      </c>
      <c r="I10" s="159">
        <v>11594</v>
      </c>
      <c r="J10" s="60">
        <v>11594</v>
      </c>
      <c r="K10" s="159">
        <v>11594</v>
      </c>
      <c r="L10" s="159">
        <v>11594</v>
      </c>
      <c r="M10" s="60">
        <v>35025212</v>
      </c>
      <c r="N10" s="159">
        <v>35025212</v>
      </c>
      <c r="O10" s="159"/>
      <c r="P10" s="159"/>
      <c r="Q10" s="60"/>
      <c r="R10" s="159"/>
      <c r="S10" s="159"/>
      <c r="T10" s="60"/>
      <c r="U10" s="159"/>
      <c r="V10" s="159"/>
      <c r="W10" s="159">
        <v>35025212</v>
      </c>
      <c r="X10" s="60">
        <v>18150</v>
      </c>
      <c r="Y10" s="159">
        <v>35007062</v>
      </c>
      <c r="Z10" s="141">
        <v>192876.37</v>
      </c>
      <c r="AA10" s="225">
        <v>36299</v>
      </c>
    </row>
    <row r="11" spans="1:27" ht="12.75">
      <c r="A11" s="249" t="s">
        <v>148</v>
      </c>
      <c r="B11" s="182"/>
      <c r="C11" s="155">
        <v>11524055</v>
      </c>
      <c r="D11" s="155"/>
      <c r="E11" s="59">
        <v>21780651</v>
      </c>
      <c r="F11" s="60">
        <v>21780651</v>
      </c>
      <c r="G11" s="60">
        <v>16987198</v>
      </c>
      <c r="H11" s="60">
        <v>6397990</v>
      </c>
      <c r="I11" s="60">
        <v>5611905</v>
      </c>
      <c r="J11" s="60">
        <v>5611905</v>
      </c>
      <c r="K11" s="60">
        <v>6038046</v>
      </c>
      <c r="L11" s="60">
        <v>28360514</v>
      </c>
      <c r="M11" s="60">
        <v>12143616</v>
      </c>
      <c r="N11" s="60">
        <v>12143616</v>
      </c>
      <c r="O11" s="60"/>
      <c r="P11" s="60"/>
      <c r="Q11" s="60"/>
      <c r="R11" s="60"/>
      <c r="S11" s="60"/>
      <c r="T11" s="60"/>
      <c r="U11" s="60"/>
      <c r="V11" s="60"/>
      <c r="W11" s="60">
        <v>12143616</v>
      </c>
      <c r="X11" s="60">
        <v>10890326</v>
      </c>
      <c r="Y11" s="60">
        <v>1253290</v>
      </c>
      <c r="Z11" s="140">
        <v>11.51</v>
      </c>
      <c r="AA11" s="62">
        <v>21780651</v>
      </c>
    </row>
    <row r="12" spans="1:27" ht="12.75">
      <c r="A12" s="250" t="s">
        <v>56</v>
      </c>
      <c r="B12" s="251"/>
      <c r="C12" s="168">
        <f aca="true" t="shared" si="0" ref="C12:Y12">SUM(C6:C11)</f>
        <v>412749196</v>
      </c>
      <c r="D12" s="168">
        <f>SUM(D6:D11)</f>
        <v>0</v>
      </c>
      <c r="E12" s="72">
        <f t="shared" si="0"/>
        <v>585707328</v>
      </c>
      <c r="F12" s="73">
        <f t="shared" si="0"/>
        <v>585707328</v>
      </c>
      <c r="G12" s="73">
        <f t="shared" si="0"/>
        <v>733491163</v>
      </c>
      <c r="H12" s="73">
        <f t="shared" si="0"/>
        <v>546492438</v>
      </c>
      <c r="I12" s="73">
        <f t="shared" si="0"/>
        <v>536336104</v>
      </c>
      <c r="J12" s="73">
        <f t="shared" si="0"/>
        <v>536336104</v>
      </c>
      <c r="K12" s="73">
        <f t="shared" si="0"/>
        <v>4464082519</v>
      </c>
      <c r="L12" s="73">
        <f t="shared" si="0"/>
        <v>445005994</v>
      </c>
      <c r="M12" s="73">
        <f t="shared" si="0"/>
        <v>573378920</v>
      </c>
      <c r="N12" s="73">
        <f t="shared" si="0"/>
        <v>573378920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573378920</v>
      </c>
      <c r="X12" s="73">
        <f t="shared" si="0"/>
        <v>292853666</v>
      </c>
      <c r="Y12" s="73">
        <f t="shared" si="0"/>
        <v>280525254</v>
      </c>
      <c r="Z12" s="170">
        <f>+IF(X12&lt;&gt;0,+(Y12/X12)*100,0)</f>
        <v>95.79024836247055</v>
      </c>
      <c r="AA12" s="74">
        <f>SUM(AA6:AA11)</f>
        <v>585707328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101365</v>
      </c>
      <c r="D15" s="155"/>
      <c r="E15" s="59">
        <v>189451</v>
      </c>
      <c r="F15" s="60">
        <v>189451</v>
      </c>
      <c r="G15" s="60">
        <v>276300</v>
      </c>
      <c r="H15" s="60">
        <v>108139</v>
      </c>
      <c r="I15" s="60">
        <v>101759</v>
      </c>
      <c r="J15" s="60">
        <v>101759</v>
      </c>
      <c r="K15" s="60">
        <v>95379</v>
      </c>
      <c r="L15" s="60">
        <v>89669</v>
      </c>
      <c r="M15" s="60">
        <v>112875</v>
      </c>
      <c r="N15" s="60">
        <v>112875</v>
      </c>
      <c r="O15" s="60"/>
      <c r="P15" s="60"/>
      <c r="Q15" s="60"/>
      <c r="R15" s="60"/>
      <c r="S15" s="60"/>
      <c r="T15" s="60"/>
      <c r="U15" s="60"/>
      <c r="V15" s="60"/>
      <c r="W15" s="60">
        <v>112875</v>
      </c>
      <c r="X15" s="60">
        <v>94726</v>
      </c>
      <c r="Y15" s="60">
        <v>18149</v>
      </c>
      <c r="Z15" s="140">
        <v>19.16</v>
      </c>
      <c r="AA15" s="62">
        <v>189451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>
        <v>4000000</v>
      </c>
      <c r="N16" s="159">
        <v>4000000</v>
      </c>
      <c r="O16" s="159"/>
      <c r="P16" s="159"/>
      <c r="Q16" s="60"/>
      <c r="R16" s="159"/>
      <c r="S16" s="159"/>
      <c r="T16" s="60"/>
      <c r="U16" s="159"/>
      <c r="V16" s="159"/>
      <c r="W16" s="159">
        <v>4000000</v>
      </c>
      <c r="X16" s="60"/>
      <c r="Y16" s="159">
        <v>4000000</v>
      </c>
      <c r="Z16" s="141"/>
      <c r="AA16" s="225"/>
    </row>
    <row r="17" spans="1:27" ht="12.75">
      <c r="A17" s="249" t="s">
        <v>152</v>
      </c>
      <c r="B17" s="182"/>
      <c r="C17" s="155">
        <v>29500000</v>
      </c>
      <c r="D17" s="155"/>
      <c r="E17" s="59">
        <v>32417084</v>
      </c>
      <c r="F17" s="60">
        <v>32417084</v>
      </c>
      <c r="G17" s="60">
        <v>29403251</v>
      </c>
      <c r="H17" s="60">
        <v>29500000</v>
      </c>
      <c r="I17" s="60">
        <v>29500000</v>
      </c>
      <c r="J17" s="60">
        <v>29500000</v>
      </c>
      <c r="K17" s="60">
        <v>29500000</v>
      </c>
      <c r="L17" s="60">
        <v>29500000</v>
      </c>
      <c r="M17" s="60">
        <v>29500000</v>
      </c>
      <c r="N17" s="60">
        <v>29500000</v>
      </c>
      <c r="O17" s="60"/>
      <c r="P17" s="60"/>
      <c r="Q17" s="60"/>
      <c r="R17" s="60"/>
      <c r="S17" s="60"/>
      <c r="T17" s="60"/>
      <c r="U17" s="60"/>
      <c r="V17" s="60"/>
      <c r="W17" s="60">
        <v>29500000</v>
      </c>
      <c r="X17" s="60">
        <v>16208542</v>
      </c>
      <c r="Y17" s="60">
        <v>13291458</v>
      </c>
      <c r="Z17" s="140">
        <v>82</v>
      </c>
      <c r="AA17" s="62">
        <v>32417084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3996395865</v>
      </c>
      <c r="D19" s="155"/>
      <c r="E19" s="59">
        <v>4015299981</v>
      </c>
      <c r="F19" s="60">
        <v>4015299981</v>
      </c>
      <c r="G19" s="60">
        <v>3678704563</v>
      </c>
      <c r="H19" s="60">
        <v>3935924350</v>
      </c>
      <c r="I19" s="60">
        <v>3921298864</v>
      </c>
      <c r="J19" s="60">
        <v>3921298864</v>
      </c>
      <c r="K19" s="60">
        <v>3982283</v>
      </c>
      <c r="L19" s="60">
        <v>4500924260</v>
      </c>
      <c r="M19" s="60">
        <v>4019066195</v>
      </c>
      <c r="N19" s="60">
        <v>4019066195</v>
      </c>
      <c r="O19" s="60"/>
      <c r="P19" s="60"/>
      <c r="Q19" s="60"/>
      <c r="R19" s="60"/>
      <c r="S19" s="60"/>
      <c r="T19" s="60"/>
      <c r="U19" s="60"/>
      <c r="V19" s="60"/>
      <c r="W19" s="60">
        <v>4019066195</v>
      </c>
      <c r="X19" s="60">
        <v>2007649991</v>
      </c>
      <c r="Y19" s="60">
        <v>2011416204</v>
      </c>
      <c r="Z19" s="140">
        <v>100.19</v>
      </c>
      <c r="AA19" s="62">
        <v>4015299981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11504131</v>
      </c>
      <c r="D22" s="155"/>
      <c r="E22" s="59">
        <v>7114362</v>
      </c>
      <c r="F22" s="60">
        <v>7114362</v>
      </c>
      <c r="G22" s="60">
        <v>3944099</v>
      </c>
      <c r="H22" s="60">
        <v>10076834</v>
      </c>
      <c r="I22" s="60">
        <v>9147497</v>
      </c>
      <c r="J22" s="60">
        <v>9147497</v>
      </c>
      <c r="K22" s="60">
        <v>8201641</v>
      </c>
      <c r="L22" s="60">
        <v>7783373</v>
      </c>
      <c r="M22" s="60">
        <v>6649122</v>
      </c>
      <c r="N22" s="60">
        <v>6649122</v>
      </c>
      <c r="O22" s="60"/>
      <c r="P22" s="60"/>
      <c r="Q22" s="60"/>
      <c r="R22" s="60"/>
      <c r="S22" s="60"/>
      <c r="T22" s="60"/>
      <c r="U22" s="60"/>
      <c r="V22" s="60"/>
      <c r="W22" s="60">
        <v>6649122</v>
      </c>
      <c r="X22" s="60">
        <v>3557181</v>
      </c>
      <c r="Y22" s="60">
        <v>3091941</v>
      </c>
      <c r="Z22" s="140">
        <v>86.92</v>
      </c>
      <c r="AA22" s="62">
        <v>7114362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4037501361</v>
      </c>
      <c r="D24" s="168">
        <f>SUM(D15:D23)</f>
        <v>0</v>
      </c>
      <c r="E24" s="76">
        <f t="shared" si="1"/>
        <v>4055020878</v>
      </c>
      <c r="F24" s="77">
        <f t="shared" si="1"/>
        <v>4055020878</v>
      </c>
      <c r="G24" s="77">
        <f t="shared" si="1"/>
        <v>3712328213</v>
      </c>
      <c r="H24" s="77">
        <f t="shared" si="1"/>
        <v>3975609323</v>
      </c>
      <c r="I24" s="77">
        <f t="shared" si="1"/>
        <v>3960048120</v>
      </c>
      <c r="J24" s="77">
        <f t="shared" si="1"/>
        <v>3960048120</v>
      </c>
      <c r="K24" s="77">
        <f t="shared" si="1"/>
        <v>41779303</v>
      </c>
      <c r="L24" s="77">
        <f t="shared" si="1"/>
        <v>4538297302</v>
      </c>
      <c r="M24" s="77">
        <f t="shared" si="1"/>
        <v>4059328192</v>
      </c>
      <c r="N24" s="77">
        <f t="shared" si="1"/>
        <v>4059328192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4059328192</v>
      </c>
      <c r="X24" s="77">
        <f t="shared" si="1"/>
        <v>2027510440</v>
      </c>
      <c r="Y24" s="77">
        <f t="shared" si="1"/>
        <v>2031817752</v>
      </c>
      <c r="Z24" s="212">
        <f>+IF(X24&lt;&gt;0,+(Y24/X24)*100,0)</f>
        <v>100.21244339437285</v>
      </c>
      <c r="AA24" s="79">
        <f>SUM(AA15:AA23)</f>
        <v>4055020878</v>
      </c>
    </row>
    <row r="25" spans="1:27" ht="12.75">
      <c r="A25" s="250" t="s">
        <v>159</v>
      </c>
      <c r="B25" s="251"/>
      <c r="C25" s="168">
        <f aca="true" t="shared" si="2" ref="C25:Y25">+C12+C24</f>
        <v>4450250557</v>
      </c>
      <c r="D25" s="168">
        <f>+D12+D24</f>
        <v>0</v>
      </c>
      <c r="E25" s="72">
        <f t="shared" si="2"/>
        <v>4640728206</v>
      </c>
      <c r="F25" s="73">
        <f t="shared" si="2"/>
        <v>4640728206</v>
      </c>
      <c r="G25" s="73">
        <f t="shared" si="2"/>
        <v>4445819376</v>
      </c>
      <c r="H25" s="73">
        <f t="shared" si="2"/>
        <v>4522101761</v>
      </c>
      <c r="I25" s="73">
        <f t="shared" si="2"/>
        <v>4496384224</v>
      </c>
      <c r="J25" s="73">
        <f t="shared" si="2"/>
        <v>4496384224</v>
      </c>
      <c r="K25" s="73">
        <f t="shared" si="2"/>
        <v>4505861822</v>
      </c>
      <c r="L25" s="73">
        <f t="shared" si="2"/>
        <v>4983303296</v>
      </c>
      <c r="M25" s="73">
        <f t="shared" si="2"/>
        <v>4632707112</v>
      </c>
      <c r="N25" s="73">
        <f t="shared" si="2"/>
        <v>4632707112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4632707112</v>
      </c>
      <c r="X25" s="73">
        <f t="shared" si="2"/>
        <v>2320364106</v>
      </c>
      <c r="Y25" s="73">
        <f t="shared" si="2"/>
        <v>2312343006</v>
      </c>
      <c r="Z25" s="170">
        <f>+IF(X25&lt;&gt;0,+(Y25/X25)*100,0)</f>
        <v>99.65431718327055</v>
      </c>
      <c r="AA25" s="74">
        <f>+AA12+AA24</f>
        <v>4640728206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2306145</v>
      </c>
      <c r="D29" s="155"/>
      <c r="E29" s="59"/>
      <c r="F29" s="60"/>
      <c r="G29" s="60">
        <v>8082476</v>
      </c>
      <c r="H29" s="60">
        <v>17848777</v>
      </c>
      <c r="I29" s="60">
        <v>2570499</v>
      </c>
      <c r="J29" s="60">
        <v>2570499</v>
      </c>
      <c r="K29" s="60">
        <v>510081</v>
      </c>
      <c r="L29" s="60">
        <v>23004623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19836012</v>
      </c>
      <c r="D30" s="155"/>
      <c r="E30" s="59">
        <v>18277294</v>
      </c>
      <c r="F30" s="60">
        <v>18277294</v>
      </c>
      <c r="G30" s="60">
        <v>18321185</v>
      </c>
      <c r="H30" s="60">
        <v>19727697</v>
      </c>
      <c r="I30" s="60">
        <v>19727697</v>
      </c>
      <c r="J30" s="60">
        <v>19727697</v>
      </c>
      <c r="K30" s="60">
        <v>19727697</v>
      </c>
      <c r="L30" s="60">
        <v>19727697</v>
      </c>
      <c r="M30" s="60">
        <v>19727697</v>
      </c>
      <c r="N30" s="60">
        <v>19727697</v>
      </c>
      <c r="O30" s="60"/>
      <c r="P30" s="60"/>
      <c r="Q30" s="60"/>
      <c r="R30" s="60"/>
      <c r="S30" s="60"/>
      <c r="T30" s="60"/>
      <c r="U30" s="60"/>
      <c r="V30" s="60"/>
      <c r="W30" s="60">
        <v>19727697</v>
      </c>
      <c r="X30" s="60">
        <v>9138647</v>
      </c>
      <c r="Y30" s="60">
        <v>10589050</v>
      </c>
      <c r="Z30" s="140">
        <v>115.87</v>
      </c>
      <c r="AA30" s="62">
        <v>18277294</v>
      </c>
    </row>
    <row r="31" spans="1:27" ht="12.75">
      <c r="A31" s="249" t="s">
        <v>163</v>
      </c>
      <c r="B31" s="182"/>
      <c r="C31" s="155">
        <v>20606607</v>
      </c>
      <c r="D31" s="155"/>
      <c r="E31" s="59">
        <v>21456419</v>
      </c>
      <c r="F31" s="60">
        <v>21456419</v>
      </c>
      <c r="G31" s="60">
        <v>20640774</v>
      </c>
      <c r="H31" s="60">
        <v>20672306</v>
      </c>
      <c r="I31" s="60">
        <v>20676039</v>
      </c>
      <c r="J31" s="60">
        <v>20676039</v>
      </c>
      <c r="K31" s="60">
        <v>20721113</v>
      </c>
      <c r="L31" s="60">
        <v>20750945</v>
      </c>
      <c r="M31" s="60">
        <v>20768853</v>
      </c>
      <c r="N31" s="60">
        <v>20768853</v>
      </c>
      <c r="O31" s="60"/>
      <c r="P31" s="60"/>
      <c r="Q31" s="60"/>
      <c r="R31" s="60"/>
      <c r="S31" s="60"/>
      <c r="T31" s="60"/>
      <c r="U31" s="60"/>
      <c r="V31" s="60"/>
      <c r="W31" s="60">
        <v>20768853</v>
      </c>
      <c r="X31" s="60">
        <v>10728210</v>
      </c>
      <c r="Y31" s="60">
        <v>10040643</v>
      </c>
      <c r="Z31" s="140">
        <v>93.59</v>
      </c>
      <c r="AA31" s="62">
        <v>21456419</v>
      </c>
    </row>
    <row r="32" spans="1:27" ht="12.75">
      <c r="A32" s="249" t="s">
        <v>164</v>
      </c>
      <c r="B32" s="182"/>
      <c r="C32" s="155">
        <v>185877453</v>
      </c>
      <c r="D32" s="155"/>
      <c r="E32" s="59">
        <v>174395492</v>
      </c>
      <c r="F32" s="60">
        <v>174395492</v>
      </c>
      <c r="G32" s="60">
        <v>235356585</v>
      </c>
      <c r="H32" s="60">
        <v>277684852</v>
      </c>
      <c r="I32" s="60">
        <v>272300102</v>
      </c>
      <c r="J32" s="60">
        <v>272300102</v>
      </c>
      <c r="K32" s="60">
        <v>283793044</v>
      </c>
      <c r="L32" s="60">
        <v>746717756</v>
      </c>
      <c r="M32" s="60">
        <v>234209485</v>
      </c>
      <c r="N32" s="60">
        <v>234209485</v>
      </c>
      <c r="O32" s="60"/>
      <c r="P32" s="60"/>
      <c r="Q32" s="60"/>
      <c r="R32" s="60"/>
      <c r="S32" s="60"/>
      <c r="T32" s="60"/>
      <c r="U32" s="60"/>
      <c r="V32" s="60"/>
      <c r="W32" s="60">
        <v>234209485</v>
      </c>
      <c r="X32" s="60">
        <v>87197746</v>
      </c>
      <c r="Y32" s="60">
        <v>147011739</v>
      </c>
      <c r="Z32" s="140">
        <v>168.6</v>
      </c>
      <c r="AA32" s="62">
        <v>174395492</v>
      </c>
    </row>
    <row r="33" spans="1:27" ht="12.75">
      <c r="A33" s="249" t="s">
        <v>165</v>
      </c>
      <c r="B33" s="182"/>
      <c r="C33" s="155">
        <v>25715613</v>
      </c>
      <c r="D33" s="155"/>
      <c r="E33" s="59">
        <v>22346324</v>
      </c>
      <c r="F33" s="60">
        <v>22346324</v>
      </c>
      <c r="G33" s="60">
        <v>1815991</v>
      </c>
      <c r="H33" s="60">
        <v>3408229</v>
      </c>
      <c r="I33" s="60">
        <v>3408229</v>
      </c>
      <c r="J33" s="60">
        <v>3408229</v>
      </c>
      <c r="K33" s="60">
        <v>3408229</v>
      </c>
      <c r="L33" s="60">
        <v>3408229</v>
      </c>
      <c r="M33" s="60">
        <v>25246065</v>
      </c>
      <c r="N33" s="60">
        <v>25246065</v>
      </c>
      <c r="O33" s="60"/>
      <c r="P33" s="60"/>
      <c r="Q33" s="60"/>
      <c r="R33" s="60"/>
      <c r="S33" s="60"/>
      <c r="T33" s="60"/>
      <c r="U33" s="60"/>
      <c r="V33" s="60"/>
      <c r="W33" s="60">
        <v>25246065</v>
      </c>
      <c r="X33" s="60">
        <v>11173162</v>
      </c>
      <c r="Y33" s="60">
        <v>14072903</v>
      </c>
      <c r="Z33" s="140">
        <v>125.95</v>
      </c>
      <c r="AA33" s="62">
        <v>22346324</v>
      </c>
    </row>
    <row r="34" spans="1:27" ht="12.75">
      <c r="A34" s="250" t="s">
        <v>58</v>
      </c>
      <c r="B34" s="251"/>
      <c r="C34" s="168">
        <f aca="true" t="shared" si="3" ref="C34:Y34">SUM(C29:C33)</f>
        <v>254341830</v>
      </c>
      <c r="D34" s="168">
        <f>SUM(D29:D33)</f>
        <v>0</v>
      </c>
      <c r="E34" s="72">
        <f t="shared" si="3"/>
        <v>236475529</v>
      </c>
      <c r="F34" s="73">
        <f t="shared" si="3"/>
        <v>236475529</v>
      </c>
      <c r="G34" s="73">
        <f t="shared" si="3"/>
        <v>284217011</v>
      </c>
      <c r="H34" s="73">
        <f t="shared" si="3"/>
        <v>339341861</v>
      </c>
      <c r="I34" s="73">
        <f t="shared" si="3"/>
        <v>318682566</v>
      </c>
      <c r="J34" s="73">
        <f t="shared" si="3"/>
        <v>318682566</v>
      </c>
      <c r="K34" s="73">
        <f t="shared" si="3"/>
        <v>328160164</v>
      </c>
      <c r="L34" s="73">
        <f t="shared" si="3"/>
        <v>813609250</v>
      </c>
      <c r="M34" s="73">
        <f t="shared" si="3"/>
        <v>299952100</v>
      </c>
      <c r="N34" s="73">
        <f t="shared" si="3"/>
        <v>299952100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299952100</v>
      </c>
      <c r="X34" s="73">
        <f t="shared" si="3"/>
        <v>118237765</v>
      </c>
      <c r="Y34" s="73">
        <f t="shared" si="3"/>
        <v>181714335</v>
      </c>
      <c r="Z34" s="170">
        <f>+IF(X34&lt;&gt;0,+(Y34/X34)*100,0)</f>
        <v>153.68552932305514</v>
      </c>
      <c r="AA34" s="74">
        <f>SUM(AA29:AA33)</f>
        <v>236475529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125825541</v>
      </c>
      <c r="D37" s="155"/>
      <c r="E37" s="59">
        <v>109523687</v>
      </c>
      <c r="F37" s="60">
        <v>109523687</v>
      </c>
      <c r="G37" s="60">
        <v>127232051</v>
      </c>
      <c r="H37" s="60">
        <v>125378440</v>
      </c>
      <c r="I37" s="60">
        <v>120320198</v>
      </c>
      <c r="J37" s="60">
        <v>120320198</v>
      </c>
      <c r="K37" s="60">
        <v>120320198</v>
      </c>
      <c r="L37" s="60">
        <v>119866530</v>
      </c>
      <c r="M37" s="60">
        <v>116655950</v>
      </c>
      <c r="N37" s="60">
        <v>116655950</v>
      </c>
      <c r="O37" s="60"/>
      <c r="P37" s="60"/>
      <c r="Q37" s="60"/>
      <c r="R37" s="60"/>
      <c r="S37" s="60"/>
      <c r="T37" s="60"/>
      <c r="U37" s="60"/>
      <c r="V37" s="60"/>
      <c r="W37" s="60">
        <v>116655950</v>
      </c>
      <c r="X37" s="60">
        <v>54761844</v>
      </c>
      <c r="Y37" s="60">
        <v>61894106</v>
      </c>
      <c r="Z37" s="140">
        <v>113.02</v>
      </c>
      <c r="AA37" s="62">
        <v>109523687</v>
      </c>
    </row>
    <row r="38" spans="1:27" ht="12.75">
      <c r="A38" s="249" t="s">
        <v>165</v>
      </c>
      <c r="B38" s="182"/>
      <c r="C38" s="155">
        <v>29581887</v>
      </c>
      <c r="D38" s="155"/>
      <c r="E38" s="59">
        <v>31574771</v>
      </c>
      <c r="F38" s="60">
        <v>31574771</v>
      </c>
      <c r="G38" s="60">
        <v>28484162</v>
      </c>
      <c r="H38" s="60">
        <v>29581886</v>
      </c>
      <c r="I38" s="60">
        <v>29581886</v>
      </c>
      <c r="J38" s="60">
        <v>29581886</v>
      </c>
      <c r="K38" s="60">
        <v>29581886</v>
      </c>
      <c r="L38" s="60">
        <v>29581886</v>
      </c>
      <c r="M38" s="60">
        <v>29581887</v>
      </c>
      <c r="N38" s="60">
        <v>29581887</v>
      </c>
      <c r="O38" s="60"/>
      <c r="P38" s="60"/>
      <c r="Q38" s="60"/>
      <c r="R38" s="60"/>
      <c r="S38" s="60"/>
      <c r="T38" s="60"/>
      <c r="U38" s="60"/>
      <c r="V38" s="60"/>
      <c r="W38" s="60">
        <v>29581887</v>
      </c>
      <c r="X38" s="60">
        <v>15787386</v>
      </c>
      <c r="Y38" s="60">
        <v>13794501</v>
      </c>
      <c r="Z38" s="140">
        <v>87.38</v>
      </c>
      <c r="AA38" s="62">
        <v>31574771</v>
      </c>
    </row>
    <row r="39" spans="1:27" ht="12.75">
      <c r="A39" s="250" t="s">
        <v>59</v>
      </c>
      <c r="B39" s="253"/>
      <c r="C39" s="168">
        <f aca="true" t="shared" si="4" ref="C39:Y39">SUM(C37:C38)</f>
        <v>155407428</v>
      </c>
      <c r="D39" s="168">
        <f>SUM(D37:D38)</f>
        <v>0</v>
      </c>
      <c r="E39" s="76">
        <f t="shared" si="4"/>
        <v>141098458</v>
      </c>
      <c r="F39" s="77">
        <f t="shared" si="4"/>
        <v>141098458</v>
      </c>
      <c r="G39" s="77">
        <f t="shared" si="4"/>
        <v>155716213</v>
      </c>
      <c r="H39" s="77">
        <f t="shared" si="4"/>
        <v>154960326</v>
      </c>
      <c r="I39" s="77">
        <f t="shared" si="4"/>
        <v>149902084</v>
      </c>
      <c r="J39" s="77">
        <f t="shared" si="4"/>
        <v>149902084</v>
      </c>
      <c r="K39" s="77">
        <f t="shared" si="4"/>
        <v>149902084</v>
      </c>
      <c r="L39" s="77">
        <f t="shared" si="4"/>
        <v>149448416</v>
      </c>
      <c r="M39" s="77">
        <f t="shared" si="4"/>
        <v>146237837</v>
      </c>
      <c r="N39" s="77">
        <f t="shared" si="4"/>
        <v>146237837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146237837</v>
      </c>
      <c r="X39" s="77">
        <f t="shared" si="4"/>
        <v>70549230</v>
      </c>
      <c r="Y39" s="77">
        <f t="shared" si="4"/>
        <v>75688607</v>
      </c>
      <c r="Z39" s="212">
        <f>+IF(X39&lt;&gt;0,+(Y39/X39)*100,0)</f>
        <v>107.28480948693557</v>
      </c>
      <c r="AA39" s="79">
        <f>SUM(AA37:AA38)</f>
        <v>141098458</v>
      </c>
    </row>
    <row r="40" spans="1:27" ht="12.75">
      <c r="A40" s="250" t="s">
        <v>167</v>
      </c>
      <c r="B40" s="251"/>
      <c r="C40" s="168">
        <f aca="true" t="shared" si="5" ref="C40:Y40">+C34+C39</f>
        <v>409749258</v>
      </c>
      <c r="D40" s="168">
        <f>+D34+D39</f>
        <v>0</v>
      </c>
      <c r="E40" s="72">
        <f t="shared" si="5"/>
        <v>377573987</v>
      </c>
      <c r="F40" s="73">
        <f t="shared" si="5"/>
        <v>377573987</v>
      </c>
      <c r="G40" s="73">
        <f t="shared" si="5"/>
        <v>439933224</v>
      </c>
      <c r="H40" s="73">
        <f t="shared" si="5"/>
        <v>494302187</v>
      </c>
      <c r="I40" s="73">
        <f t="shared" si="5"/>
        <v>468584650</v>
      </c>
      <c r="J40" s="73">
        <f t="shared" si="5"/>
        <v>468584650</v>
      </c>
      <c r="K40" s="73">
        <f t="shared" si="5"/>
        <v>478062248</v>
      </c>
      <c r="L40" s="73">
        <f t="shared" si="5"/>
        <v>963057666</v>
      </c>
      <c r="M40" s="73">
        <f t="shared" si="5"/>
        <v>446189937</v>
      </c>
      <c r="N40" s="73">
        <f t="shared" si="5"/>
        <v>446189937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446189937</v>
      </c>
      <c r="X40" s="73">
        <f t="shared" si="5"/>
        <v>188786995</v>
      </c>
      <c r="Y40" s="73">
        <f t="shared" si="5"/>
        <v>257402942</v>
      </c>
      <c r="Z40" s="170">
        <f>+IF(X40&lt;&gt;0,+(Y40/X40)*100,0)</f>
        <v>136.34569584626314</v>
      </c>
      <c r="AA40" s="74">
        <f>+AA34+AA39</f>
        <v>377573987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4040501299</v>
      </c>
      <c r="D42" s="257">
        <f>+D25-D40</f>
        <v>0</v>
      </c>
      <c r="E42" s="258">
        <f t="shared" si="6"/>
        <v>4263154219</v>
      </c>
      <c r="F42" s="259">
        <f t="shared" si="6"/>
        <v>4263154219</v>
      </c>
      <c r="G42" s="259">
        <f t="shared" si="6"/>
        <v>4005886152</v>
      </c>
      <c r="H42" s="259">
        <f t="shared" si="6"/>
        <v>4027799574</v>
      </c>
      <c r="I42" s="259">
        <f t="shared" si="6"/>
        <v>4027799574</v>
      </c>
      <c r="J42" s="259">
        <f t="shared" si="6"/>
        <v>4027799574</v>
      </c>
      <c r="K42" s="259">
        <f t="shared" si="6"/>
        <v>4027799574</v>
      </c>
      <c r="L42" s="259">
        <f t="shared" si="6"/>
        <v>4020245630</v>
      </c>
      <c r="M42" s="259">
        <f t="shared" si="6"/>
        <v>4186517175</v>
      </c>
      <c r="N42" s="259">
        <f t="shared" si="6"/>
        <v>4186517175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4186517175</v>
      </c>
      <c r="X42" s="259">
        <f t="shared" si="6"/>
        <v>2131577111</v>
      </c>
      <c r="Y42" s="259">
        <f t="shared" si="6"/>
        <v>2054940064</v>
      </c>
      <c r="Z42" s="260">
        <f>+IF(X42&lt;&gt;0,+(Y42/X42)*100,0)</f>
        <v>96.40467864828747</v>
      </c>
      <c r="AA42" s="261">
        <f>+AA25-AA40</f>
        <v>4263154219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4040501299</v>
      </c>
      <c r="D45" s="155"/>
      <c r="E45" s="59">
        <v>4263154218</v>
      </c>
      <c r="F45" s="60">
        <v>4263154218</v>
      </c>
      <c r="G45" s="60">
        <v>4005886152</v>
      </c>
      <c r="H45" s="60">
        <v>4027799574</v>
      </c>
      <c r="I45" s="60">
        <v>4027799574</v>
      </c>
      <c r="J45" s="60">
        <v>4027799574</v>
      </c>
      <c r="K45" s="60">
        <v>4027799574</v>
      </c>
      <c r="L45" s="60">
        <v>4020245630</v>
      </c>
      <c r="M45" s="60">
        <v>4186517175</v>
      </c>
      <c r="N45" s="60">
        <v>4186517175</v>
      </c>
      <c r="O45" s="60"/>
      <c r="P45" s="60"/>
      <c r="Q45" s="60"/>
      <c r="R45" s="60"/>
      <c r="S45" s="60"/>
      <c r="T45" s="60"/>
      <c r="U45" s="60"/>
      <c r="V45" s="60"/>
      <c r="W45" s="60">
        <v>4186517175</v>
      </c>
      <c r="X45" s="60">
        <v>2131577109</v>
      </c>
      <c r="Y45" s="60">
        <v>2054940066</v>
      </c>
      <c r="Z45" s="139">
        <v>96.4</v>
      </c>
      <c r="AA45" s="62">
        <v>4263154218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4040501299</v>
      </c>
      <c r="D48" s="217">
        <f>SUM(D45:D47)</f>
        <v>0</v>
      </c>
      <c r="E48" s="264">
        <f t="shared" si="7"/>
        <v>4263154218</v>
      </c>
      <c r="F48" s="219">
        <f t="shared" si="7"/>
        <v>4263154218</v>
      </c>
      <c r="G48" s="219">
        <f t="shared" si="7"/>
        <v>4005886152</v>
      </c>
      <c r="H48" s="219">
        <f t="shared" si="7"/>
        <v>4027799574</v>
      </c>
      <c r="I48" s="219">
        <f t="shared" si="7"/>
        <v>4027799574</v>
      </c>
      <c r="J48" s="219">
        <f t="shared" si="7"/>
        <v>4027799574</v>
      </c>
      <c r="K48" s="219">
        <f t="shared" si="7"/>
        <v>4027799574</v>
      </c>
      <c r="L48" s="219">
        <f t="shared" si="7"/>
        <v>4020245630</v>
      </c>
      <c r="M48" s="219">
        <f t="shared" si="7"/>
        <v>4186517175</v>
      </c>
      <c r="N48" s="219">
        <f t="shared" si="7"/>
        <v>4186517175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4186517175</v>
      </c>
      <c r="X48" s="219">
        <f t="shared" si="7"/>
        <v>2131577109</v>
      </c>
      <c r="Y48" s="219">
        <f t="shared" si="7"/>
        <v>2054940066</v>
      </c>
      <c r="Z48" s="265">
        <f>+IF(X48&lt;&gt;0,+(Y48/X48)*100,0)</f>
        <v>96.40467883256856</v>
      </c>
      <c r="AA48" s="232">
        <f>SUM(AA45:AA47)</f>
        <v>4263154218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26796438</v>
      </c>
      <c r="D7" s="155"/>
      <c r="E7" s="59">
        <v>412090680</v>
      </c>
      <c r="F7" s="60">
        <v>412090680</v>
      </c>
      <c r="G7" s="60">
        <v>23006195</v>
      </c>
      <c r="H7" s="60">
        <v>25539193</v>
      </c>
      <c r="I7" s="60">
        <v>24434873</v>
      </c>
      <c r="J7" s="60">
        <v>72980261</v>
      </c>
      <c r="K7" s="60">
        <v>25731199</v>
      </c>
      <c r="L7" s="60">
        <v>26356017</v>
      </c>
      <c r="M7" s="60">
        <v>24649753</v>
      </c>
      <c r="N7" s="60">
        <v>76736969</v>
      </c>
      <c r="O7" s="60"/>
      <c r="P7" s="60"/>
      <c r="Q7" s="60"/>
      <c r="R7" s="60"/>
      <c r="S7" s="60"/>
      <c r="T7" s="60"/>
      <c r="U7" s="60"/>
      <c r="V7" s="60"/>
      <c r="W7" s="60">
        <v>149717230</v>
      </c>
      <c r="X7" s="60">
        <v>206045340</v>
      </c>
      <c r="Y7" s="60">
        <v>-56328110</v>
      </c>
      <c r="Z7" s="140">
        <v>-27.34</v>
      </c>
      <c r="AA7" s="62">
        <v>412090680</v>
      </c>
    </row>
    <row r="8" spans="1:27" ht="12.75">
      <c r="A8" s="249" t="s">
        <v>178</v>
      </c>
      <c r="B8" s="182"/>
      <c r="C8" s="155">
        <v>3285678</v>
      </c>
      <c r="D8" s="155"/>
      <c r="E8" s="59">
        <v>12784584</v>
      </c>
      <c r="F8" s="60">
        <v>12784584</v>
      </c>
      <c r="G8" s="60">
        <v>6147743</v>
      </c>
      <c r="H8" s="60">
        <v>6384519</v>
      </c>
      <c r="I8" s="60">
        <v>4103774</v>
      </c>
      <c r="J8" s="60">
        <v>16636036</v>
      </c>
      <c r="K8" s="60">
        <v>6518977</v>
      </c>
      <c r="L8" s="60">
        <v>2707893</v>
      </c>
      <c r="M8" s="60">
        <v>1354203</v>
      </c>
      <c r="N8" s="60">
        <v>10581073</v>
      </c>
      <c r="O8" s="60"/>
      <c r="P8" s="60"/>
      <c r="Q8" s="60"/>
      <c r="R8" s="60"/>
      <c r="S8" s="60"/>
      <c r="T8" s="60"/>
      <c r="U8" s="60"/>
      <c r="V8" s="60"/>
      <c r="W8" s="60">
        <v>27217109</v>
      </c>
      <c r="X8" s="60">
        <v>6392292</v>
      </c>
      <c r="Y8" s="60">
        <v>20824817</v>
      </c>
      <c r="Z8" s="140">
        <v>325.78</v>
      </c>
      <c r="AA8" s="62">
        <v>12784584</v>
      </c>
    </row>
    <row r="9" spans="1:27" ht="12.75">
      <c r="A9" s="249" t="s">
        <v>179</v>
      </c>
      <c r="B9" s="182"/>
      <c r="C9" s="155"/>
      <c r="D9" s="155"/>
      <c r="E9" s="59">
        <v>408661588</v>
      </c>
      <c r="F9" s="60">
        <v>408661588</v>
      </c>
      <c r="G9" s="60">
        <v>160303000</v>
      </c>
      <c r="H9" s="60">
        <v>1907000</v>
      </c>
      <c r="I9" s="60">
        <v>1250000</v>
      </c>
      <c r="J9" s="60">
        <v>163460000</v>
      </c>
      <c r="K9" s="60"/>
      <c r="L9" s="60">
        <v>1205000</v>
      </c>
      <c r="M9" s="60">
        <v>120133213</v>
      </c>
      <c r="N9" s="60">
        <v>121338213</v>
      </c>
      <c r="O9" s="60"/>
      <c r="P9" s="60"/>
      <c r="Q9" s="60"/>
      <c r="R9" s="60"/>
      <c r="S9" s="60"/>
      <c r="T9" s="60"/>
      <c r="U9" s="60"/>
      <c r="V9" s="60"/>
      <c r="W9" s="60">
        <v>284798213</v>
      </c>
      <c r="X9" s="60">
        <v>204330794</v>
      </c>
      <c r="Y9" s="60">
        <v>80467419</v>
      </c>
      <c r="Z9" s="140">
        <v>39.38</v>
      </c>
      <c r="AA9" s="62">
        <v>408661588</v>
      </c>
    </row>
    <row r="10" spans="1:27" ht="12.75">
      <c r="A10" s="249" t="s">
        <v>180</v>
      </c>
      <c r="B10" s="182"/>
      <c r="C10" s="155"/>
      <c r="D10" s="155"/>
      <c r="E10" s="59">
        <v>310862000</v>
      </c>
      <c r="F10" s="60">
        <v>310862000</v>
      </c>
      <c r="G10" s="60">
        <v>118352000</v>
      </c>
      <c r="H10" s="60"/>
      <c r="I10" s="60"/>
      <c r="J10" s="60">
        <v>118352000</v>
      </c>
      <c r="K10" s="60">
        <v>40439000</v>
      </c>
      <c r="L10" s="60"/>
      <c r="M10" s="60">
        <v>82176787</v>
      </c>
      <c r="N10" s="60">
        <v>122615787</v>
      </c>
      <c r="O10" s="60"/>
      <c r="P10" s="60"/>
      <c r="Q10" s="60"/>
      <c r="R10" s="60"/>
      <c r="S10" s="60"/>
      <c r="T10" s="60"/>
      <c r="U10" s="60"/>
      <c r="V10" s="60"/>
      <c r="W10" s="60">
        <v>240967787</v>
      </c>
      <c r="X10" s="60">
        <v>155431000</v>
      </c>
      <c r="Y10" s="60">
        <v>85536787</v>
      </c>
      <c r="Z10" s="140">
        <v>55.03</v>
      </c>
      <c r="AA10" s="62">
        <v>310862000</v>
      </c>
    </row>
    <row r="11" spans="1:27" ht="12.75">
      <c r="A11" s="249" t="s">
        <v>181</v>
      </c>
      <c r="B11" s="182"/>
      <c r="C11" s="155">
        <v>607982</v>
      </c>
      <c r="D11" s="155"/>
      <c r="E11" s="59">
        <v>19355628</v>
      </c>
      <c r="F11" s="60">
        <v>19355628</v>
      </c>
      <c r="G11" s="60">
        <v>366587</v>
      </c>
      <c r="H11" s="60">
        <v>201045</v>
      </c>
      <c r="I11" s="60">
        <v>517730</v>
      </c>
      <c r="J11" s="60">
        <v>1085362</v>
      </c>
      <c r="K11" s="60">
        <v>397264</v>
      </c>
      <c r="L11" s="60">
        <v>399318</v>
      </c>
      <c r="M11" s="60">
        <v>2214218</v>
      </c>
      <c r="N11" s="60">
        <v>3010800</v>
      </c>
      <c r="O11" s="60"/>
      <c r="P11" s="60"/>
      <c r="Q11" s="60"/>
      <c r="R11" s="60"/>
      <c r="S11" s="60"/>
      <c r="T11" s="60"/>
      <c r="U11" s="60"/>
      <c r="V11" s="60"/>
      <c r="W11" s="60">
        <v>4096162</v>
      </c>
      <c r="X11" s="60">
        <v>9677814</v>
      </c>
      <c r="Y11" s="60">
        <v>-5581652</v>
      </c>
      <c r="Z11" s="140">
        <v>-57.67</v>
      </c>
      <c r="AA11" s="62">
        <v>19355628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-36284000</v>
      </c>
      <c r="D14" s="155"/>
      <c r="E14" s="59">
        <v>-620842500</v>
      </c>
      <c r="F14" s="60">
        <v>-620842500</v>
      </c>
      <c r="G14" s="60">
        <v>-50774105</v>
      </c>
      <c r="H14" s="60">
        <v>-68037145</v>
      </c>
      <c r="I14" s="60">
        <v>-55823756</v>
      </c>
      <c r="J14" s="60">
        <v>-174635006</v>
      </c>
      <c r="K14" s="60">
        <v>-68815385</v>
      </c>
      <c r="L14" s="60">
        <v>-73787515</v>
      </c>
      <c r="M14" s="60">
        <v>-58905731</v>
      </c>
      <c r="N14" s="60">
        <v>-201508631</v>
      </c>
      <c r="O14" s="60"/>
      <c r="P14" s="60"/>
      <c r="Q14" s="60"/>
      <c r="R14" s="60"/>
      <c r="S14" s="60"/>
      <c r="T14" s="60"/>
      <c r="U14" s="60"/>
      <c r="V14" s="60"/>
      <c r="W14" s="60">
        <v>-376143637</v>
      </c>
      <c r="X14" s="60">
        <v>-310421250</v>
      </c>
      <c r="Y14" s="60">
        <v>-65722387</v>
      </c>
      <c r="Z14" s="140">
        <v>21.17</v>
      </c>
      <c r="AA14" s="62">
        <v>-620842500</v>
      </c>
    </row>
    <row r="15" spans="1:27" ht="12.75">
      <c r="A15" s="249" t="s">
        <v>40</v>
      </c>
      <c r="B15" s="182"/>
      <c r="C15" s="155">
        <v>-3023703</v>
      </c>
      <c r="D15" s="155"/>
      <c r="E15" s="59">
        <v>-15775660</v>
      </c>
      <c r="F15" s="60">
        <v>-15775660</v>
      </c>
      <c r="G15" s="60">
        <v>-278</v>
      </c>
      <c r="H15" s="60">
        <v>-537940</v>
      </c>
      <c r="I15" s="60">
        <v>-2631761</v>
      </c>
      <c r="J15" s="60">
        <v>-3169979</v>
      </c>
      <c r="K15" s="60"/>
      <c r="L15" s="60">
        <v>-418810</v>
      </c>
      <c r="M15" s="60">
        <v>-14965911</v>
      </c>
      <c r="N15" s="60">
        <v>-15384721</v>
      </c>
      <c r="O15" s="60"/>
      <c r="P15" s="60"/>
      <c r="Q15" s="60"/>
      <c r="R15" s="60"/>
      <c r="S15" s="60"/>
      <c r="T15" s="60"/>
      <c r="U15" s="60"/>
      <c r="V15" s="60"/>
      <c r="W15" s="60">
        <v>-18554700</v>
      </c>
      <c r="X15" s="60">
        <v>-7887830</v>
      </c>
      <c r="Y15" s="60">
        <v>-10666870</v>
      </c>
      <c r="Z15" s="140">
        <v>135.23</v>
      </c>
      <c r="AA15" s="62">
        <v>-15775660</v>
      </c>
    </row>
    <row r="16" spans="1:27" ht="12.75">
      <c r="A16" s="249" t="s">
        <v>42</v>
      </c>
      <c r="B16" s="182"/>
      <c r="C16" s="155">
        <v>-6542795</v>
      </c>
      <c r="D16" s="155"/>
      <c r="E16" s="59">
        <v>-37027536</v>
      </c>
      <c r="F16" s="60">
        <v>-37027536</v>
      </c>
      <c r="G16" s="60">
        <v>-1525528</v>
      </c>
      <c r="H16" s="60">
        <v>-1531345</v>
      </c>
      <c r="I16" s="60">
        <v>-5882629</v>
      </c>
      <c r="J16" s="60">
        <v>-8939502</v>
      </c>
      <c r="K16" s="60">
        <v>-7595994</v>
      </c>
      <c r="L16" s="60">
        <v>-5210780</v>
      </c>
      <c r="M16" s="60">
        <v>-9176023</v>
      </c>
      <c r="N16" s="60">
        <v>-21982797</v>
      </c>
      <c r="O16" s="60"/>
      <c r="P16" s="60"/>
      <c r="Q16" s="60"/>
      <c r="R16" s="60"/>
      <c r="S16" s="60"/>
      <c r="T16" s="60"/>
      <c r="U16" s="60"/>
      <c r="V16" s="60"/>
      <c r="W16" s="60">
        <v>-30922299</v>
      </c>
      <c r="X16" s="60">
        <v>-18513768</v>
      </c>
      <c r="Y16" s="60">
        <v>-12408531</v>
      </c>
      <c r="Z16" s="140">
        <v>67.02</v>
      </c>
      <c r="AA16" s="62">
        <v>-37027536</v>
      </c>
    </row>
    <row r="17" spans="1:27" ht="12.75">
      <c r="A17" s="250" t="s">
        <v>185</v>
      </c>
      <c r="B17" s="251"/>
      <c r="C17" s="168">
        <f aca="true" t="shared" si="0" ref="C17:Y17">SUM(C6:C16)</f>
        <v>-15160400</v>
      </c>
      <c r="D17" s="168">
        <f t="shared" si="0"/>
        <v>0</v>
      </c>
      <c r="E17" s="72">
        <f t="shared" si="0"/>
        <v>490108784</v>
      </c>
      <c r="F17" s="73">
        <f t="shared" si="0"/>
        <v>490108784</v>
      </c>
      <c r="G17" s="73">
        <f t="shared" si="0"/>
        <v>255875614</v>
      </c>
      <c r="H17" s="73">
        <f t="shared" si="0"/>
        <v>-36074673</v>
      </c>
      <c r="I17" s="73">
        <f t="shared" si="0"/>
        <v>-34031769</v>
      </c>
      <c r="J17" s="73">
        <f t="shared" si="0"/>
        <v>185769172</v>
      </c>
      <c r="K17" s="73">
        <f t="shared" si="0"/>
        <v>-3324939</v>
      </c>
      <c r="L17" s="73">
        <f t="shared" si="0"/>
        <v>-48748877</v>
      </c>
      <c r="M17" s="73">
        <f t="shared" si="0"/>
        <v>147480509</v>
      </c>
      <c r="N17" s="73">
        <f t="shared" si="0"/>
        <v>95406693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281175865</v>
      </c>
      <c r="X17" s="73">
        <f t="shared" si="0"/>
        <v>245054392</v>
      </c>
      <c r="Y17" s="73">
        <f t="shared" si="0"/>
        <v>36121473</v>
      </c>
      <c r="Z17" s="170">
        <f>+IF(X17&lt;&gt;0,+(Y17/X17)*100,0)</f>
        <v>14.740185925743376</v>
      </c>
      <c r="AA17" s="74">
        <f>SUM(AA6:AA16)</f>
        <v>490108784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>
        <v>94728</v>
      </c>
      <c r="F23" s="60">
        <v>94728</v>
      </c>
      <c r="G23" s="159"/>
      <c r="H23" s="159"/>
      <c r="I23" s="159"/>
      <c r="J23" s="60"/>
      <c r="K23" s="159"/>
      <c r="L23" s="159"/>
      <c r="M23" s="60">
        <v>3534</v>
      </c>
      <c r="N23" s="159">
        <v>3534</v>
      </c>
      <c r="O23" s="159"/>
      <c r="P23" s="159"/>
      <c r="Q23" s="60"/>
      <c r="R23" s="159"/>
      <c r="S23" s="159"/>
      <c r="T23" s="60"/>
      <c r="U23" s="159"/>
      <c r="V23" s="159"/>
      <c r="W23" s="159">
        <v>3534</v>
      </c>
      <c r="X23" s="60">
        <v>47364</v>
      </c>
      <c r="Y23" s="159">
        <v>-43830</v>
      </c>
      <c r="Z23" s="141">
        <v>-92.54</v>
      </c>
      <c r="AA23" s="225">
        <v>94728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-86497394</v>
      </c>
      <c r="D26" s="155"/>
      <c r="E26" s="59">
        <v>-369147000</v>
      </c>
      <c r="F26" s="60">
        <v>-369147000</v>
      </c>
      <c r="G26" s="60">
        <v>-26195104</v>
      </c>
      <c r="H26" s="60">
        <v>-29600859</v>
      </c>
      <c r="I26" s="60">
        <v>-20015704</v>
      </c>
      <c r="J26" s="60">
        <v>-75811667</v>
      </c>
      <c r="K26" s="60">
        <v>-27152696</v>
      </c>
      <c r="L26" s="60">
        <v>-14324584</v>
      </c>
      <c r="M26" s="60">
        <v>-31356286</v>
      </c>
      <c r="N26" s="60">
        <v>-72833566</v>
      </c>
      <c r="O26" s="60"/>
      <c r="P26" s="60"/>
      <c r="Q26" s="60"/>
      <c r="R26" s="60"/>
      <c r="S26" s="60"/>
      <c r="T26" s="60"/>
      <c r="U26" s="60"/>
      <c r="V26" s="60"/>
      <c r="W26" s="60">
        <v>-148645233</v>
      </c>
      <c r="X26" s="60">
        <v>-184573500</v>
      </c>
      <c r="Y26" s="60">
        <v>35928267</v>
      </c>
      <c r="Z26" s="140">
        <v>-19.47</v>
      </c>
      <c r="AA26" s="62">
        <v>-369147000</v>
      </c>
    </row>
    <row r="27" spans="1:27" ht="12.75">
      <c r="A27" s="250" t="s">
        <v>192</v>
      </c>
      <c r="B27" s="251"/>
      <c r="C27" s="168">
        <f aca="true" t="shared" si="1" ref="C27:Y27">SUM(C21:C26)</f>
        <v>-86497394</v>
      </c>
      <c r="D27" s="168">
        <f>SUM(D21:D26)</f>
        <v>0</v>
      </c>
      <c r="E27" s="72">
        <f t="shared" si="1"/>
        <v>-369052272</v>
      </c>
      <c r="F27" s="73">
        <f t="shared" si="1"/>
        <v>-369052272</v>
      </c>
      <c r="G27" s="73">
        <f t="shared" si="1"/>
        <v>-26195104</v>
      </c>
      <c r="H27" s="73">
        <f t="shared" si="1"/>
        <v>-29600859</v>
      </c>
      <c r="I27" s="73">
        <f t="shared" si="1"/>
        <v>-20015704</v>
      </c>
      <c r="J27" s="73">
        <f t="shared" si="1"/>
        <v>-75811667</v>
      </c>
      <c r="K27" s="73">
        <f t="shared" si="1"/>
        <v>-27152696</v>
      </c>
      <c r="L27" s="73">
        <f t="shared" si="1"/>
        <v>-14324584</v>
      </c>
      <c r="M27" s="73">
        <f t="shared" si="1"/>
        <v>-31352752</v>
      </c>
      <c r="N27" s="73">
        <f t="shared" si="1"/>
        <v>-72830032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-148641699</v>
      </c>
      <c r="X27" s="73">
        <f t="shared" si="1"/>
        <v>-184526136</v>
      </c>
      <c r="Y27" s="73">
        <f t="shared" si="1"/>
        <v>35884437</v>
      </c>
      <c r="Z27" s="170">
        <f>+IF(X27&lt;&gt;0,+(Y27/X27)*100,0)</f>
        <v>-19.44680454372057</v>
      </c>
      <c r="AA27" s="74">
        <f>SUM(AA21:AA26)</f>
        <v>-369052272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30477</v>
      </c>
      <c r="D33" s="155"/>
      <c r="E33" s="59">
        <v>420720</v>
      </c>
      <c r="F33" s="60">
        <v>420720</v>
      </c>
      <c r="G33" s="60">
        <v>34168</v>
      </c>
      <c r="H33" s="159">
        <v>31532</v>
      </c>
      <c r="I33" s="159">
        <v>3733</v>
      </c>
      <c r="J33" s="159">
        <v>69433</v>
      </c>
      <c r="K33" s="60">
        <v>45624</v>
      </c>
      <c r="L33" s="60">
        <v>29832</v>
      </c>
      <c r="M33" s="60">
        <v>17908</v>
      </c>
      <c r="N33" s="60">
        <v>93364</v>
      </c>
      <c r="O33" s="159"/>
      <c r="P33" s="159"/>
      <c r="Q33" s="159"/>
      <c r="R33" s="60"/>
      <c r="S33" s="60"/>
      <c r="T33" s="60"/>
      <c r="U33" s="60"/>
      <c r="V33" s="159"/>
      <c r="W33" s="159">
        <v>162797</v>
      </c>
      <c r="X33" s="159">
        <v>210360</v>
      </c>
      <c r="Y33" s="60">
        <v>-47563</v>
      </c>
      <c r="Z33" s="140">
        <v>-22.61</v>
      </c>
      <c r="AA33" s="62">
        <v>420720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-3809393</v>
      </c>
      <c r="D35" s="155"/>
      <c r="E35" s="59">
        <v>-18277296</v>
      </c>
      <c r="F35" s="60">
        <v>-18277296</v>
      </c>
      <c r="G35" s="60"/>
      <c r="H35" s="60">
        <v>-447099</v>
      </c>
      <c r="I35" s="60">
        <v>-5058242</v>
      </c>
      <c r="J35" s="60">
        <v>-5505341</v>
      </c>
      <c r="K35" s="60"/>
      <c r="L35" s="60">
        <v>-453668</v>
      </c>
      <c r="M35" s="60">
        <v>-3210581</v>
      </c>
      <c r="N35" s="60">
        <v>-3664249</v>
      </c>
      <c r="O35" s="60"/>
      <c r="P35" s="60"/>
      <c r="Q35" s="60"/>
      <c r="R35" s="60"/>
      <c r="S35" s="60"/>
      <c r="T35" s="60"/>
      <c r="U35" s="60"/>
      <c r="V35" s="60"/>
      <c r="W35" s="60">
        <v>-9169590</v>
      </c>
      <c r="X35" s="60">
        <v>-9138648</v>
      </c>
      <c r="Y35" s="60">
        <v>-30942</v>
      </c>
      <c r="Z35" s="140">
        <v>0.34</v>
      </c>
      <c r="AA35" s="62">
        <v>-18277296</v>
      </c>
    </row>
    <row r="36" spans="1:27" ht="12.75">
      <c r="A36" s="250" t="s">
        <v>198</v>
      </c>
      <c r="B36" s="251"/>
      <c r="C36" s="168">
        <f aca="true" t="shared" si="2" ref="C36:Y36">SUM(C31:C35)</f>
        <v>-3778916</v>
      </c>
      <c r="D36" s="168">
        <f>SUM(D31:D35)</f>
        <v>0</v>
      </c>
      <c r="E36" s="72">
        <f t="shared" si="2"/>
        <v>-17856576</v>
      </c>
      <c r="F36" s="73">
        <f t="shared" si="2"/>
        <v>-17856576</v>
      </c>
      <c r="G36" s="73">
        <f t="shared" si="2"/>
        <v>34168</v>
      </c>
      <c r="H36" s="73">
        <f t="shared" si="2"/>
        <v>-415567</v>
      </c>
      <c r="I36" s="73">
        <f t="shared" si="2"/>
        <v>-5054509</v>
      </c>
      <c r="J36" s="73">
        <f t="shared" si="2"/>
        <v>-5435908</v>
      </c>
      <c r="K36" s="73">
        <f t="shared" si="2"/>
        <v>45624</v>
      </c>
      <c r="L36" s="73">
        <f t="shared" si="2"/>
        <v>-423836</v>
      </c>
      <c r="M36" s="73">
        <f t="shared" si="2"/>
        <v>-3192673</v>
      </c>
      <c r="N36" s="73">
        <f t="shared" si="2"/>
        <v>-3570885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-9006793</v>
      </c>
      <c r="X36" s="73">
        <f t="shared" si="2"/>
        <v>-8928288</v>
      </c>
      <c r="Y36" s="73">
        <f t="shared" si="2"/>
        <v>-78505</v>
      </c>
      <c r="Z36" s="170">
        <f>+IF(X36&lt;&gt;0,+(Y36/X36)*100,0)</f>
        <v>0.8792839119885022</v>
      </c>
      <c r="AA36" s="74">
        <f>SUM(AA31:AA35)</f>
        <v>-17856576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-105436710</v>
      </c>
      <c r="D38" s="153">
        <f>+D17+D27+D36</f>
        <v>0</v>
      </c>
      <c r="E38" s="99">
        <f t="shared" si="3"/>
        <v>103199936</v>
      </c>
      <c r="F38" s="100">
        <f t="shared" si="3"/>
        <v>103199936</v>
      </c>
      <c r="G38" s="100">
        <f t="shared" si="3"/>
        <v>229714678</v>
      </c>
      <c r="H38" s="100">
        <f t="shared" si="3"/>
        <v>-66091099</v>
      </c>
      <c r="I38" s="100">
        <f t="shared" si="3"/>
        <v>-59101982</v>
      </c>
      <c r="J38" s="100">
        <f t="shared" si="3"/>
        <v>104521597</v>
      </c>
      <c r="K38" s="100">
        <f t="shared" si="3"/>
        <v>-30432011</v>
      </c>
      <c r="L38" s="100">
        <f t="shared" si="3"/>
        <v>-63497297</v>
      </c>
      <c r="M38" s="100">
        <f t="shared" si="3"/>
        <v>112935084</v>
      </c>
      <c r="N38" s="100">
        <f t="shared" si="3"/>
        <v>19005776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123527373</v>
      </c>
      <c r="X38" s="100">
        <f t="shared" si="3"/>
        <v>51599968</v>
      </c>
      <c r="Y38" s="100">
        <f t="shared" si="3"/>
        <v>71927405</v>
      </c>
      <c r="Z38" s="137">
        <f>+IF(X38&lt;&gt;0,+(Y38/X38)*100,0)</f>
        <v>139.39428218250058</v>
      </c>
      <c r="AA38" s="102">
        <f>+AA17+AA27+AA36</f>
        <v>103199936</v>
      </c>
    </row>
    <row r="39" spans="1:27" ht="12.75">
      <c r="A39" s="249" t="s">
        <v>200</v>
      </c>
      <c r="B39" s="182"/>
      <c r="C39" s="153">
        <v>361888604</v>
      </c>
      <c r="D39" s="153"/>
      <c r="E39" s="99">
        <v>263708830</v>
      </c>
      <c r="F39" s="100">
        <v>263708830</v>
      </c>
      <c r="G39" s="100">
        <v>276260878</v>
      </c>
      <c r="H39" s="100">
        <v>505975556</v>
      </c>
      <c r="I39" s="100">
        <v>439884457</v>
      </c>
      <c r="J39" s="100">
        <v>276260878</v>
      </c>
      <c r="K39" s="100">
        <v>380782475</v>
      </c>
      <c r="L39" s="100">
        <v>350350464</v>
      </c>
      <c r="M39" s="100">
        <v>286853167</v>
      </c>
      <c r="N39" s="100">
        <v>380782475</v>
      </c>
      <c r="O39" s="100"/>
      <c r="P39" s="100"/>
      <c r="Q39" s="100"/>
      <c r="R39" s="100"/>
      <c r="S39" s="100"/>
      <c r="T39" s="100"/>
      <c r="U39" s="100"/>
      <c r="V39" s="100"/>
      <c r="W39" s="100">
        <v>276260878</v>
      </c>
      <c r="X39" s="100">
        <v>263708830</v>
      </c>
      <c r="Y39" s="100">
        <v>12552048</v>
      </c>
      <c r="Z39" s="137">
        <v>4.76</v>
      </c>
      <c r="AA39" s="102">
        <v>263708830</v>
      </c>
    </row>
    <row r="40" spans="1:27" ht="12.75">
      <c r="A40" s="269" t="s">
        <v>201</v>
      </c>
      <c r="B40" s="256"/>
      <c r="C40" s="257">
        <v>256451894</v>
      </c>
      <c r="D40" s="257"/>
      <c r="E40" s="258">
        <v>366908767</v>
      </c>
      <c r="F40" s="259">
        <v>366908767</v>
      </c>
      <c r="G40" s="259">
        <v>505975556</v>
      </c>
      <c r="H40" s="259">
        <v>439884457</v>
      </c>
      <c r="I40" s="259">
        <v>380782475</v>
      </c>
      <c r="J40" s="259">
        <v>380782475</v>
      </c>
      <c r="K40" s="259">
        <v>350350464</v>
      </c>
      <c r="L40" s="259">
        <v>286853167</v>
      </c>
      <c r="M40" s="259">
        <v>399788251</v>
      </c>
      <c r="N40" s="259">
        <v>399788251</v>
      </c>
      <c r="O40" s="259"/>
      <c r="P40" s="259"/>
      <c r="Q40" s="259"/>
      <c r="R40" s="259"/>
      <c r="S40" s="259"/>
      <c r="T40" s="259"/>
      <c r="U40" s="259"/>
      <c r="V40" s="259"/>
      <c r="W40" s="259">
        <v>399788251</v>
      </c>
      <c r="X40" s="259">
        <v>315308799</v>
      </c>
      <c r="Y40" s="259">
        <v>84479452</v>
      </c>
      <c r="Z40" s="260">
        <v>26.79</v>
      </c>
      <c r="AA40" s="261">
        <v>366908767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93571893</v>
      </c>
      <c r="D5" s="200">
        <f t="shared" si="0"/>
        <v>0</v>
      </c>
      <c r="E5" s="106">
        <f t="shared" si="0"/>
        <v>335587699</v>
      </c>
      <c r="F5" s="106">
        <f t="shared" si="0"/>
        <v>335587699</v>
      </c>
      <c r="G5" s="106">
        <f t="shared" si="0"/>
        <v>2002390</v>
      </c>
      <c r="H5" s="106">
        <f t="shared" si="0"/>
        <v>24658131</v>
      </c>
      <c r="I5" s="106">
        <f t="shared" si="0"/>
        <v>17867337</v>
      </c>
      <c r="J5" s="106">
        <f t="shared" si="0"/>
        <v>44527858</v>
      </c>
      <c r="K5" s="106">
        <f t="shared" si="0"/>
        <v>23854918</v>
      </c>
      <c r="L5" s="106">
        <f t="shared" si="0"/>
        <v>16296368</v>
      </c>
      <c r="M5" s="106">
        <f t="shared" si="0"/>
        <v>31636533</v>
      </c>
      <c r="N5" s="106">
        <f t="shared" si="0"/>
        <v>71787819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116315677</v>
      </c>
      <c r="X5" s="106">
        <f t="shared" si="0"/>
        <v>167793850</v>
      </c>
      <c r="Y5" s="106">
        <f t="shared" si="0"/>
        <v>-51478173</v>
      </c>
      <c r="Z5" s="201">
        <f>+IF(X5&lt;&gt;0,+(Y5/X5)*100,0)</f>
        <v>-30.679415842714143</v>
      </c>
      <c r="AA5" s="199">
        <f>SUM(AA11:AA18)</f>
        <v>335587699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59649443</v>
      </c>
      <c r="D8" s="156"/>
      <c r="E8" s="60">
        <v>237597035</v>
      </c>
      <c r="F8" s="60">
        <v>237597035</v>
      </c>
      <c r="G8" s="60">
        <v>1671857</v>
      </c>
      <c r="H8" s="60">
        <v>21989723</v>
      </c>
      <c r="I8" s="60">
        <v>13010813</v>
      </c>
      <c r="J8" s="60">
        <v>36672393</v>
      </c>
      <c r="K8" s="60">
        <v>23547576</v>
      </c>
      <c r="L8" s="60">
        <v>13050306</v>
      </c>
      <c r="M8" s="60">
        <v>26078577</v>
      </c>
      <c r="N8" s="60">
        <v>62676459</v>
      </c>
      <c r="O8" s="60"/>
      <c r="P8" s="60"/>
      <c r="Q8" s="60"/>
      <c r="R8" s="60"/>
      <c r="S8" s="60"/>
      <c r="T8" s="60"/>
      <c r="U8" s="60"/>
      <c r="V8" s="60"/>
      <c r="W8" s="60">
        <v>99348852</v>
      </c>
      <c r="X8" s="60">
        <v>118798518</v>
      </c>
      <c r="Y8" s="60">
        <v>-19449666</v>
      </c>
      <c r="Z8" s="140">
        <v>-16.37</v>
      </c>
      <c r="AA8" s="155">
        <v>237597035</v>
      </c>
    </row>
    <row r="9" spans="1:27" ht="12.75">
      <c r="A9" s="291" t="s">
        <v>208</v>
      </c>
      <c r="B9" s="142"/>
      <c r="C9" s="62">
        <v>5840849</v>
      </c>
      <c r="D9" s="156"/>
      <c r="E9" s="60">
        <v>47205664</v>
      </c>
      <c r="F9" s="60">
        <v>47205664</v>
      </c>
      <c r="G9" s="60">
        <v>272680</v>
      </c>
      <c r="H9" s="60">
        <v>2571128</v>
      </c>
      <c r="I9" s="60">
        <v>4834520</v>
      </c>
      <c r="J9" s="60">
        <v>7678328</v>
      </c>
      <c r="K9" s="60">
        <v>175061</v>
      </c>
      <c r="L9" s="60">
        <v>2128619</v>
      </c>
      <c r="M9" s="60">
        <v>3812175</v>
      </c>
      <c r="N9" s="60">
        <v>6115855</v>
      </c>
      <c r="O9" s="60"/>
      <c r="P9" s="60"/>
      <c r="Q9" s="60"/>
      <c r="R9" s="60"/>
      <c r="S9" s="60"/>
      <c r="T9" s="60"/>
      <c r="U9" s="60"/>
      <c r="V9" s="60"/>
      <c r="W9" s="60">
        <v>13794183</v>
      </c>
      <c r="X9" s="60">
        <v>23602832</v>
      </c>
      <c r="Y9" s="60">
        <v>-9808649</v>
      </c>
      <c r="Z9" s="140">
        <v>-41.56</v>
      </c>
      <c r="AA9" s="155">
        <v>47205664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65490292</v>
      </c>
      <c r="D11" s="294">
        <f t="shared" si="1"/>
        <v>0</v>
      </c>
      <c r="E11" s="295">
        <f t="shared" si="1"/>
        <v>284802699</v>
      </c>
      <c r="F11" s="295">
        <f t="shared" si="1"/>
        <v>284802699</v>
      </c>
      <c r="G11" s="295">
        <f t="shared" si="1"/>
        <v>1944537</v>
      </c>
      <c r="H11" s="295">
        <f t="shared" si="1"/>
        <v>24560851</v>
      </c>
      <c r="I11" s="295">
        <f t="shared" si="1"/>
        <v>17845333</v>
      </c>
      <c r="J11" s="295">
        <f t="shared" si="1"/>
        <v>44350721</v>
      </c>
      <c r="K11" s="295">
        <f t="shared" si="1"/>
        <v>23722637</v>
      </c>
      <c r="L11" s="295">
        <f t="shared" si="1"/>
        <v>15178925</v>
      </c>
      <c r="M11" s="295">
        <f t="shared" si="1"/>
        <v>29890752</v>
      </c>
      <c r="N11" s="295">
        <f t="shared" si="1"/>
        <v>68792314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113143035</v>
      </c>
      <c r="X11" s="295">
        <f t="shared" si="1"/>
        <v>142401350</v>
      </c>
      <c r="Y11" s="295">
        <f t="shared" si="1"/>
        <v>-29258315</v>
      </c>
      <c r="Z11" s="296">
        <f>+IF(X11&lt;&gt;0,+(Y11/X11)*100,0)</f>
        <v>-20.54637473591367</v>
      </c>
      <c r="AA11" s="297">
        <f>SUM(AA6:AA10)</f>
        <v>284802699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28081601</v>
      </c>
      <c r="D15" s="156"/>
      <c r="E15" s="60">
        <v>50785000</v>
      </c>
      <c r="F15" s="60">
        <v>50785000</v>
      </c>
      <c r="G15" s="60">
        <v>57853</v>
      </c>
      <c r="H15" s="60">
        <v>97280</v>
      </c>
      <c r="I15" s="60">
        <v>22004</v>
      </c>
      <c r="J15" s="60">
        <v>177137</v>
      </c>
      <c r="K15" s="60">
        <v>132281</v>
      </c>
      <c r="L15" s="60">
        <v>1117443</v>
      </c>
      <c r="M15" s="60">
        <v>1745781</v>
      </c>
      <c r="N15" s="60">
        <v>2995505</v>
      </c>
      <c r="O15" s="60"/>
      <c r="P15" s="60"/>
      <c r="Q15" s="60"/>
      <c r="R15" s="60"/>
      <c r="S15" s="60"/>
      <c r="T15" s="60"/>
      <c r="U15" s="60"/>
      <c r="V15" s="60"/>
      <c r="W15" s="60">
        <v>3172642</v>
      </c>
      <c r="X15" s="60">
        <v>25392500</v>
      </c>
      <c r="Y15" s="60">
        <v>-22219858</v>
      </c>
      <c r="Z15" s="140">
        <v>-87.51</v>
      </c>
      <c r="AA15" s="155">
        <v>50785000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33559302</v>
      </c>
      <c r="F20" s="100">
        <f t="shared" si="2"/>
        <v>33559302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16779651</v>
      </c>
      <c r="Y20" s="100">
        <f t="shared" si="2"/>
        <v>-16779651</v>
      </c>
      <c r="Z20" s="137">
        <f>+IF(X20&lt;&gt;0,+(Y20/X20)*100,0)</f>
        <v>-100</v>
      </c>
      <c r="AA20" s="153">
        <f>SUM(AA26:AA33)</f>
        <v>33559302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8000000</v>
      </c>
      <c r="F23" s="60">
        <v>8000000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4000000</v>
      </c>
      <c r="Y23" s="60">
        <v>-4000000</v>
      </c>
      <c r="Z23" s="140">
        <v>-100</v>
      </c>
      <c r="AA23" s="155">
        <v>8000000</v>
      </c>
    </row>
    <row r="24" spans="1:27" ht="12.75">
      <c r="A24" s="291" t="s">
        <v>208</v>
      </c>
      <c r="B24" s="142"/>
      <c r="C24" s="62"/>
      <c r="D24" s="156"/>
      <c r="E24" s="60">
        <v>25559302</v>
      </c>
      <c r="F24" s="60">
        <v>25559302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12779651</v>
      </c>
      <c r="Y24" s="60">
        <v>-12779651</v>
      </c>
      <c r="Z24" s="140">
        <v>-100</v>
      </c>
      <c r="AA24" s="155">
        <v>25559302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33559302</v>
      </c>
      <c r="F26" s="295">
        <f t="shared" si="3"/>
        <v>33559302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16779651</v>
      </c>
      <c r="Y26" s="295">
        <f t="shared" si="3"/>
        <v>-16779651</v>
      </c>
      <c r="Z26" s="296">
        <f>+IF(X26&lt;&gt;0,+(Y26/X26)*100,0)</f>
        <v>-100</v>
      </c>
      <c r="AA26" s="297">
        <f>SUM(AA21:AA25)</f>
        <v>33559302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59649443</v>
      </c>
      <c r="D38" s="156">
        <f t="shared" si="4"/>
        <v>0</v>
      </c>
      <c r="E38" s="60">
        <f t="shared" si="4"/>
        <v>245597035</v>
      </c>
      <c r="F38" s="60">
        <f t="shared" si="4"/>
        <v>245597035</v>
      </c>
      <c r="G38" s="60">
        <f t="shared" si="4"/>
        <v>1671857</v>
      </c>
      <c r="H38" s="60">
        <f t="shared" si="4"/>
        <v>21989723</v>
      </c>
      <c r="I38" s="60">
        <f t="shared" si="4"/>
        <v>13010813</v>
      </c>
      <c r="J38" s="60">
        <f t="shared" si="4"/>
        <v>36672393</v>
      </c>
      <c r="K38" s="60">
        <f t="shared" si="4"/>
        <v>23547576</v>
      </c>
      <c r="L38" s="60">
        <f t="shared" si="4"/>
        <v>13050306</v>
      </c>
      <c r="M38" s="60">
        <f t="shared" si="4"/>
        <v>26078577</v>
      </c>
      <c r="N38" s="60">
        <f t="shared" si="4"/>
        <v>62676459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99348852</v>
      </c>
      <c r="X38" s="60">
        <f t="shared" si="4"/>
        <v>122798518</v>
      </c>
      <c r="Y38" s="60">
        <f t="shared" si="4"/>
        <v>-23449666</v>
      </c>
      <c r="Z38" s="140">
        <f t="shared" si="5"/>
        <v>-19.09604967708161</v>
      </c>
      <c r="AA38" s="155">
        <f>AA8+AA23</f>
        <v>245597035</v>
      </c>
    </row>
    <row r="39" spans="1:27" ht="12.75">
      <c r="A39" s="291" t="s">
        <v>208</v>
      </c>
      <c r="B39" s="142"/>
      <c r="C39" s="62">
        <f t="shared" si="4"/>
        <v>5840849</v>
      </c>
      <c r="D39" s="156">
        <f t="shared" si="4"/>
        <v>0</v>
      </c>
      <c r="E39" s="60">
        <f t="shared" si="4"/>
        <v>72764966</v>
      </c>
      <c r="F39" s="60">
        <f t="shared" si="4"/>
        <v>72764966</v>
      </c>
      <c r="G39" s="60">
        <f t="shared" si="4"/>
        <v>272680</v>
      </c>
      <c r="H39" s="60">
        <f t="shared" si="4"/>
        <v>2571128</v>
      </c>
      <c r="I39" s="60">
        <f t="shared" si="4"/>
        <v>4834520</v>
      </c>
      <c r="J39" s="60">
        <f t="shared" si="4"/>
        <v>7678328</v>
      </c>
      <c r="K39" s="60">
        <f t="shared" si="4"/>
        <v>175061</v>
      </c>
      <c r="L39" s="60">
        <f t="shared" si="4"/>
        <v>2128619</v>
      </c>
      <c r="M39" s="60">
        <f t="shared" si="4"/>
        <v>3812175</v>
      </c>
      <c r="N39" s="60">
        <f t="shared" si="4"/>
        <v>6115855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13794183</v>
      </c>
      <c r="X39" s="60">
        <f t="shared" si="4"/>
        <v>36382483</v>
      </c>
      <c r="Y39" s="60">
        <f t="shared" si="4"/>
        <v>-22588300</v>
      </c>
      <c r="Z39" s="140">
        <f t="shared" si="5"/>
        <v>-62.08564709560916</v>
      </c>
      <c r="AA39" s="155">
        <f>AA9+AA24</f>
        <v>72764966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65490292</v>
      </c>
      <c r="D41" s="294">
        <f t="shared" si="6"/>
        <v>0</v>
      </c>
      <c r="E41" s="295">
        <f t="shared" si="6"/>
        <v>318362001</v>
      </c>
      <c r="F41" s="295">
        <f t="shared" si="6"/>
        <v>318362001</v>
      </c>
      <c r="G41" s="295">
        <f t="shared" si="6"/>
        <v>1944537</v>
      </c>
      <c r="H41" s="295">
        <f t="shared" si="6"/>
        <v>24560851</v>
      </c>
      <c r="I41" s="295">
        <f t="shared" si="6"/>
        <v>17845333</v>
      </c>
      <c r="J41" s="295">
        <f t="shared" si="6"/>
        <v>44350721</v>
      </c>
      <c r="K41" s="295">
        <f t="shared" si="6"/>
        <v>23722637</v>
      </c>
      <c r="L41" s="295">
        <f t="shared" si="6"/>
        <v>15178925</v>
      </c>
      <c r="M41" s="295">
        <f t="shared" si="6"/>
        <v>29890752</v>
      </c>
      <c r="N41" s="295">
        <f t="shared" si="6"/>
        <v>68792314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113143035</v>
      </c>
      <c r="X41" s="295">
        <f t="shared" si="6"/>
        <v>159181001</v>
      </c>
      <c r="Y41" s="295">
        <f t="shared" si="6"/>
        <v>-46037966</v>
      </c>
      <c r="Z41" s="296">
        <f t="shared" si="5"/>
        <v>-28.921771889096238</v>
      </c>
      <c r="AA41" s="297">
        <f>SUM(AA36:AA40)</f>
        <v>318362001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28081601</v>
      </c>
      <c r="D45" s="129">
        <f t="shared" si="7"/>
        <v>0</v>
      </c>
      <c r="E45" s="54">
        <f t="shared" si="7"/>
        <v>50785000</v>
      </c>
      <c r="F45" s="54">
        <f t="shared" si="7"/>
        <v>50785000</v>
      </c>
      <c r="G45" s="54">
        <f t="shared" si="7"/>
        <v>57853</v>
      </c>
      <c r="H45" s="54">
        <f t="shared" si="7"/>
        <v>97280</v>
      </c>
      <c r="I45" s="54">
        <f t="shared" si="7"/>
        <v>22004</v>
      </c>
      <c r="J45" s="54">
        <f t="shared" si="7"/>
        <v>177137</v>
      </c>
      <c r="K45" s="54">
        <f t="shared" si="7"/>
        <v>132281</v>
      </c>
      <c r="L45" s="54">
        <f t="shared" si="7"/>
        <v>1117443</v>
      </c>
      <c r="M45" s="54">
        <f t="shared" si="7"/>
        <v>1745781</v>
      </c>
      <c r="N45" s="54">
        <f t="shared" si="7"/>
        <v>2995505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3172642</v>
      </c>
      <c r="X45" s="54">
        <f t="shared" si="7"/>
        <v>25392500</v>
      </c>
      <c r="Y45" s="54">
        <f t="shared" si="7"/>
        <v>-22219858</v>
      </c>
      <c r="Z45" s="184">
        <f t="shared" si="5"/>
        <v>-87.50559417150734</v>
      </c>
      <c r="AA45" s="130">
        <f t="shared" si="8"/>
        <v>50785000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93571893</v>
      </c>
      <c r="D49" s="218">
        <f t="shared" si="9"/>
        <v>0</v>
      </c>
      <c r="E49" s="220">
        <f t="shared" si="9"/>
        <v>369147001</v>
      </c>
      <c r="F49" s="220">
        <f t="shared" si="9"/>
        <v>369147001</v>
      </c>
      <c r="G49" s="220">
        <f t="shared" si="9"/>
        <v>2002390</v>
      </c>
      <c r="H49" s="220">
        <f t="shared" si="9"/>
        <v>24658131</v>
      </c>
      <c r="I49" s="220">
        <f t="shared" si="9"/>
        <v>17867337</v>
      </c>
      <c r="J49" s="220">
        <f t="shared" si="9"/>
        <v>44527858</v>
      </c>
      <c r="K49" s="220">
        <f t="shared" si="9"/>
        <v>23854918</v>
      </c>
      <c r="L49" s="220">
        <f t="shared" si="9"/>
        <v>16296368</v>
      </c>
      <c r="M49" s="220">
        <f t="shared" si="9"/>
        <v>31636533</v>
      </c>
      <c r="N49" s="220">
        <f t="shared" si="9"/>
        <v>71787819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116315677</v>
      </c>
      <c r="X49" s="220">
        <f t="shared" si="9"/>
        <v>184573501</v>
      </c>
      <c r="Y49" s="220">
        <f t="shared" si="9"/>
        <v>-68257824</v>
      </c>
      <c r="Z49" s="221">
        <f t="shared" si="5"/>
        <v>-36.981377949806564</v>
      </c>
      <c r="AA49" s="222">
        <f>SUM(AA41:AA48)</f>
        <v>369147001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70635710</v>
      </c>
      <c r="F51" s="54">
        <f t="shared" si="10"/>
        <v>70635710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35317856</v>
      </c>
      <c r="Y51" s="54">
        <f t="shared" si="10"/>
        <v>-35317856</v>
      </c>
      <c r="Z51" s="184">
        <f>+IF(X51&lt;&gt;0,+(Y51/X51)*100,0)</f>
        <v>-100</v>
      </c>
      <c r="AA51" s="130">
        <f>SUM(AA57:AA61)</f>
        <v>70635710</v>
      </c>
    </row>
    <row r="52" spans="1:27" ht="12.75">
      <c r="A52" s="310" t="s">
        <v>205</v>
      </c>
      <c r="B52" s="142"/>
      <c r="C52" s="62"/>
      <c r="D52" s="156"/>
      <c r="E52" s="60">
        <v>5798680</v>
      </c>
      <c r="F52" s="60">
        <v>5798680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2899340</v>
      </c>
      <c r="Y52" s="60">
        <v>-2899340</v>
      </c>
      <c r="Z52" s="140">
        <v>-100</v>
      </c>
      <c r="AA52" s="155">
        <v>5798680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20695426</v>
      </c>
      <c r="F54" s="60">
        <v>20695426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10347713</v>
      </c>
      <c r="Y54" s="60">
        <v>-10347713</v>
      </c>
      <c r="Z54" s="140">
        <v>-100</v>
      </c>
      <c r="AA54" s="155">
        <v>20695426</v>
      </c>
    </row>
    <row r="55" spans="1:27" ht="12.75">
      <c r="A55" s="310" t="s">
        <v>208</v>
      </c>
      <c r="B55" s="142"/>
      <c r="C55" s="62"/>
      <c r="D55" s="156"/>
      <c r="E55" s="60">
        <v>3299832</v>
      </c>
      <c r="F55" s="60">
        <v>3299832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1649916</v>
      </c>
      <c r="Y55" s="60">
        <v>-1649916</v>
      </c>
      <c r="Z55" s="140">
        <v>-100</v>
      </c>
      <c r="AA55" s="155">
        <v>3299832</v>
      </c>
    </row>
    <row r="56" spans="1:27" ht="12.75">
      <c r="A56" s="310" t="s">
        <v>209</v>
      </c>
      <c r="B56" s="142"/>
      <c r="C56" s="62"/>
      <c r="D56" s="156"/>
      <c r="E56" s="60">
        <v>3062867</v>
      </c>
      <c r="F56" s="60">
        <v>3062867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1531434</v>
      </c>
      <c r="Y56" s="60">
        <v>-1531434</v>
      </c>
      <c r="Z56" s="140">
        <v>-100</v>
      </c>
      <c r="AA56" s="155">
        <v>3062867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32856805</v>
      </c>
      <c r="F57" s="295">
        <f t="shared" si="11"/>
        <v>32856805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16428403</v>
      </c>
      <c r="Y57" s="295">
        <f t="shared" si="11"/>
        <v>-16428403</v>
      </c>
      <c r="Z57" s="296">
        <f>+IF(X57&lt;&gt;0,+(Y57/X57)*100,0)</f>
        <v>-100</v>
      </c>
      <c r="AA57" s="297">
        <f>SUM(AA52:AA56)</f>
        <v>32856805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37778905</v>
      </c>
      <c r="F61" s="60">
        <v>37778905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18889453</v>
      </c>
      <c r="Y61" s="60">
        <v>-18889453</v>
      </c>
      <c r="Z61" s="140">
        <v>-100</v>
      </c>
      <c r="AA61" s="155">
        <v>37778905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70635710</v>
      </c>
      <c r="F68" s="60"/>
      <c r="G68" s="60">
        <v>4209544</v>
      </c>
      <c r="H68" s="60">
        <v>5398647</v>
      </c>
      <c r="I68" s="60">
        <v>3215399</v>
      </c>
      <c r="J68" s="60">
        <v>12823590</v>
      </c>
      <c r="K68" s="60">
        <v>5344756</v>
      </c>
      <c r="L68" s="60">
        <v>7301279</v>
      </c>
      <c r="M68" s="60">
        <v>4085309</v>
      </c>
      <c r="N68" s="60">
        <v>16731344</v>
      </c>
      <c r="O68" s="60"/>
      <c r="P68" s="60"/>
      <c r="Q68" s="60"/>
      <c r="R68" s="60"/>
      <c r="S68" s="60"/>
      <c r="T68" s="60"/>
      <c r="U68" s="60"/>
      <c r="V68" s="60"/>
      <c r="W68" s="60">
        <v>29554934</v>
      </c>
      <c r="X68" s="60"/>
      <c r="Y68" s="60">
        <v>29554934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70635710</v>
      </c>
      <c r="F69" s="220">
        <f t="shared" si="12"/>
        <v>0</v>
      </c>
      <c r="G69" s="220">
        <f t="shared" si="12"/>
        <v>4209544</v>
      </c>
      <c r="H69" s="220">
        <f t="shared" si="12"/>
        <v>5398647</v>
      </c>
      <c r="I69" s="220">
        <f t="shared" si="12"/>
        <v>3215399</v>
      </c>
      <c r="J69" s="220">
        <f t="shared" si="12"/>
        <v>12823590</v>
      </c>
      <c r="K69" s="220">
        <f t="shared" si="12"/>
        <v>5344756</v>
      </c>
      <c r="L69" s="220">
        <f t="shared" si="12"/>
        <v>7301279</v>
      </c>
      <c r="M69" s="220">
        <f t="shared" si="12"/>
        <v>4085309</v>
      </c>
      <c r="N69" s="220">
        <f t="shared" si="12"/>
        <v>16731344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29554934</v>
      </c>
      <c r="X69" s="220">
        <f t="shared" si="12"/>
        <v>0</v>
      </c>
      <c r="Y69" s="220">
        <f t="shared" si="12"/>
        <v>29554934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65490292</v>
      </c>
      <c r="D5" s="357">
        <f t="shared" si="0"/>
        <v>0</v>
      </c>
      <c r="E5" s="356">
        <f t="shared" si="0"/>
        <v>284802699</v>
      </c>
      <c r="F5" s="358">
        <f t="shared" si="0"/>
        <v>284802699</v>
      </c>
      <c r="G5" s="358">
        <f t="shared" si="0"/>
        <v>1944537</v>
      </c>
      <c r="H5" s="356">
        <f t="shared" si="0"/>
        <v>24560851</v>
      </c>
      <c r="I5" s="356">
        <f t="shared" si="0"/>
        <v>17845333</v>
      </c>
      <c r="J5" s="358">
        <f t="shared" si="0"/>
        <v>44350721</v>
      </c>
      <c r="K5" s="358">
        <f t="shared" si="0"/>
        <v>23722637</v>
      </c>
      <c r="L5" s="356">
        <f t="shared" si="0"/>
        <v>15178925</v>
      </c>
      <c r="M5" s="356">
        <f t="shared" si="0"/>
        <v>29890752</v>
      </c>
      <c r="N5" s="358">
        <f t="shared" si="0"/>
        <v>68792314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113143035</v>
      </c>
      <c r="X5" s="356">
        <f t="shared" si="0"/>
        <v>142401350</v>
      </c>
      <c r="Y5" s="358">
        <f t="shared" si="0"/>
        <v>-29258315</v>
      </c>
      <c r="Z5" s="359">
        <f>+IF(X5&lt;&gt;0,+(Y5/X5)*100,0)</f>
        <v>-20.54637473591367</v>
      </c>
      <c r="AA5" s="360">
        <f>+AA6+AA8+AA11+AA13+AA15</f>
        <v>284802699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59649443</v>
      </c>
      <c r="D11" s="363">
        <f aca="true" t="shared" si="3" ref="D11:AA11">+D12</f>
        <v>0</v>
      </c>
      <c r="E11" s="362">
        <f t="shared" si="3"/>
        <v>237597035</v>
      </c>
      <c r="F11" s="364">
        <f t="shared" si="3"/>
        <v>237597035</v>
      </c>
      <c r="G11" s="364">
        <f t="shared" si="3"/>
        <v>1671857</v>
      </c>
      <c r="H11" s="362">
        <f t="shared" si="3"/>
        <v>21989723</v>
      </c>
      <c r="I11" s="362">
        <f t="shared" si="3"/>
        <v>13010813</v>
      </c>
      <c r="J11" s="364">
        <f t="shared" si="3"/>
        <v>36672393</v>
      </c>
      <c r="K11" s="364">
        <f t="shared" si="3"/>
        <v>23547576</v>
      </c>
      <c r="L11" s="362">
        <f t="shared" si="3"/>
        <v>13050306</v>
      </c>
      <c r="M11" s="362">
        <f t="shared" si="3"/>
        <v>26078577</v>
      </c>
      <c r="N11" s="364">
        <f t="shared" si="3"/>
        <v>62676459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99348852</v>
      </c>
      <c r="X11" s="362">
        <f t="shared" si="3"/>
        <v>118798518</v>
      </c>
      <c r="Y11" s="364">
        <f t="shared" si="3"/>
        <v>-19449666</v>
      </c>
      <c r="Z11" s="365">
        <f>+IF(X11&lt;&gt;0,+(Y11/X11)*100,0)</f>
        <v>-16.37197696355101</v>
      </c>
      <c r="AA11" s="366">
        <f t="shared" si="3"/>
        <v>237597035</v>
      </c>
    </row>
    <row r="12" spans="1:27" ht="12.75">
      <c r="A12" s="291" t="s">
        <v>232</v>
      </c>
      <c r="B12" s="136"/>
      <c r="C12" s="60">
        <v>59649443</v>
      </c>
      <c r="D12" s="340"/>
      <c r="E12" s="60">
        <v>237597035</v>
      </c>
      <c r="F12" s="59">
        <v>237597035</v>
      </c>
      <c r="G12" s="59">
        <v>1671857</v>
      </c>
      <c r="H12" s="60">
        <v>21989723</v>
      </c>
      <c r="I12" s="60">
        <v>13010813</v>
      </c>
      <c r="J12" s="59">
        <v>36672393</v>
      </c>
      <c r="K12" s="59">
        <v>23547576</v>
      </c>
      <c r="L12" s="60">
        <v>13050306</v>
      </c>
      <c r="M12" s="60">
        <v>26078577</v>
      </c>
      <c r="N12" s="59">
        <v>62676459</v>
      </c>
      <c r="O12" s="59"/>
      <c r="P12" s="60"/>
      <c r="Q12" s="60"/>
      <c r="R12" s="59"/>
      <c r="S12" s="59"/>
      <c r="T12" s="60"/>
      <c r="U12" s="60"/>
      <c r="V12" s="59"/>
      <c r="W12" s="59">
        <v>99348852</v>
      </c>
      <c r="X12" s="60">
        <v>118798518</v>
      </c>
      <c r="Y12" s="59">
        <v>-19449666</v>
      </c>
      <c r="Z12" s="61">
        <v>-16.37</v>
      </c>
      <c r="AA12" s="62">
        <v>237597035</v>
      </c>
    </row>
    <row r="13" spans="1:27" ht="12.75">
      <c r="A13" s="361" t="s">
        <v>208</v>
      </c>
      <c r="B13" s="136"/>
      <c r="C13" s="275">
        <f>+C14</f>
        <v>5840849</v>
      </c>
      <c r="D13" s="341">
        <f aca="true" t="shared" si="4" ref="D13:AA13">+D14</f>
        <v>0</v>
      </c>
      <c r="E13" s="275">
        <f t="shared" si="4"/>
        <v>47205664</v>
      </c>
      <c r="F13" s="342">
        <f t="shared" si="4"/>
        <v>47205664</v>
      </c>
      <c r="G13" s="342">
        <f t="shared" si="4"/>
        <v>272680</v>
      </c>
      <c r="H13" s="275">
        <f t="shared" si="4"/>
        <v>2571128</v>
      </c>
      <c r="I13" s="275">
        <f t="shared" si="4"/>
        <v>4834520</v>
      </c>
      <c r="J13" s="342">
        <f t="shared" si="4"/>
        <v>7678328</v>
      </c>
      <c r="K13" s="342">
        <f t="shared" si="4"/>
        <v>175061</v>
      </c>
      <c r="L13" s="275">
        <f t="shared" si="4"/>
        <v>2128619</v>
      </c>
      <c r="M13" s="275">
        <f t="shared" si="4"/>
        <v>3812175</v>
      </c>
      <c r="N13" s="342">
        <f t="shared" si="4"/>
        <v>6115855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13794183</v>
      </c>
      <c r="X13" s="275">
        <f t="shared" si="4"/>
        <v>23602832</v>
      </c>
      <c r="Y13" s="342">
        <f t="shared" si="4"/>
        <v>-9808649</v>
      </c>
      <c r="Z13" s="335">
        <f>+IF(X13&lt;&gt;0,+(Y13/X13)*100,0)</f>
        <v>-41.557085183676264</v>
      </c>
      <c r="AA13" s="273">
        <f t="shared" si="4"/>
        <v>47205664</v>
      </c>
    </row>
    <row r="14" spans="1:27" ht="12.75">
      <c r="A14" s="291" t="s">
        <v>233</v>
      </c>
      <c r="B14" s="136"/>
      <c r="C14" s="60">
        <v>5840849</v>
      </c>
      <c r="D14" s="340"/>
      <c r="E14" s="60">
        <v>47205664</v>
      </c>
      <c r="F14" s="59">
        <v>47205664</v>
      </c>
      <c r="G14" s="59">
        <v>272680</v>
      </c>
      <c r="H14" s="60">
        <v>2571128</v>
      </c>
      <c r="I14" s="60">
        <v>4834520</v>
      </c>
      <c r="J14" s="59">
        <v>7678328</v>
      </c>
      <c r="K14" s="59">
        <v>175061</v>
      </c>
      <c r="L14" s="60">
        <v>2128619</v>
      </c>
      <c r="M14" s="60">
        <v>3812175</v>
      </c>
      <c r="N14" s="59">
        <v>6115855</v>
      </c>
      <c r="O14" s="59"/>
      <c r="P14" s="60"/>
      <c r="Q14" s="60"/>
      <c r="R14" s="59"/>
      <c r="S14" s="59"/>
      <c r="T14" s="60"/>
      <c r="U14" s="60"/>
      <c r="V14" s="59"/>
      <c r="W14" s="59">
        <v>13794183</v>
      </c>
      <c r="X14" s="60">
        <v>23602832</v>
      </c>
      <c r="Y14" s="59">
        <v>-9808649</v>
      </c>
      <c r="Z14" s="61">
        <v>-41.56</v>
      </c>
      <c r="AA14" s="62">
        <v>47205664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28081601</v>
      </c>
      <c r="D40" s="344">
        <f t="shared" si="9"/>
        <v>0</v>
      </c>
      <c r="E40" s="343">
        <f t="shared" si="9"/>
        <v>50785000</v>
      </c>
      <c r="F40" s="345">
        <f t="shared" si="9"/>
        <v>50785000</v>
      </c>
      <c r="G40" s="345">
        <f t="shared" si="9"/>
        <v>57853</v>
      </c>
      <c r="H40" s="343">
        <f t="shared" si="9"/>
        <v>97280</v>
      </c>
      <c r="I40" s="343">
        <f t="shared" si="9"/>
        <v>22004</v>
      </c>
      <c r="J40" s="345">
        <f t="shared" si="9"/>
        <v>177137</v>
      </c>
      <c r="K40" s="345">
        <f t="shared" si="9"/>
        <v>132281</v>
      </c>
      <c r="L40" s="343">
        <f t="shared" si="9"/>
        <v>1117443</v>
      </c>
      <c r="M40" s="343">
        <f t="shared" si="9"/>
        <v>1745781</v>
      </c>
      <c r="N40" s="345">
        <f t="shared" si="9"/>
        <v>2995505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3172642</v>
      </c>
      <c r="X40" s="343">
        <f t="shared" si="9"/>
        <v>25392500</v>
      </c>
      <c r="Y40" s="345">
        <f t="shared" si="9"/>
        <v>-22219858</v>
      </c>
      <c r="Z40" s="336">
        <f>+IF(X40&lt;&gt;0,+(Y40/X40)*100,0)</f>
        <v>-87.50559417150734</v>
      </c>
      <c r="AA40" s="350">
        <f>SUM(AA41:AA49)</f>
        <v>50785000</v>
      </c>
    </row>
    <row r="41" spans="1:27" ht="12.75">
      <c r="A41" s="361" t="s">
        <v>248</v>
      </c>
      <c r="B41" s="142"/>
      <c r="C41" s="362">
        <v>8243995</v>
      </c>
      <c r="D41" s="363"/>
      <c r="E41" s="362">
        <v>14150000</v>
      </c>
      <c r="F41" s="364">
        <v>14150000</v>
      </c>
      <c r="G41" s="364">
        <v>57853</v>
      </c>
      <c r="H41" s="362"/>
      <c r="I41" s="362"/>
      <c r="J41" s="364">
        <v>57853</v>
      </c>
      <c r="K41" s="364"/>
      <c r="L41" s="362">
        <v>618966</v>
      </c>
      <c r="M41" s="362">
        <v>18210</v>
      </c>
      <c r="N41" s="364">
        <v>637176</v>
      </c>
      <c r="O41" s="364"/>
      <c r="P41" s="362"/>
      <c r="Q41" s="362"/>
      <c r="R41" s="364"/>
      <c r="S41" s="364"/>
      <c r="T41" s="362"/>
      <c r="U41" s="362"/>
      <c r="V41" s="364"/>
      <c r="W41" s="364">
        <v>695029</v>
      </c>
      <c r="X41" s="362">
        <v>7075000</v>
      </c>
      <c r="Y41" s="364">
        <v>-6379971</v>
      </c>
      <c r="Z41" s="365">
        <v>-90.18</v>
      </c>
      <c r="AA41" s="366">
        <v>14150000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2500000</v>
      </c>
      <c r="F43" s="370">
        <v>2500000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1250000</v>
      </c>
      <c r="Y43" s="370">
        <v>-1250000</v>
      </c>
      <c r="Z43" s="371">
        <v>-100</v>
      </c>
      <c r="AA43" s="303">
        <v>2500000</v>
      </c>
    </row>
    <row r="44" spans="1:27" ht="12.75">
      <c r="A44" s="361" t="s">
        <v>251</v>
      </c>
      <c r="B44" s="136"/>
      <c r="C44" s="60">
        <v>907448</v>
      </c>
      <c r="D44" s="368"/>
      <c r="E44" s="54">
        <v>16695000</v>
      </c>
      <c r="F44" s="53">
        <v>16695000</v>
      </c>
      <c r="G44" s="53"/>
      <c r="H44" s="54">
        <v>97280</v>
      </c>
      <c r="I44" s="54">
        <v>22004</v>
      </c>
      <c r="J44" s="53">
        <v>119284</v>
      </c>
      <c r="K44" s="53">
        <v>36764</v>
      </c>
      <c r="L44" s="54">
        <v>130398</v>
      </c>
      <c r="M44" s="54">
        <v>1727571</v>
      </c>
      <c r="N44" s="53">
        <v>1894733</v>
      </c>
      <c r="O44" s="53"/>
      <c r="P44" s="54"/>
      <c r="Q44" s="54"/>
      <c r="R44" s="53"/>
      <c r="S44" s="53"/>
      <c r="T44" s="54"/>
      <c r="U44" s="54"/>
      <c r="V44" s="53"/>
      <c r="W44" s="53">
        <v>2014017</v>
      </c>
      <c r="X44" s="54">
        <v>8347500</v>
      </c>
      <c r="Y44" s="53">
        <v>-6333483</v>
      </c>
      <c r="Z44" s="94">
        <v>-75.87</v>
      </c>
      <c r="AA44" s="95">
        <v>16695000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18930158</v>
      </c>
      <c r="D48" s="368"/>
      <c r="E48" s="54">
        <v>16000000</v>
      </c>
      <c r="F48" s="53">
        <v>16000000</v>
      </c>
      <c r="G48" s="53"/>
      <c r="H48" s="54"/>
      <c r="I48" s="54"/>
      <c r="J48" s="53"/>
      <c r="K48" s="53">
        <v>95517</v>
      </c>
      <c r="L48" s="54">
        <v>368079</v>
      </c>
      <c r="M48" s="54"/>
      <c r="N48" s="53">
        <v>463596</v>
      </c>
      <c r="O48" s="53"/>
      <c r="P48" s="54"/>
      <c r="Q48" s="54"/>
      <c r="R48" s="53"/>
      <c r="S48" s="53"/>
      <c r="T48" s="54"/>
      <c r="U48" s="54"/>
      <c r="V48" s="53"/>
      <c r="W48" s="53">
        <v>463596</v>
      </c>
      <c r="X48" s="54">
        <v>8000000</v>
      </c>
      <c r="Y48" s="53">
        <v>-7536404</v>
      </c>
      <c r="Z48" s="94">
        <v>-94.21</v>
      </c>
      <c r="AA48" s="95">
        <v>16000000</v>
      </c>
    </row>
    <row r="49" spans="1:27" ht="12.75">
      <c r="A49" s="361" t="s">
        <v>93</v>
      </c>
      <c r="B49" s="136"/>
      <c r="C49" s="54"/>
      <c r="D49" s="368"/>
      <c r="E49" s="54">
        <v>1440000</v>
      </c>
      <c r="F49" s="53">
        <v>1440000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720000</v>
      </c>
      <c r="Y49" s="53">
        <v>-720000</v>
      </c>
      <c r="Z49" s="94">
        <v>-100</v>
      </c>
      <c r="AA49" s="95">
        <v>1440000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93571893</v>
      </c>
      <c r="D60" s="346">
        <f t="shared" si="14"/>
        <v>0</v>
      </c>
      <c r="E60" s="219">
        <f t="shared" si="14"/>
        <v>335587699</v>
      </c>
      <c r="F60" s="264">
        <f t="shared" si="14"/>
        <v>335587699</v>
      </c>
      <c r="G60" s="264">
        <f t="shared" si="14"/>
        <v>2002390</v>
      </c>
      <c r="H60" s="219">
        <f t="shared" si="14"/>
        <v>24658131</v>
      </c>
      <c r="I60" s="219">
        <f t="shared" si="14"/>
        <v>17867337</v>
      </c>
      <c r="J60" s="264">
        <f t="shared" si="14"/>
        <v>44527858</v>
      </c>
      <c r="K60" s="264">
        <f t="shared" si="14"/>
        <v>23854918</v>
      </c>
      <c r="L60" s="219">
        <f t="shared" si="14"/>
        <v>16296368</v>
      </c>
      <c r="M60" s="219">
        <f t="shared" si="14"/>
        <v>31636533</v>
      </c>
      <c r="N60" s="264">
        <f t="shared" si="14"/>
        <v>71787819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116315677</v>
      </c>
      <c r="X60" s="219">
        <f t="shared" si="14"/>
        <v>167793850</v>
      </c>
      <c r="Y60" s="264">
        <f t="shared" si="14"/>
        <v>-51478173</v>
      </c>
      <c r="Z60" s="337">
        <f>+IF(X60&lt;&gt;0,+(Y60/X60)*100,0)</f>
        <v>-30.679415842714143</v>
      </c>
      <c r="AA60" s="232">
        <f>+AA57+AA54+AA51+AA40+AA37+AA34+AA22+AA5</f>
        <v>335587699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33559302</v>
      </c>
      <c r="F5" s="358">
        <f t="shared" si="0"/>
        <v>33559302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16779651</v>
      </c>
      <c r="Y5" s="358">
        <f t="shared" si="0"/>
        <v>-16779651</v>
      </c>
      <c r="Z5" s="359">
        <f>+IF(X5&lt;&gt;0,+(Y5/X5)*100,0)</f>
        <v>-100</v>
      </c>
      <c r="AA5" s="360">
        <f>+AA6+AA8+AA11+AA13+AA15</f>
        <v>33559302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8000000</v>
      </c>
      <c r="F11" s="364">
        <f t="shared" si="3"/>
        <v>8000000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4000000</v>
      </c>
      <c r="Y11" s="364">
        <f t="shared" si="3"/>
        <v>-4000000</v>
      </c>
      <c r="Z11" s="365">
        <f>+IF(X11&lt;&gt;0,+(Y11/X11)*100,0)</f>
        <v>-100</v>
      </c>
      <c r="AA11" s="366">
        <f t="shared" si="3"/>
        <v>8000000</v>
      </c>
    </row>
    <row r="12" spans="1:27" ht="12.75">
      <c r="A12" s="291" t="s">
        <v>232</v>
      </c>
      <c r="B12" s="136"/>
      <c r="C12" s="60"/>
      <c r="D12" s="340"/>
      <c r="E12" s="60">
        <v>8000000</v>
      </c>
      <c r="F12" s="59">
        <v>8000000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4000000</v>
      </c>
      <c r="Y12" s="59">
        <v>-4000000</v>
      </c>
      <c r="Z12" s="61">
        <v>-100</v>
      </c>
      <c r="AA12" s="62">
        <v>8000000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25559302</v>
      </c>
      <c r="F13" s="342">
        <f t="shared" si="4"/>
        <v>25559302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12779651</v>
      </c>
      <c r="Y13" s="342">
        <f t="shared" si="4"/>
        <v>-12779651</v>
      </c>
      <c r="Z13" s="335">
        <f>+IF(X13&lt;&gt;0,+(Y13/X13)*100,0)</f>
        <v>-100</v>
      </c>
      <c r="AA13" s="273">
        <f t="shared" si="4"/>
        <v>25559302</v>
      </c>
    </row>
    <row r="14" spans="1:27" ht="12.75">
      <c r="A14" s="291" t="s">
        <v>233</v>
      </c>
      <c r="B14" s="136"/>
      <c r="C14" s="60"/>
      <c r="D14" s="340"/>
      <c r="E14" s="60">
        <v>25559302</v>
      </c>
      <c r="F14" s="59">
        <v>25559302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12779651</v>
      </c>
      <c r="Y14" s="59">
        <v>-12779651</v>
      </c>
      <c r="Z14" s="61">
        <v>-100</v>
      </c>
      <c r="AA14" s="62">
        <v>25559302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33559302</v>
      </c>
      <c r="F60" s="264">
        <f t="shared" si="14"/>
        <v>33559302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16779651</v>
      </c>
      <c r="Y60" s="264">
        <f t="shared" si="14"/>
        <v>-16779651</v>
      </c>
      <c r="Z60" s="337">
        <f>+IF(X60&lt;&gt;0,+(Y60/X60)*100,0)</f>
        <v>-100</v>
      </c>
      <c r="AA60" s="232">
        <f>+AA57+AA54+AA51+AA40+AA37+AA34+AA22+AA5</f>
        <v>33559302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2017-01-31T12:20:19Z</dcterms:created>
  <dcterms:modified xsi:type="dcterms:W3CDTF">2017-01-31T12:20:22Z</dcterms:modified>
  <cp:category/>
  <cp:version/>
  <cp:contentType/>
  <cp:contentStatus/>
</cp:coreProperties>
</file>