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<sst xmlns="http://schemas.openxmlformats.org/spreadsheetml/2006/main" count="857" uniqueCount="303">
  <si>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uMgungundlovu(DC22)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</si>
  <si>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</si>
  <si>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</si>
  <si>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</si>
  <si>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</si>
  <si>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</si>
  <si>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</si>
  <si>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</si>
  <si>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</si>
  <si>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</si>
  <si>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</si>
  <si>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</si>
  <si>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</si>
  <si>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</si>
  <si>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</si>
  <si>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</si>
  <si>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</si>
  <si>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</si>
  <si>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</si>
  <si>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</si>
  <si>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</si>
  <si>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</si>
  <si>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</si>
  <si>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</si>
  <si>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</si>
  <si>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</si>
  <si>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</si>
  <si>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</si>
  <si>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</si>
  <si>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</si>
  <si>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</si>
  <si>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</si>
  <si>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</si>
  <si>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</si>
  <si>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</si>
  <si>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</si>
  <si>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</si>
  <si>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</si>
  <si>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</si>
  <si>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</si>
  <si>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</si>
  <si>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</si>
  <si>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</si>
  <si>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</si>
  <si>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</si>
  <si>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</si>
  <si>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</si>
  <si>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</si>
  <si>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</si>
  <si>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</si>
  <si>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</si>
  <si>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</si>
  <si>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</si>
  <si>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</si>
  <si>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</si>
  <si>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</si>
  <si>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</si>
  <si>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</si>
  <si>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</si>
  <si>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</si>
  <si>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</si>
  <si>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</si>
  <si>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</si>
  <si>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</si>
  <si>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</si>
  <si>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</si>
  <si>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</si>
  <si>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</si>
  <si>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</si>
  <si>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</si>
  <si>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uMgungundlovu(DC22)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</si>
  <si>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</si>
  <si>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</si>
  <si>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</si>
  <si>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</si>
  <si>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</si>
  <si>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</si>
  <si>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</si>
  <si>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</si>
  <si>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</si>
  <si>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</si>
  <si>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</si>
  <si>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</si>
  <si>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</si>
  <si>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</si>
  <si>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</si>
  <si>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</si>
  <si>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</si>
  <si>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</si>
  <si>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</si>
  <si>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</si>
  <si>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</si>
  <si>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</si>
  <si>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</si>
  <si>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</si>
  <si>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</si>
  <si>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</si>
  <si>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</si>
  <si>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</si>
  <si>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</si>
  <si>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uMgungundlovu(DC22)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</si>
  <si>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</si>
  <si>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</si>
  <si>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</si>
  <si>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</si>
  <si>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</si>
  <si>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</si>
  <si>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</si>
  <si>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</si>
  <si>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</si>
  <si>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</si>
  <si>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</si>
  <si>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</si>
  <si>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</si>
  <si>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</si>
  <si>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</si>
  <si>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</si>
  <si>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</si>
  <si>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</si>
  <si>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</si>
  <si>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</si>
  <si>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</si>
  <si>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</si>
  <si>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</si>
  <si>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</si>
  <si>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</si>
  <si>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</si>
  <si>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</si>
  <si>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</si>
  <si>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uMgungundlovu(DC22)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</si>
  <si>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</si>
  <si>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</si>
  <si>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</si>
  <si>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</si>
  <si>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</si>
  <si>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</si>
  <si>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</si>
  <si>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</si>
  <si>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</si>
  <si>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</si>
  <si>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uMgungundlovu(DC22)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</si>
  <si>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</si>
  <si>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</si>
  <si>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</si>
  <si>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</si>
  <si>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</si>
  <si>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</si>
  <si>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</si>
  <si>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</si>
  <si>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</si>
  <si>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</si>
  <si>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</si>
  <si>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</si>
  <si>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</si>
  <si>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</si>
  <si>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</si>
  <si>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</si>
  <si>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</si>
  <si>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</si>
  <si>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</si>
  <si>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</si>
  <si>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</si>
  <si>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</si>
  <si>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</si>
  <si>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</si>
  <si>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</si>
  <si>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</si>
  <si>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</si>
  <si>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</si>
  <si>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</si>
  <si>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</si>
  <si>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</si>
  <si>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</si>
  <si>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</si>
  <si>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uMgungundlovu(DC22)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</si>
  <si>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</si>
  <si>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</si>
  <si>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</si>
  <si>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</si>
  <si>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</si>
  <si>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</si>
  <si>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</si>
  <si>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</si>
  <si>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</si>
  <si>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</si>
  <si>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</si>
  <si>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</si>
  <si>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</si>
  <si>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</si>
  <si>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</si>
  <si>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</si>
  <si>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</si>
  <si>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</si>
  <si>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</si>
  <si>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</si>
  <si>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</si>
  <si>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</si>
  <si>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</si>
  <si>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</si>
  <si>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</si>
  <si>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</si>
  <si>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</si>
  <si>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uMgungundlovu(DC22)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</si>
  <si>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</si>
  <si>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</si>
  <si>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</si>
  <si>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</si>
  <si>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</si>
  <si>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</si>
  <si>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</si>
  <si>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</si>
  <si>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</si>
  <si>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</si>
  <si>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</si>
  <si>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</si>
  <si>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</si>
  <si>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</si>
  <si>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</si>
  <si>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</si>
  <si>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</si>
  <si>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</si>
  <si>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</si>
  <si>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</si>
  <si>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</si>
  <si>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</si>
  <si>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</si>
  <si>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</si>
  <si>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uMgungundlovu(DC22)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</si>
  <si>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</si>
  <si>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</si>
  <si>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</si>
  <si>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</si>
  <si>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</si>
  <si>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</si>
  <si>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</si>
  <si>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</si>
  <si>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</si>
  <si>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</si>
  <si>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</si>
  <si>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</si>
  <si>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</si>
  <si>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</si>
  <si>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</si>
  <si>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</si>
  <si>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</si>
  <si>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</si>
  <si>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</si>
  <si>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</si>
  <si>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</si>
  <si>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</si>
  <si>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</si>
  <si>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</si>
  <si>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</si>
  <si>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</si>
  <si>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</si>
  <si>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</si>
  <si>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</si>
  <si>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</si>
  <si>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</si>
  <si>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</si>
  <si>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</si>
  <si>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</si>
  <si>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</si>
  <si>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uMgungundlovu(DC22)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</si>
  <si>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</si>
  <si>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</si>
  <si>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uMgungundlovu(DC22)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</si>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</sst>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125438000</v>
      </c>
      <c r="C6" s="19">
        <v>0</v>
      </c>
      <c r="D6" s="59">
        <v>159650471</v>
      </c>
      <c r="E6" s="60">
        <v>159650471</v>
      </c>
      <c r="F6" s="60">
        <v>9365182</v>
      </c>
      <c r="G6" s="60">
        <v>10644353</v>
      </c>
      <c r="H6" s="60">
        <v>11634338</v>
      </c>
      <c r="I6" s="60">
        <v>31643873</v>
      </c>
      <c r="J6" s="60">
        <v>10828342</v>
      </c>
      <c r="K6" s="60">
        <v>9688197</v>
      </c>
      <c r="L6" s="60">
        <v>9595917</v>
      </c>
      <c r="M6" s="60">
        <v>30112456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61756329</v>
      </c>
      <c r="W6" s="60">
        <v>81116040</v>
      </c>
      <c r="X6" s="60">
        <v>-19359711</v>
      </c>
      <c r="Y6" s="61">
        <v>-23.87</v>
      </c>
      <c r="Z6" s="62">
        <v>159650471</v>
      </c>
    </row>
    <row r="7" spans="1:26" ht="12.75">
      <c r="A7" s="58" t="s">
        <v>33</v>
      </c>
      <c r="B7" s="19">
        <v>17019400</v>
      </c>
      <c r="C7" s="19">
        <v>0</v>
      </c>
      <c r="D7" s="59">
        <v>7080000</v>
      </c>
      <c r="E7" s="60">
        <v>7080000</v>
      </c>
      <c r="F7" s="60">
        <v>1529853</v>
      </c>
      <c r="G7" s="60">
        <v>858648</v>
      </c>
      <c r="H7" s="60">
        <v>860414</v>
      </c>
      <c r="I7" s="60">
        <v>3248915</v>
      </c>
      <c r="J7" s="60">
        <v>1533477</v>
      </c>
      <c r="K7" s="60">
        <v>829159</v>
      </c>
      <c r="L7" s="60">
        <v>880760</v>
      </c>
      <c r="M7" s="60">
        <v>3243396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6492311</v>
      </c>
      <c r="W7" s="60">
        <v>4680000</v>
      </c>
      <c r="X7" s="60">
        <v>1812311</v>
      </c>
      <c r="Y7" s="61">
        <v>38.72</v>
      </c>
      <c r="Z7" s="62">
        <v>7080000</v>
      </c>
    </row>
    <row r="8" spans="1:26" ht="12.75">
      <c r="A8" s="58" t="s">
        <v>34</v>
      </c>
      <c r="B8" s="19">
        <v>441938337</v>
      </c>
      <c r="C8" s="19">
        <v>0</v>
      </c>
      <c r="D8" s="59">
        <v>434490000</v>
      </c>
      <c r="E8" s="60">
        <v>434490000</v>
      </c>
      <c r="F8" s="60">
        <v>178484000</v>
      </c>
      <c r="G8" s="60">
        <v>2400000</v>
      </c>
      <c r="H8" s="60">
        <v>158400</v>
      </c>
      <c r="I8" s="60">
        <v>181042400</v>
      </c>
      <c r="J8" s="60">
        <v>785068</v>
      </c>
      <c r="K8" s="60">
        <v>2406768</v>
      </c>
      <c r="L8" s="60">
        <v>143747868</v>
      </c>
      <c r="M8" s="60">
        <v>146939704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327982104</v>
      </c>
      <c r="W8" s="60">
        <v>218698002</v>
      </c>
      <c r="X8" s="60">
        <v>109284102</v>
      </c>
      <c r="Y8" s="61">
        <v>49.97</v>
      </c>
      <c r="Z8" s="62">
        <v>434490000</v>
      </c>
    </row>
    <row r="9" spans="1:26" ht="12.75">
      <c r="A9" s="58" t="s">
        <v>35</v>
      </c>
      <c r="B9" s="19">
        <v>23188312</v>
      </c>
      <c r="C9" s="19">
        <v>0</v>
      </c>
      <c r="D9" s="59">
        <v>42872237</v>
      </c>
      <c r="E9" s="60">
        <v>42872237</v>
      </c>
      <c r="F9" s="60">
        <v>1522089</v>
      </c>
      <c r="G9" s="60">
        <v>1288373</v>
      </c>
      <c r="H9" s="60">
        <v>3587441</v>
      </c>
      <c r="I9" s="60">
        <v>6397903</v>
      </c>
      <c r="J9" s="60">
        <v>5219923</v>
      </c>
      <c r="K9" s="60">
        <v>424776</v>
      </c>
      <c r="L9" s="60">
        <v>5831906</v>
      </c>
      <c r="M9" s="60">
        <v>11476605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17874508</v>
      </c>
      <c r="W9" s="60">
        <v>26558514</v>
      </c>
      <c r="X9" s="60">
        <v>-8684006</v>
      </c>
      <c r="Y9" s="61">
        <v>-32.7</v>
      </c>
      <c r="Z9" s="62">
        <v>42872237</v>
      </c>
    </row>
    <row r="10" spans="1:26" ht="22.5">
      <c r="A10" s="63" t="s">
        <v>278</v>
      </c>
      <c r="B10" s="64">
        <f>SUM(B5:B9)</f>
        <v>607584049</v>
      </c>
      <c r="C10" s="64">
        <f>SUM(C5:C9)</f>
        <v>0</v>
      </c>
      <c r="D10" s="65">
        <f aca="true" t="shared" si="0" ref="D10:Z10">SUM(D5:D9)</f>
        <v>644092708</v>
      </c>
      <c r="E10" s="66">
        <f t="shared" si="0"/>
        <v>644092708</v>
      </c>
      <c r="F10" s="66">
        <f t="shared" si="0"/>
        <v>190901124</v>
      </c>
      <c r="G10" s="66">
        <f t="shared" si="0"/>
        <v>15191374</v>
      </c>
      <c r="H10" s="66">
        <f t="shared" si="0"/>
        <v>16240593</v>
      </c>
      <c r="I10" s="66">
        <f t="shared" si="0"/>
        <v>222333091</v>
      </c>
      <c r="J10" s="66">
        <f t="shared" si="0"/>
        <v>18366810</v>
      </c>
      <c r="K10" s="66">
        <f t="shared" si="0"/>
        <v>13348900</v>
      </c>
      <c r="L10" s="66">
        <f t="shared" si="0"/>
        <v>160056451</v>
      </c>
      <c r="M10" s="66">
        <f t="shared" si="0"/>
        <v>191772161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414105252</v>
      </c>
      <c r="W10" s="66">
        <f t="shared" si="0"/>
        <v>331052556</v>
      </c>
      <c r="X10" s="66">
        <f t="shared" si="0"/>
        <v>83052696</v>
      </c>
      <c r="Y10" s="67">
        <f>+IF(W10&lt;&gt;0,(X10/W10)*100,0)</f>
        <v>25.087465568457958</v>
      </c>
      <c r="Z10" s="68">
        <f t="shared" si="0"/>
        <v>644092708</v>
      </c>
    </row>
    <row r="11" spans="1:26" ht="12.75">
      <c r="A11" s="58" t="s">
        <v>37</v>
      </c>
      <c r="B11" s="19">
        <v>181062174</v>
      </c>
      <c r="C11" s="19">
        <v>0</v>
      </c>
      <c r="D11" s="59">
        <v>191691926</v>
      </c>
      <c r="E11" s="60">
        <v>191691926</v>
      </c>
      <c r="F11" s="60">
        <v>14839798</v>
      </c>
      <c r="G11" s="60">
        <v>15289459</v>
      </c>
      <c r="H11" s="60">
        <v>16184187</v>
      </c>
      <c r="I11" s="60">
        <v>46313444</v>
      </c>
      <c r="J11" s="60">
        <v>15145523</v>
      </c>
      <c r="K11" s="60">
        <v>23000029</v>
      </c>
      <c r="L11" s="60">
        <v>15471485</v>
      </c>
      <c r="M11" s="60">
        <v>53617037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99930481</v>
      </c>
      <c r="W11" s="60">
        <v>109577964</v>
      </c>
      <c r="X11" s="60">
        <v>-9647483</v>
      </c>
      <c r="Y11" s="61">
        <v>-8.8</v>
      </c>
      <c r="Z11" s="62">
        <v>191691926</v>
      </c>
    </row>
    <row r="12" spans="1:26" ht="12.75">
      <c r="A12" s="58" t="s">
        <v>38</v>
      </c>
      <c r="B12" s="19">
        <v>10937383</v>
      </c>
      <c r="C12" s="19">
        <v>0</v>
      </c>
      <c r="D12" s="59">
        <v>13189402</v>
      </c>
      <c r="E12" s="60">
        <v>13189402</v>
      </c>
      <c r="F12" s="60">
        <v>901394</v>
      </c>
      <c r="G12" s="60">
        <v>288257</v>
      </c>
      <c r="H12" s="60">
        <v>1258767</v>
      </c>
      <c r="I12" s="60">
        <v>2448418</v>
      </c>
      <c r="J12" s="60">
        <v>880679</v>
      </c>
      <c r="K12" s="60">
        <v>894382</v>
      </c>
      <c r="L12" s="60">
        <v>879202</v>
      </c>
      <c r="M12" s="60">
        <v>2654263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5102681</v>
      </c>
      <c r="W12" s="60">
        <v>6594702</v>
      </c>
      <c r="X12" s="60">
        <v>-1492021</v>
      </c>
      <c r="Y12" s="61">
        <v>-22.62</v>
      </c>
      <c r="Z12" s="62">
        <v>13189402</v>
      </c>
    </row>
    <row r="13" spans="1:26" ht="12.75">
      <c r="A13" s="58" t="s">
        <v>279</v>
      </c>
      <c r="B13" s="19">
        <v>55713431</v>
      </c>
      <c r="C13" s="19">
        <v>0</v>
      </c>
      <c r="D13" s="59">
        <v>31800000</v>
      </c>
      <c r="E13" s="60">
        <v>31800000</v>
      </c>
      <c r="F13" s="60">
        <v>4980656</v>
      </c>
      <c r="G13" s="60">
        <v>4980656</v>
      </c>
      <c r="H13" s="60">
        <v>4980656</v>
      </c>
      <c r="I13" s="60">
        <v>14941968</v>
      </c>
      <c r="J13" s="60">
        <v>4980656</v>
      </c>
      <c r="K13" s="60">
        <v>0</v>
      </c>
      <c r="L13" s="60">
        <v>4980656</v>
      </c>
      <c r="M13" s="60">
        <v>9961312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24903280</v>
      </c>
      <c r="W13" s="60">
        <v>15900000</v>
      </c>
      <c r="X13" s="60">
        <v>9003280</v>
      </c>
      <c r="Y13" s="61">
        <v>56.62</v>
      </c>
      <c r="Z13" s="62">
        <v>31800000</v>
      </c>
    </row>
    <row r="14" spans="1:26" ht="12.75">
      <c r="A14" s="58" t="s">
        <v>40</v>
      </c>
      <c r="B14" s="19">
        <v>10252994</v>
      </c>
      <c r="C14" s="19">
        <v>0</v>
      </c>
      <c r="D14" s="59">
        <v>14081250</v>
      </c>
      <c r="E14" s="60">
        <v>14081250</v>
      </c>
      <c r="F14" s="60">
        <v>3305068</v>
      </c>
      <c r="G14" s="60">
        <v>0</v>
      </c>
      <c r="H14" s="60">
        <v>163086</v>
      </c>
      <c r="I14" s="60">
        <v>3468154</v>
      </c>
      <c r="J14" s="60">
        <v>0</v>
      </c>
      <c r="K14" s="60">
        <v>0</v>
      </c>
      <c r="L14" s="60">
        <v>8443935</v>
      </c>
      <c r="M14" s="60">
        <v>8443935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11912089</v>
      </c>
      <c r="W14" s="60">
        <v>7040628</v>
      </c>
      <c r="X14" s="60">
        <v>4871461</v>
      </c>
      <c r="Y14" s="61">
        <v>69.19</v>
      </c>
      <c r="Z14" s="62">
        <v>14081250</v>
      </c>
    </row>
    <row r="15" spans="1:26" ht="12.75">
      <c r="A15" s="58" t="s">
        <v>41</v>
      </c>
      <c r="B15" s="19">
        <v>106637482</v>
      </c>
      <c r="C15" s="19">
        <v>0</v>
      </c>
      <c r="D15" s="59">
        <v>102828368</v>
      </c>
      <c r="E15" s="60">
        <v>102828368</v>
      </c>
      <c r="F15" s="60">
        <v>8911634</v>
      </c>
      <c r="G15" s="60">
        <v>9280328</v>
      </c>
      <c r="H15" s="60">
        <v>9784278</v>
      </c>
      <c r="I15" s="60">
        <v>27976240</v>
      </c>
      <c r="J15" s="60">
        <v>8991865</v>
      </c>
      <c r="K15" s="60">
        <v>9165143</v>
      </c>
      <c r="L15" s="60">
        <v>8017616</v>
      </c>
      <c r="M15" s="60">
        <v>26174624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54150864</v>
      </c>
      <c r="W15" s="60">
        <v>51414186</v>
      </c>
      <c r="X15" s="60">
        <v>2736678</v>
      </c>
      <c r="Y15" s="61">
        <v>5.32</v>
      </c>
      <c r="Z15" s="62">
        <v>102828368</v>
      </c>
    </row>
    <row r="16" spans="1:26" ht="12.75">
      <c r="A16" s="69" t="s">
        <v>42</v>
      </c>
      <c r="B16" s="19">
        <v>0</v>
      </c>
      <c r="C16" s="19">
        <v>0</v>
      </c>
      <c r="D16" s="59">
        <v>16733259</v>
      </c>
      <c r="E16" s="60">
        <v>16733259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4270759</v>
      </c>
      <c r="L16" s="60">
        <v>0</v>
      </c>
      <c r="M16" s="60">
        <v>4270759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4270759</v>
      </c>
      <c r="W16" s="60">
        <v>1590000</v>
      </c>
      <c r="X16" s="60">
        <v>2680759</v>
      </c>
      <c r="Y16" s="61">
        <v>168.6</v>
      </c>
      <c r="Z16" s="62">
        <v>16733259</v>
      </c>
    </row>
    <row r="17" spans="1:26" ht="12.75">
      <c r="A17" s="58" t="s">
        <v>43</v>
      </c>
      <c r="B17" s="19">
        <v>309628525</v>
      </c>
      <c r="C17" s="19">
        <v>0</v>
      </c>
      <c r="D17" s="59">
        <v>241921792</v>
      </c>
      <c r="E17" s="60">
        <v>241921792</v>
      </c>
      <c r="F17" s="60">
        <v>10002191</v>
      </c>
      <c r="G17" s="60">
        <v>7101693</v>
      </c>
      <c r="H17" s="60">
        <v>6388849</v>
      </c>
      <c r="I17" s="60">
        <v>23492733</v>
      </c>
      <c r="J17" s="60">
        <v>10398313</v>
      </c>
      <c r="K17" s="60">
        <v>16487687</v>
      </c>
      <c r="L17" s="60">
        <v>4924818</v>
      </c>
      <c r="M17" s="60">
        <v>31810818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55303551</v>
      </c>
      <c r="W17" s="60">
        <v>113409573</v>
      </c>
      <c r="X17" s="60">
        <v>-58106022</v>
      </c>
      <c r="Y17" s="61">
        <v>-51.24</v>
      </c>
      <c r="Z17" s="62">
        <v>241921792</v>
      </c>
    </row>
    <row r="18" spans="1:26" ht="12.75">
      <c r="A18" s="70" t="s">
        <v>44</v>
      </c>
      <c r="B18" s="71">
        <f>SUM(B11:B17)</f>
        <v>674231989</v>
      </c>
      <c r="C18" s="71">
        <f>SUM(C11:C17)</f>
        <v>0</v>
      </c>
      <c r="D18" s="72">
        <f aca="true" t="shared" si="1" ref="D18:Z18">SUM(D11:D17)</f>
        <v>612245997</v>
      </c>
      <c r="E18" s="73">
        <f t="shared" si="1"/>
        <v>612245997</v>
      </c>
      <c r="F18" s="73">
        <f t="shared" si="1"/>
        <v>42940741</v>
      </c>
      <c r="G18" s="73">
        <f t="shared" si="1"/>
        <v>36940393</v>
      </c>
      <c r="H18" s="73">
        <f t="shared" si="1"/>
        <v>38759823</v>
      </c>
      <c r="I18" s="73">
        <f t="shared" si="1"/>
        <v>118640957</v>
      </c>
      <c r="J18" s="73">
        <f t="shared" si="1"/>
        <v>40397036</v>
      </c>
      <c r="K18" s="73">
        <f t="shared" si="1"/>
        <v>53818000</v>
      </c>
      <c r="L18" s="73">
        <f t="shared" si="1"/>
        <v>42717712</v>
      </c>
      <c r="M18" s="73">
        <f t="shared" si="1"/>
        <v>136932748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255573705</v>
      </c>
      <c r="W18" s="73">
        <f t="shared" si="1"/>
        <v>305527053</v>
      </c>
      <c r="X18" s="73">
        <f t="shared" si="1"/>
        <v>-49953348</v>
      </c>
      <c r="Y18" s="67">
        <f>+IF(W18&lt;&gt;0,(X18/W18)*100,0)</f>
        <v>-16.349893572272308</v>
      </c>
      <c r="Z18" s="74">
        <f t="shared" si="1"/>
        <v>612245997</v>
      </c>
    </row>
    <row r="19" spans="1:26" ht="12.75">
      <c r="A19" s="70" t="s">
        <v>45</v>
      </c>
      <c r="B19" s="75">
        <f>+B10-B18</f>
        <v>-66647940</v>
      </c>
      <c r="C19" s="75">
        <f>+C10-C18</f>
        <v>0</v>
      </c>
      <c r="D19" s="76">
        <f aca="true" t="shared" si="2" ref="D19:Z19">+D10-D18</f>
        <v>31846711</v>
      </c>
      <c r="E19" s="77">
        <f t="shared" si="2"/>
        <v>31846711</v>
      </c>
      <c r="F19" s="77">
        <f t="shared" si="2"/>
        <v>147960383</v>
      </c>
      <c r="G19" s="77">
        <f t="shared" si="2"/>
        <v>-21749019</v>
      </c>
      <c r="H19" s="77">
        <f t="shared" si="2"/>
        <v>-22519230</v>
      </c>
      <c r="I19" s="77">
        <f t="shared" si="2"/>
        <v>103692134</v>
      </c>
      <c r="J19" s="77">
        <f t="shared" si="2"/>
        <v>-22030226</v>
      </c>
      <c r="K19" s="77">
        <f t="shared" si="2"/>
        <v>-40469100</v>
      </c>
      <c r="L19" s="77">
        <f t="shared" si="2"/>
        <v>117338739</v>
      </c>
      <c r="M19" s="77">
        <f t="shared" si="2"/>
        <v>54839413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158531547</v>
      </c>
      <c r="W19" s="77">
        <f>IF(E10=E18,0,W10-W18)</f>
        <v>25525503</v>
      </c>
      <c r="X19" s="77">
        <f t="shared" si="2"/>
        <v>133006044</v>
      </c>
      <c r="Y19" s="78">
        <f>+IF(W19&lt;&gt;0,(X19/W19)*100,0)</f>
        <v>521.0711969123586</v>
      </c>
      <c r="Z19" s="79">
        <f t="shared" si="2"/>
        <v>31846711</v>
      </c>
    </row>
    <row r="20" spans="1:26" ht="12.75">
      <c r="A20" s="58" t="s">
        <v>46</v>
      </c>
      <c r="B20" s="19">
        <v>270672042</v>
      </c>
      <c r="C20" s="19">
        <v>0</v>
      </c>
      <c r="D20" s="59">
        <v>149865000</v>
      </c>
      <c r="E20" s="60">
        <v>149865000</v>
      </c>
      <c r="F20" s="60">
        <v>114700000</v>
      </c>
      <c r="G20" s="60">
        <v>0</v>
      </c>
      <c r="H20" s="60">
        <v>0</v>
      </c>
      <c r="I20" s="60">
        <v>114700000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114700000</v>
      </c>
      <c r="W20" s="60">
        <v>74932500</v>
      </c>
      <c r="X20" s="60">
        <v>39767500</v>
      </c>
      <c r="Y20" s="61">
        <v>53.07</v>
      </c>
      <c r="Z20" s="62">
        <v>149865000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204024102</v>
      </c>
      <c r="C22" s="86">
        <f>SUM(C19:C21)</f>
        <v>0</v>
      </c>
      <c r="D22" s="87">
        <f aca="true" t="shared" si="3" ref="D22:Z22">SUM(D19:D21)</f>
        <v>181711711</v>
      </c>
      <c r="E22" s="88">
        <f t="shared" si="3"/>
        <v>181711711</v>
      </c>
      <c r="F22" s="88">
        <f t="shared" si="3"/>
        <v>262660383</v>
      </c>
      <c r="G22" s="88">
        <f t="shared" si="3"/>
        <v>-21749019</v>
      </c>
      <c r="H22" s="88">
        <f t="shared" si="3"/>
        <v>-22519230</v>
      </c>
      <c r="I22" s="88">
        <f t="shared" si="3"/>
        <v>218392134</v>
      </c>
      <c r="J22" s="88">
        <f t="shared" si="3"/>
        <v>-22030226</v>
      </c>
      <c r="K22" s="88">
        <f t="shared" si="3"/>
        <v>-40469100</v>
      </c>
      <c r="L22" s="88">
        <f t="shared" si="3"/>
        <v>117338739</v>
      </c>
      <c r="M22" s="88">
        <f t="shared" si="3"/>
        <v>54839413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273231547</v>
      </c>
      <c r="W22" s="88">
        <f t="shared" si="3"/>
        <v>100458003</v>
      </c>
      <c r="X22" s="88">
        <f t="shared" si="3"/>
        <v>172773544</v>
      </c>
      <c r="Y22" s="89">
        <f>+IF(W22&lt;&gt;0,(X22/W22)*100,0)</f>
        <v>171.98584367638682</v>
      </c>
      <c r="Z22" s="90">
        <f t="shared" si="3"/>
        <v>181711711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204024102</v>
      </c>
      <c r="C24" s="75">
        <f>SUM(C22:C23)</f>
        <v>0</v>
      </c>
      <c r="D24" s="76">
        <f aca="true" t="shared" si="4" ref="D24:Z24">SUM(D22:D23)</f>
        <v>181711711</v>
      </c>
      <c r="E24" s="77">
        <f t="shared" si="4"/>
        <v>181711711</v>
      </c>
      <c r="F24" s="77">
        <f t="shared" si="4"/>
        <v>262660383</v>
      </c>
      <c r="G24" s="77">
        <f t="shared" si="4"/>
        <v>-21749019</v>
      </c>
      <c r="H24" s="77">
        <f t="shared" si="4"/>
        <v>-22519230</v>
      </c>
      <c r="I24" s="77">
        <f t="shared" si="4"/>
        <v>218392134</v>
      </c>
      <c r="J24" s="77">
        <f t="shared" si="4"/>
        <v>-22030226</v>
      </c>
      <c r="K24" s="77">
        <f t="shared" si="4"/>
        <v>-40469100</v>
      </c>
      <c r="L24" s="77">
        <f t="shared" si="4"/>
        <v>117338739</v>
      </c>
      <c r="M24" s="77">
        <f t="shared" si="4"/>
        <v>54839413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273231547</v>
      </c>
      <c r="W24" s="77">
        <f t="shared" si="4"/>
        <v>100458003</v>
      </c>
      <c r="X24" s="77">
        <f t="shared" si="4"/>
        <v>172773544</v>
      </c>
      <c r="Y24" s="78">
        <f>+IF(W24&lt;&gt;0,(X24/W24)*100,0)</f>
        <v>171.98584367638682</v>
      </c>
      <c r="Z24" s="79">
        <f t="shared" si="4"/>
        <v>181711711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426663752</v>
      </c>
      <c r="C27" s="22">
        <v>0</v>
      </c>
      <c r="D27" s="99">
        <v>201268000</v>
      </c>
      <c r="E27" s="100">
        <v>201268000</v>
      </c>
      <c r="F27" s="100">
        <v>0</v>
      </c>
      <c r="G27" s="100">
        <v>114700000</v>
      </c>
      <c r="H27" s="100">
        <v>1301097</v>
      </c>
      <c r="I27" s="100">
        <v>116001097</v>
      </c>
      <c r="J27" s="100">
        <v>58200451</v>
      </c>
      <c r="K27" s="100">
        <v>2838000</v>
      </c>
      <c r="L27" s="100">
        <v>0</v>
      </c>
      <c r="M27" s="100">
        <v>61038451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177039548</v>
      </c>
      <c r="W27" s="100">
        <v>100634000</v>
      </c>
      <c r="X27" s="100">
        <v>76405548</v>
      </c>
      <c r="Y27" s="101">
        <v>75.92</v>
      </c>
      <c r="Z27" s="102">
        <v>201268000</v>
      </c>
    </row>
    <row r="28" spans="1:26" ht="12.75">
      <c r="A28" s="103" t="s">
        <v>46</v>
      </c>
      <c r="B28" s="19">
        <v>271980386</v>
      </c>
      <c r="C28" s="19">
        <v>0</v>
      </c>
      <c r="D28" s="59">
        <v>149865000</v>
      </c>
      <c r="E28" s="60">
        <v>149865000</v>
      </c>
      <c r="F28" s="60">
        <v>0</v>
      </c>
      <c r="G28" s="60">
        <v>114700000</v>
      </c>
      <c r="H28" s="60">
        <v>1281136</v>
      </c>
      <c r="I28" s="60">
        <v>115981136</v>
      </c>
      <c r="J28" s="60">
        <v>2226000</v>
      </c>
      <c r="K28" s="60">
        <v>0</v>
      </c>
      <c r="L28" s="60">
        <v>0</v>
      </c>
      <c r="M28" s="60">
        <v>2226000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118207136</v>
      </c>
      <c r="W28" s="60">
        <v>74932500</v>
      </c>
      <c r="X28" s="60">
        <v>43274636</v>
      </c>
      <c r="Y28" s="61">
        <v>57.75</v>
      </c>
      <c r="Z28" s="62">
        <v>149865000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40053000</v>
      </c>
      <c r="E30" s="60">
        <v>40053000</v>
      </c>
      <c r="F30" s="60">
        <v>0</v>
      </c>
      <c r="G30" s="60">
        <v>0</v>
      </c>
      <c r="H30" s="60">
        <v>0</v>
      </c>
      <c r="I30" s="60">
        <v>0</v>
      </c>
      <c r="J30" s="60">
        <v>55972068</v>
      </c>
      <c r="K30" s="60">
        <v>2838000</v>
      </c>
      <c r="L30" s="60">
        <v>0</v>
      </c>
      <c r="M30" s="60">
        <v>58810068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58810068</v>
      </c>
      <c r="W30" s="60">
        <v>20026500</v>
      </c>
      <c r="X30" s="60">
        <v>38783568</v>
      </c>
      <c r="Y30" s="61">
        <v>193.66</v>
      </c>
      <c r="Z30" s="62">
        <v>40053000</v>
      </c>
    </row>
    <row r="31" spans="1:26" ht="12.75">
      <c r="A31" s="58" t="s">
        <v>53</v>
      </c>
      <c r="B31" s="19">
        <v>154683366</v>
      </c>
      <c r="C31" s="19">
        <v>0</v>
      </c>
      <c r="D31" s="59">
        <v>11350000</v>
      </c>
      <c r="E31" s="60">
        <v>11350000</v>
      </c>
      <c r="F31" s="60">
        <v>0</v>
      </c>
      <c r="G31" s="60">
        <v>0</v>
      </c>
      <c r="H31" s="60">
        <v>19961</v>
      </c>
      <c r="I31" s="60">
        <v>19961</v>
      </c>
      <c r="J31" s="60">
        <v>2383</v>
      </c>
      <c r="K31" s="60">
        <v>0</v>
      </c>
      <c r="L31" s="60">
        <v>0</v>
      </c>
      <c r="M31" s="60">
        <v>2383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22344</v>
      </c>
      <c r="W31" s="60">
        <v>5675000</v>
      </c>
      <c r="X31" s="60">
        <v>-5652656</v>
      </c>
      <c r="Y31" s="61">
        <v>-99.61</v>
      </c>
      <c r="Z31" s="62">
        <v>11350000</v>
      </c>
    </row>
    <row r="32" spans="1:26" ht="12.75">
      <c r="A32" s="70" t="s">
        <v>54</v>
      </c>
      <c r="B32" s="22">
        <f>SUM(B28:B31)</f>
        <v>426663752</v>
      </c>
      <c r="C32" s="22">
        <f>SUM(C28:C31)</f>
        <v>0</v>
      </c>
      <c r="D32" s="99">
        <f aca="true" t="shared" si="5" ref="D32:Z32">SUM(D28:D31)</f>
        <v>201268000</v>
      </c>
      <c r="E32" s="100">
        <f t="shared" si="5"/>
        <v>201268000</v>
      </c>
      <c r="F32" s="100">
        <f t="shared" si="5"/>
        <v>0</v>
      </c>
      <c r="G32" s="100">
        <f t="shared" si="5"/>
        <v>114700000</v>
      </c>
      <c r="H32" s="100">
        <f t="shared" si="5"/>
        <v>1301097</v>
      </c>
      <c r="I32" s="100">
        <f t="shared" si="5"/>
        <v>116001097</v>
      </c>
      <c r="J32" s="100">
        <f t="shared" si="5"/>
        <v>58200451</v>
      </c>
      <c r="K32" s="100">
        <f t="shared" si="5"/>
        <v>2838000</v>
      </c>
      <c r="L32" s="100">
        <f t="shared" si="5"/>
        <v>0</v>
      </c>
      <c r="M32" s="100">
        <f t="shared" si="5"/>
        <v>61038451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177039548</v>
      </c>
      <c r="W32" s="100">
        <f t="shared" si="5"/>
        <v>100634000</v>
      </c>
      <c r="X32" s="100">
        <f t="shared" si="5"/>
        <v>76405548</v>
      </c>
      <c r="Y32" s="101">
        <f>+IF(W32&lt;&gt;0,(X32/W32)*100,0)</f>
        <v>75.92418864399706</v>
      </c>
      <c r="Z32" s="102">
        <f t="shared" si="5"/>
        <v>201268000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558785847</v>
      </c>
      <c r="C35" s="19">
        <v>0</v>
      </c>
      <c r="D35" s="59">
        <v>542381213</v>
      </c>
      <c r="E35" s="60">
        <v>542381213</v>
      </c>
      <c r="F35" s="60">
        <v>659308998</v>
      </c>
      <c r="G35" s="60">
        <v>536564213</v>
      </c>
      <c r="H35" s="60">
        <v>617556301</v>
      </c>
      <c r="I35" s="60">
        <v>617556301</v>
      </c>
      <c r="J35" s="60">
        <v>593625949</v>
      </c>
      <c r="K35" s="60">
        <v>593625949</v>
      </c>
      <c r="L35" s="60">
        <v>0</v>
      </c>
      <c r="M35" s="60">
        <v>593625949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593625949</v>
      </c>
      <c r="W35" s="60">
        <v>271190607</v>
      </c>
      <c r="X35" s="60">
        <v>322435342</v>
      </c>
      <c r="Y35" s="61">
        <v>118.9</v>
      </c>
      <c r="Z35" s="62">
        <v>542381213</v>
      </c>
    </row>
    <row r="36" spans="1:26" ht="12.75">
      <c r="A36" s="58" t="s">
        <v>57</v>
      </c>
      <c r="B36" s="19">
        <v>1117853105</v>
      </c>
      <c r="C36" s="19">
        <v>0</v>
      </c>
      <c r="D36" s="59">
        <v>1190917697</v>
      </c>
      <c r="E36" s="60">
        <v>1190917697</v>
      </c>
      <c r="F36" s="60">
        <v>1096533210</v>
      </c>
      <c r="G36" s="60">
        <v>1190917697</v>
      </c>
      <c r="H36" s="60">
        <v>1096533210</v>
      </c>
      <c r="I36" s="60">
        <v>1096533210</v>
      </c>
      <c r="J36" s="60">
        <v>1096533210</v>
      </c>
      <c r="K36" s="60">
        <v>1096533210</v>
      </c>
      <c r="L36" s="60">
        <v>0</v>
      </c>
      <c r="M36" s="60">
        <v>1096533210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1096533210</v>
      </c>
      <c r="W36" s="60">
        <v>595458849</v>
      </c>
      <c r="X36" s="60">
        <v>501074361</v>
      </c>
      <c r="Y36" s="61">
        <v>84.15</v>
      </c>
      <c r="Z36" s="62">
        <v>1190917697</v>
      </c>
    </row>
    <row r="37" spans="1:26" ht="12.75">
      <c r="A37" s="58" t="s">
        <v>58</v>
      </c>
      <c r="B37" s="19">
        <v>277044319</v>
      </c>
      <c r="C37" s="19">
        <v>0</v>
      </c>
      <c r="D37" s="59">
        <v>460796557</v>
      </c>
      <c r="E37" s="60">
        <v>460796557</v>
      </c>
      <c r="F37" s="60">
        <v>192266979</v>
      </c>
      <c r="G37" s="60">
        <v>460796557</v>
      </c>
      <c r="H37" s="60">
        <v>188938909</v>
      </c>
      <c r="I37" s="60">
        <v>188938909</v>
      </c>
      <c r="J37" s="60">
        <v>188947142</v>
      </c>
      <c r="K37" s="60">
        <v>188947142</v>
      </c>
      <c r="L37" s="60">
        <v>0</v>
      </c>
      <c r="M37" s="60">
        <v>188947142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188947142</v>
      </c>
      <c r="W37" s="60">
        <v>230398279</v>
      </c>
      <c r="X37" s="60">
        <v>-41451137</v>
      </c>
      <c r="Y37" s="61">
        <v>-17.99</v>
      </c>
      <c r="Z37" s="62">
        <v>460796557</v>
      </c>
    </row>
    <row r="38" spans="1:26" ht="12.75">
      <c r="A38" s="58" t="s">
        <v>59</v>
      </c>
      <c r="B38" s="19">
        <v>128853780</v>
      </c>
      <c r="C38" s="19">
        <v>0</v>
      </c>
      <c r="D38" s="59">
        <v>4403998</v>
      </c>
      <c r="E38" s="60">
        <v>4403998</v>
      </c>
      <c r="F38" s="60">
        <v>128915082</v>
      </c>
      <c r="G38" s="60">
        <v>4404252</v>
      </c>
      <c r="H38" s="60">
        <v>167238792</v>
      </c>
      <c r="I38" s="60">
        <v>167238792</v>
      </c>
      <c r="J38" s="60">
        <v>170693368</v>
      </c>
      <c r="K38" s="60">
        <v>170693368</v>
      </c>
      <c r="L38" s="60">
        <v>0</v>
      </c>
      <c r="M38" s="60">
        <v>170693368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170693368</v>
      </c>
      <c r="W38" s="60">
        <v>2201999</v>
      </c>
      <c r="X38" s="60">
        <v>168491369</v>
      </c>
      <c r="Y38" s="61">
        <v>7651.75</v>
      </c>
      <c r="Z38" s="62">
        <v>4403998</v>
      </c>
    </row>
    <row r="39" spans="1:26" ht="12.75">
      <c r="A39" s="58" t="s">
        <v>60</v>
      </c>
      <c r="B39" s="19">
        <v>1270740853</v>
      </c>
      <c r="C39" s="19">
        <v>0</v>
      </c>
      <c r="D39" s="59">
        <v>1268098355</v>
      </c>
      <c r="E39" s="60">
        <v>1268098355</v>
      </c>
      <c r="F39" s="60">
        <v>1434660147</v>
      </c>
      <c r="G39" s="60">
        <v>1262281101</v>
      </c>
      <c r="H39" s="60">
        <v>1357911810</v>
      </c>
      <c r="I39" s="60">
        <v>1357911810</v>
      </c>
      <c r="J39" s="60">
        <v>1330518649</v>
      </c>
      <c r="K39" s="60">
        <v>1330518649</v>
      </c>
      <c r="L39" s="60">
        <v>0</v>
      </c>
      <c r="M39" s="60">
        <v>1330518649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1330518649</v>
      </c>
      <c r="W39" s="60">
        <v>634049178</v>
      </c>
      <c r="X39" s="60">
        <v>696469471</v>
      </c>
      <c r="Y39" s="61">
        <v>109.84</v>
      </c>
      <c r="Z39" s="62">
        <v>1268098355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236161127</v>
      </c>
      <c r="C42" s="19">
        <v>0</v>
      </c>
      <c r="D42" s="59">
        <v>207378751</v>
      </c>
      <c r="E42" s="60">
        <v>207378751</v>
      </c>
      <c r="F42" s="60">
        <v>40642969</v>
      </c>
      <c r="G42" s="60">
        <v>-27142002</v>
      </c>
      <c r="H42" s="60">
        <v>-33453263</v>
      </c>
      <c r="I42" s="60">
        <v>-19952296</v>
      </c>
      <c r="J42" s="60">
        <v>-17782399</v>
      </c>
      <c r="K42" s="60">
        <v>-15496500</v>
      </c>
      <c r="L42" s="60">
        <v>0</v>
      </c>
      <c r="M42" s="60">
        <v>-33278899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-53231195</v>
      </c>
      <c r="W42" s="60">
        <v>103689343</v>
      </c>
      <c r="X42" s="60">
        <v>-156920538</v>
      </c>
      <c r="Y42" s="61">
        <v>-151.34</v>
      </c>
      <c r="Z42" s="62">
        <v>207378751</v>
      </c>
    </row>
    <row r="43" spans="1:26" ht="12.75">
      <c r="A43" s="58" t="s">
        <v>63</v>
      </c>
      <c r="B43" s="19">
        <v>-290478719</v>
      </c>
      <c r="C43" s="19">
        <v>0</v>
      </c>
      <c r="D43" s="59">
        <v>-161268000</v>
      </c>
      <c r="E43" s="60">
        <v>-161268000</v>
      </c>
      <c r="F43" s="60">
        <v>-82895359</v>
      </c>
      <c r="G43" s="60">
        <v>-31818319</v>
      </c>
      <c r="H43" s="60">
        <v>-6765924</v>
      </c>
      <c r="I43" s="60">
        <v>-121479602</v>
      </c>
      <c r="J43" s="60">
        <v>-17156712</v>
      </c>
      <c r="K43" s="60">
        <v>-20638528</v>
      </c>
      <c r="L43" s="60">
        <v>0</v>
      </c>
      <c r="M43" s="60">
        <v>-37795240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-159274842</v>
      </c>
      <c r="W43" s="60">
        <v>-80634000</v>
      </c>
      <c r="X43" s="60">
        <v>-78640842</v>
      </c>
      <c r="Y43" s="61">
        <v>97.53</v>
      </c>
      <c r="Z43" s="62">
        <v>-161268000</v>
      </c>
    </row>
    <row r="44" spans="1:26" ht="12.75">
      <c r="A44" s="58" t="s">
        <v>64</v>
      </c>
      <c r="B44" s="19">
        <v>75977049</v>
      </c>
      <c r="C44" s="19">
        <v>0</v>
      </c>
      <c r="D44" s="59">
        <v>25971996</v>
      </c>
      <c r="E44" s="60">
        <v>25971996</v>
      </c>
      <c r="F44" s="60">
        <v>-50461000</v>
      </c>
      <c r="G44" s="60">
        <v>0</v>
      </c>
      <c r="H44" s="60">
        <v>34618807</v>
      </c>
      <c r="I44" s="60">
        <v>-15842193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-15842193</v>
      </c>
      <c r="W44" s="60">
        <v>12985998</v>
      </c>
      <c r="X44" s="60">
        <v>-28828191</v>
      </c>
      <c r="Y44" s="61">
        <v>-221.99</v>
      </c>
      <c r="Z44" s="62">
        <v>25971996</v>
      </c>
    </row>
    <row r="45" spans="1:26" ht="12.75">
      <c r="A45" s="70" t="s">
        <v>65</v>
      </c>
      <c r="B45" s="22">
        <v>184153111</v>
      </c>
      <c r="C45" s="22">
        <v>0</v>
      </c>
      <c r="D45" s="99">
        <v>234576682</v>
      </c>
      <c r="E45" s="100">
        <v>234576682</v>
      </c>
      <c r="F45" s="100">
        <v>-187691829</v>
      </c>
      <c r="G45" s="100">
        <v>-246652150</v>
      </c>
      <c r="H45" s="100">
        <v>-252252530</v>
      </c>
      <c r="I45" s="100">
        <v>-252252530</v>
      </c>
      <c r="J45" s="100">
        <v>-287191641</v>
      </c>
      <c r="K45" s="100">
        <v>-323326669</v>
      </c>
      <c r="L45" s="100">
        <v>0</v>
      </c>
      <c r="M45" s="100">
        <v>-323326669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-323326669</v>
      </c>
      <c r="W45" s="100">
        <v>198535276</v>
      </c>
      <c r="X45" s="100">
        <v>-521861945</v>
      </c>
      <c r="Y45" s="101">
        <v>-262.86</v>
      </c>
      <c r="Z45" s="102">
        <v>234576682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22519784</v>
      </c>
      <c r="C49" s="52">
        <v>0</v>
      </c>
      <c r="D49" s="129">
        <v>10823692</v>
      </c>
      <c r="E49" s="54">
        <v>8693349</v>
      </c>
      <c r="F49" s="54">
        <v>0</v>
      </c>
      <c r="G49" s="54">
        <v>0</v>
      </c>
      <c r="H49" s="54">
        <v>0</v>
      </c>
      <c r="I49" s="54">
        <v>5532540</v>
      </c>
      <c r="J49" s="54">
        <v>0</v>
      </c>
      <c r="K49" s="54">
        <v>0</v>
      </c>
      <c r="L49" s="54">
        <v>0</v>
      </c>
      <c r="M49" s="54">
        <v>5639919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349732624</v>
      </c>
      <c r="W49" s="54">
        <v>0</v>
      </c>
      <c r="X49" s="54">
        <v>0</v>
      </c>
      <c r="Y49" s="54">
        <v>402941908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34859850</v>
      </c>
      <c r="C51" s="52">
        <v>0</v>
      </c>
      <c r="D51" s="129">
        <v>915211</v>
      </c>
      <c r="E51" s="54">
        <v>985373</v>
      </c>
      <c r="F51" s="54">
        <v>0</v>
      </c>
      <c r="G51" s="54">
        <v>0</v>
      </c>
      <c r="H51" s="54">
        <v>0</v>
      </c>
      <c r="I51" s="54">
        <v>7200</v>
      </c>
      <c r="J51" s="54">
        <v>0</v>
      </c>
      <c r="K51" s="54">
        <v>0</v>
      </c>
      <c r="L51" s="54">
        <v>0</v>
      </c>
      <c r="M51" s="54">
        <v>621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1055307</v>
      </c>
      <c r="W51" s="54">
        <v>0</v>
      </c>
      <c r="X51" s="54">
        <v>0</v>
      </c>
      <c r="Y51" s="54">
        <v>37823562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46.6622504043704</v>
      </c>
      <c r="C58" s="5">
        <f>IF(C67=0,0,+(C76/C67)*100)</f>
        <v>0</v>
      </c>
      <c r="D58" s="6">
        <f aca="true" t="shared" si="6" ref="D58:Z58">IF(D67=0,0,+(D76/D67)*100)</f>
        <v>70.53041227937206</v>
      </c>
      <c r="E58" s="7">
        <f t="shared" si="6"/>
        <v>70.53041227937206</v>
      </c>
      <c r="F58" s="7">
        <f t="shared" si="6"/>
        <v>70.60981773662228</v>
      </c>
      <c r="G58" s="7">
        <f t="shared" si="6"/>
        <v>68.14267752549254</v>
      </c>
      <c r="H58" s="7">
        <f t="shared" si="6"/>
        <v>45.456914334063505</v>
      </c>
      <c r="I58" s="7">
        <f t="shared" si="6"/>
        <v>59.43679606186881</v>
      </c>
      <c r="J58" s="7">
        <f t="shared" si="6"/>
        <v>76.25880290173517</v>
      </c>
      <c r="K58" s="7">
        <f t="shared" si="6"/>
        <v>81.99596161934615</v>
      </c>
      <c r="L58" s="7">
        <f t="shared" si="6"/>
        <v>0</v>
      </c>
      <c r="M58" s="7">
        <f t="shared" si="6"/>
        <v>51.53067821528141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55.428067926733185</v>
      </c>
      <c r="W58" s="7">
        <f t="shared" si="6"/>
        <v>69.4275829833546</v>
      </c>
      <c r="X58" s="7">
        <f t="shared" si="6"/>
        <v>0</v>
      </c>
      <c r="Y58" s="7">
        <f t="shared" si="6"/>
        <v>0</v>
      </c>
      <c r="Z58" s="8">
        <f t="shared" si="6"/>
        <v>70.53041227937206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53.414883049793524</v>
      </c>
      <c r="C60" s="12">
        <f t="shared" si="7"/>
        <v>0</v>
      </c>
      <c r="D60" s="3">
        <f t="shared" si="7"/>
        <v>70.00023194419515</v>
      </c>
      <c r="E60" s="13">
        <f t="shared" si="7"/>
        <v>70.00023194419515</v>
      </c>
      <c r="F60" s="13">
        <f t="shared" si="7"/>
        <v>70.4824209502816</v>
      </c>
      <c r="G60" s="13">
        <f t="shared" si="7"/>
        <v>68.01857285266657</v>
      </c>
      <c r="H60" s="13">
        <f t="shared" si="7"/>
        <v>55.043621734214696</v>
      </c>
      <c r="I60" s="13">
        <f t="shared" si="7"/>
        <v>63.977329829379606</v>
      </c>
      <c r="J60" s="13">
        <f t="shared" si="7"/>
        <v>93.53862299509935</v>
      </c>
      <c r="K60" s="13">
        <f t="shared" si="7"/>
        <v>81.79764511394639</v>
      </c>
      <c r="L60" s="13">
        <f t="shared" si="7"/>
        <v>0</v>
      </c>
      <c r="M60" s="13">
        <f t="shared" si="7"/>
        <v>59.95325987358853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62.01518875903391</v>
      </c>
      <c r="W60" s="13">
        <f t="shared" si="7"/>
        <v>68.88631397686574</v>
      </c>
      <c r="X60" s="13">
        <f t="shared" si="7"/>
        <v>0</v>
      </c>
      <c r="Y60" s="13">
        <f t="shared" si="7"/>
        <v>0</v>
      </c>
      <c r="Z60" s="14">
        <f t="shared" si="7"/>
        <v>70.00023194419515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58.90913818486465</v>
      </c>
      <c r="C62" s="12">
        <f t="shared" si="7"/>
        <v>0</v>
      </c>
      <c r="D62" s="3">
        <f t="shared" si="7"/>
        <v>70.00003714808473</v>
      </c>
      <c r="E62" s="13">
        <f t="shared" si="7"/>
        <v>70.00003714808473</v>
      </c>
      <c r="F62" s="13">
        <f t="shared" si="7"/>
        <v>76.83859256358548</v>
      </c>
      <c r="G62" s="13">
        <f t="shared" si="7"/>
        <v>74.53834714342852</v>
      </c>
      <c r="H62" s="13">
        <f t="shared" si="7"/>
        <v>60.127154119584844</v>
      </c>
      <c r="I62" s="13">
        <f t="shared" si="7"/>
        <v>69.9197526766664</v>
      </c>
      <c r="J62" s="13">
        <f t="shared" si="7"/>
        <v>102.8846076686331</v>
      </c>
      <c r="K62" s="13">
        <f t="shared" si="7"/>
        <v>89.77051910169635</v>
      </c>
      <c r="L62" s="13">
        <f t="shared" si="7"/>
        <v>0</v>
      </c>
      <c r="M62" s="13">
        <f t="shared" si="7"/>
        <v>65.74524722223092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67.88780793004418</v>
      </c>
      <c r="W62" s="13">
        <f t="shared" si="7"/>
        <v>66.66368558971594</v>
      </c>
      <c r="X62" s="13">
        <f t="shared" si="7"/>
        <v>0</v>
      </c>
      <c r="Y62" s="13">
        <f t="shared" si="7"/>
        <v>0</v>
      </c>
      <c r="Z62" s="14">
        <f t="shared" si="7"/>
        <v>70.00003714808473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70.00239145290644</v>
      </c>
      <c r="E63" s="13">
        <f t="shared" si="7"/>
        <v>70.00239145290644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109.27480824017732</v>
      </c>
      <c r="X63" s="13">
        <f t="shared" si="7"/>
        <v>0</v>
      </c>
      <c r="Y63" s="13">
        <f t="shared" si="7"/>
        <v>0</v>
      </c>
      <c r="Z63" s="14">
        <f t="shared" si="7"/>
        <v>70.00239145290644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99.99996518393155</v>
      </c>
      <c r="E66" s="16">
        <f t="shared" si="7"/>
        <v>99.99996518393155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99.99996518393155</v>
      </c>
    </row>
    <row r="67" spans="1:26" ht="12.75" hidden="1">
      <c r="A67" s="41" t="s">
        <v>286</v>
      </c>
      <c r="B67" s="24">
        <v>143590505</v>
      </c>
      <c r="C67" s="24"/>
      <c r="D67" s="25">
        <v>162522708</v>
      </c>
      <c r="E67" s="26">
        <v>162522708</v>
      </c>
      <c r="F67" s="26">
        <v>9348285</v>
      </c>
      <c r="G67" s="26">
        <v>10624967</v>
      </c>
      <c r="H67" s="26">
        <v>14087980</v>
      </c>
      <c r="I67" s="26">
        <v>34061232</v>
      </c>
      <c r="J67" s="26">
        <v>13281984</v>
      </c>
      <c r="K67" s="26">
        <v>9664765</v>
      </c>
      <c r="L67" s="26">
        <v>12087525</v>
      </c>
      <c r="M67" s="26">
        <v>35034274</v>
      </c>
      <c r="N67" s="26"/>
      <c r="O67" s="26"/>
      <c r="P67" s="26"/>
      <c r="Q67" s="26"/>
      <c r="R67" s="26"/>
      <c r="S67" s="26"/>
      <c r="T67" s="26"/>
      <c r="U67" s="26"/>
      <c r="V67" s="26">
        <v>69095506</v>
      </c>
      <c r="W67" s="26">
        <v>82552158</v>
      </c>
      <c r="X67" s="26"/>
      <c r="Y67" s="25"/>
      <c r="Z67" s="27">
        <v>162522708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125438000</v>
      </c>
      <c r="C69" s="19"/>
      <c r="D69" s="20">
        <v>159650471</v>
      </c>
      <c r="E69" s="21">
        <v>159650471</v>
      </c>
      <c r="F69" s="21">
        <v>9365182</v>
      </c>
      <c r="G69" s="21">
        <v>10644353</v>
      </c>
      <c r="H69" s="21">
        <v>11634338</v>
      </c>
      <c r="I69" s="21">
        <v>31643873</v>
      </c>
      <c r="J69" s="21">
        <v>10828342</v>
      </c>
      <c r="K69" s="21">
        <v>9688197</v>
      </c>
      <c r="L69" s="21">
        <v>9595917</v>
      </c>
      <c r="M69" s="21">
        <v>30112456</v>
      </c>
      <c r="N69" s="21"/>
      <c r="O69" s="21"/>
      <c r="P69" s="21"/>
      <c r="Q69" s="21"/>
      <c r="R69" s="21"/>
      <c r="S69" s="21"/>
      <c r="T69" s="21"/>
      <c r="U69" s="21"/>
      <c r="V69" s="21">
        <v>61756329</v>
      </c>
      <c r="W69" s="21">
        <v>81116040</v>
      </c>
      <c r="X69" s="21"/>
      <c r="Y69" s="20"/>
      <c r="Z69" s="23">
        <v>159650471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113738824</v>
      </c>
      <c r="C71" s="19"/>
      <c r="D71" s="20">
        <v>146440928</v>
      </c>
      <c r="E71" s="21">
        <v>146440928</v>
      </c>
      <c r="F71" s="21">
        <v>8590484</v>
      </c>
      <c r="G71" s="21">
        <v>9713305</v>
      </c>
      <c r="H71" s="21">
        <v>10650697</v>
      </c>
      <c r="I71" s="21">
        <v>28954486</v>
      </c>
      <c r="J71" s="21">
        <v>9844701</v>
      </c>
      <c r="K71" s="21">
        <v>8827750</v>
      </c>
      <c r="L71" s="21">
        <v>8787175</v>
      </c>
      <c r="M71" s="21">
        <v>27459626</v>
      </c>
      <c r="N71" s="21"/>
      <c r="O71" s="21"/>
      <c r="P71" s="21"/>
      <c r="Q71" s="21"/>
      <c r="R71" s="21"/>
      <c r="S71" s="21"/>
      <c r="T71" s="21"/>
      <c r="U71" s="21"/>
      <c r="V71" s="21">
        <v>56414112</v>
      </c>
      <c r="W71" s="21">
        <v>76884966</v>
      </c>
      <c r="X71" s="21"/>
      <c r="Y71" s="20"/>
      <c r="Z71" s="23">
        <v>146440928</v>
      </c>
    </row>
    <row r="72" spans="1:26" ht="12.75" hidden="1">
      <c r="A72" s="39" t="s">
        <v>105</v>
      </c>
      <c r="B72" s="19">
        <v>11699176</v>
      </c>
      <c r="C72" s="19"/>
      <c r="D72" s="20">
        <v>13209543</v>
      </c>
      <c r="E72" s="21">
        <v>13209543</v>
      </c>
      <c r="F72" s="21">
        <v>774698</v>
      </c>
      <c r="G72" s="21">
        <v>931048</v>
      </c>
      <c r="H72" s="21">
        <v>983641</v>
      </c>
      <c r="I72" s="21">
        <v>2689387</v>
      </c>
      <c r="J72" s="21">
        <v>983641</v>
      </c>
      <c r="K72" s="21">
        <v>860447</v>
      </c>
      <c r="L72" s="21">
        <v>808742</v>
      </c>
      <c r="M72" s="21">
        <v>2652830</v>
      </c>
      <c r="N72" s="21"/>
      <c r="O72" s="21"/>
      <c r="P72" s="21"/>
      <c r="Q72" s="21"/>
      <c r="R72" s="21"/>
      <c r="S72" s="21"/>
      <c r="T72" s="21"/>
      <c r="U72" s="21"/>
      <c r="V72" s="21">
        <v>5342217</v>
      </c>
      <c r="W72" s="21">
        <v>4231074</v>
      </c>
      <c r="X72" s="21"/>
      <c r="Y72" s="20"/>
      <c r="Z72" s="23">
        <v>13209543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18152505</v>
      </c>
      <c r="C75" s="28"/>
      <c r="D75" s="29">
        <v>2872237</v>
      </c>
      <c r="E75" s="30">
        <v>2872237</v>
      </c>
      <c r="F75" s="30">
        <v>-16897</v>
      </c>
      <c r="G75" s="30">
        <v>-19386</v>
      </c>
      <c r="H75" s="30">
        <v>2453642</v>
      </c>
      <c r="I75" s="30">
        <v>2417359</v>
      </c>
      <c r="J75" s="30">
        <v>2453642</v>
      </c>
      <c r="K75" s="30">
        <v>-23432</v>
      </c>
      <c r="L75" s="30">
        <v>2491608</v>
      </c>
      <c r="M75" s="30">
        <v>4921818</v>
      </c>
      <c r="N75" s="30"/>
      <c r="O75" s="30"/>
      <c r="P75" s="30"/>
      <c r="Q75" s="30"/>
      <c r="R75" s="30"/>
      <c r="S75" s="30"/>
      <c r="T75" s="30"/>
      <c r="U75" s="30"/>
      <c r="V75" s="30">
        <v>7339177</v>
      </c>
      <c r="W75" s="30">
        <v>1436118</v>
      </c>
      <c r="X75" s="30"/>
      <c r="Y75" s="29"/>
      <c r="Z75" s="31">
        <v>2872237</v>
      </c>
    </row>
    <row r="76" spans="1:26" ht="12.75" hidden="1">
      <c r="A76" s="42" t="s">
        <v>287</v>
      </c>
      <c r="B76" s="32">
        <v>67002561</v>
      </c>
      <c r="C76" s="32"/>
      <c r="D76" s="33">
        <v>114627936</v>
      </c>
      <c r="E76" s="34">
        <v>114627936</v>
      </c>
      <c r="F76" s="34">
        <v>6600807</v>
      </c>
      <c r="G76" s="34">
        <v>7240137</v>
      </c>
      <c r="H76" s="34">
        <v>6403961</v>
      </c>
      <c r="I76" s="34">
        <v>20244905</v>
      </c>
      <c r="J76" s="34">
        <v>10128682</v>
      </c>
      <c r="K76" s="34">
        <v>7924717</v>
      </c>
      <c r="L76" s="34"/>
      <c r="M76" s="34">
        <v>18053399</v>
      </c>
      <c r="N76" s="34"/>
      <c r="O76" s="34"/>
      <c r="P76" s="34"/>
      <c r="Q76" s="34"/>
      <c r="R76" s="34"/>
      <c r="S76" s="34"/>
      <c r="T76" s="34"/>
      <c r="U76" s="34"/>
      <c r="V76" s="34">
        <v>38298304</v>
      </c>
      <c r="W76" s="34">
        <v>57313968</v>
      </c>
      <c r="X76" s="34"/>
      <c r="Y76" s="33"/>
      <c r="Z76" s="35">
        <v>114627936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67002561</v>
      </c>
      <c r="C78" s="19"/>
      <c r="D78" s="20">
        <v>111755700</v>
      </c>
      <c r="E78" s="21">
        <v>111755700</v>
      </c>
      <c r="F78" s="21">
        <v>6600807</v>
      </c>
      <c r="G78" s="21">
        <v>7240137</v>
      </c>
      <c r="H78" s="21">
        <v>6403961</v>
      </c>
      <c r="I78" s="21">
        <v>20244905</v>
      </c>
      <c r="J78" s="21">
        <v>10128682</v>
      </c>
      <c r="K78" s="21">
        <v>7924717</v>
      </c>
      <c r="L78" s="21"/>
      <c r="M78" s="21">
        <v>18053399</v>
      </c>
      <c r="N78" s="21"/>
      <c r="O78" s="21"/>
      <c r="P78" s="21"/>
      <c r="Q78" s="21"/>
      <c r="R78" s="21"/>
      <c r="S78" s="21"/>
      <c r="T78" s="21"/>
      <c r="U78" s="21"/>
      <c r="V78" s="21">
        <v>38298304</v>
      </c>
      <c r="W78" s="21">
        <v>55877850</v>
      </c>
      <c r="X78" s="21"/>
      <c r="Y78" s="20"/>
      <c r="Z78" s="23">
        <v>111755700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67002561</v>
      </c>
      <c r="C80" s="19"/>
      <c r="D80" s="20">
        <v>102508704</v>
      </c>
      <c r="E80" s="21">
        <v>102508704</v>
      </c>
      <c r="F80" s="21">
        <v>6600807</v>
      </c>
      <c r="G80" s="21">
        <v>7240137</v>
      </c>
      <c r="H80" s="21">
        <v>6403961</v>
      </c>
      <c r="I80" s="21">
        <v>20244905</v>
      </c>
      <c r="J80" s="21">
        <v>10128682</v>
      </c>
      <c r="K80" s="21">
        <v>7924717</v>
      </c>
      <c r="L80" s="21"/>
      <c r="M80" s="21">
        <v>18053399</v>
      </c>
      <c r="N80" s="21"/>
      <c r="O80" s="21"/>
      <c r="P80" s="21"/>
      <c r="Q80" s="21"/>
      <c r="R80" s="21"/>
      <c r="S80" s="21"/>
      <c r="T80" s="21"/>
      <c r="U80" s="21"/>
      <c r="V80" s="21">
        <v>38298304</v>
      </c>
      <c r="W80" s="21">
        <v>51254352</v>
      </c>
      <c r="X80" s="21"/>
      <c r="Y80" s="20"/>
      <c r="Z80" s="23">
        <v>102508704</v>
      </c>
    </row>
    <row r="81" spans="1:26" ht="12.75" hidden="1">
      <c r="A81" s="39" t="s">
        <v>105</v>
      </c>
      <c r="B81" s="19"/>
      <c r="C81" s="19"/>
      <c r="D81" s="20">
        <v>9246996</v>
      </c>
      <c r="E81" s="21">
        <v>9246996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4623498</v>
      </c>
      <c r="X81" s="21"/>
      <c r="Y81" s="20"/>
      <c r="Z81" s="23">
        <v>9246996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2872236</v>
      </c>
      <c r="E84" s="30">
        <v>2872236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1436118</v>
      </c>
      <c r="X84" s="30"/>
      <c r="Y84" s="29"/>
      <c r="Z84" s="31">
        <v>2872236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463993544</v>
      </c>
      <c r="D5" s="153">
        <f>SUM(D6:D8)</f>
        <v>0</v>
      </c>
      <c r="E5" s="154">
        <f t="shared" si="0"/>
        <v>476692000</v>
      </c>
      <c r="F5" s="100">
        <f t="shared" si="0"/>
        <v>476692000</v>
      </c>
      <c r="G5" s="100">
        <f t="shared" si="0"/>
        <v>181552839</v>
      </c>
      <c r="H5" s="100">
        <f t="shared" si="0"/>
        <v>4566407</v>
      </c>
      <c r="I5" s="100">
        <f t="shared" si="0"/>
        <v>2152613</v>
      </c>
      <c r="J5" s="100">
        <f t="shared" si="0"/>
        <v>188271859</v>
      </c>
      <c r="K5" s="100">
        <f t="shared" si="0"/>
        <v>5084826</v>
      </c>
      <c r="L5" s="100">
        <f t="shared" si="0"/>
        <v>3684135</v>
      </c>
      <c r="M5" s="100">
        <f t="shared" si="0"/>
        <v>147968926</v>
      </c>
      <c r="N5" s="100">
        <f t="shared" si="0"/>
        <v>156737887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345009746</v>
      </c>
      <c r="X5" s="100">
        <f t="shared" si="0"/>
        <v>238345998</v>
      </c>
      <c r="Y5" s="100">
        <f t="shared" si="0"/>
        <v>106663748</v>
      </c>
      <c r="Z5" s="137">
        <f>+IF(X5&lt;&gt;0,+(Y5/X5)*100,0)</f>
        <v>44.75164210644728</v>
      </c>
      <c r="AA5" s="153">
        <f>SUM(AA6:AA8)</f>
        <v>476692000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463993544</v>
      </c>
      <c r="D7" s="157"/>
      <c r="E7" s="158">
        <v>476692000</v>
      </c>
      <c r="F7" s="159">
        <v>476692000</v>
      </c>
      <c r="G7" s="159">
        <v>181552839</v>
      </c>
      <c r="H7" s="159">
        <v>4566407</v>
      </c>
      <c r="I7" s="159">
        <v>2152613</v>
      </c>
      <c r="J7" s="159">
        <v>188271859</v>
      </c>
      <c r="K7" s="159">
        <v>5084826</v>
      </c>
      <c r="L7" s="159">
        <v>3684135</v>
      </c>
      <c r="M7" s="159">
        <v>147968926</v>
      </c>
      <c r="N7" s="159">
        <v>156737887</v>
      </c>
      <c r="O7" s="159"/>
      <c r="P7" s="159"/>
      <c r="Q7" s="159"/>
      <c r="R7" s="159"/>
      <c r="S7" s="159"/>
      <c r="T7" s="159"/>
      <c r="U7" s="159"/>
      <c r="V7" s="159"/>
      <c r="W7" s="159">
        <v>345009746</v>
      </c>
      <c r="X7" s="159">
        <v>238345998</v>
      </c>
      <c r="Y7" s="159">
        <v>106663748</v>
      </c>
      <c r="Z7" s="141">
        <v>44.75</v>
      </c>
      <c r="AA7" s="157">
        <v>476692000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2094000</v>
      </c>
      <c r="F9" s="100">
        <f t="shared" si="1"/>
        <v>2094000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1047000</v>
      </c>
      <c r="Y9" s="100">
        <f t="shared" si="1"/>
        <v>-1047000</v>
      </c>
      <c r="Z9" s="137">
        <f>+IF(X9&lt;&gt;0,+(Y9/X9)*100,0)</f>
        <v>-100</v>
      </c>
      <c r="AA9" s="153">
        <f>SUM(AA10:AA14)</f>
        <v>2094000</v>
      </c>
    </row>
    <row r="10" spans="1:27" ht="12.75">
      <c r="A10" s="138" t="s">
        <v>79</v>
      </c>
      <c r="B10" s="136"/>
      <c r="C10" s="155"/>
      <c r="D10" s="155"/>
      <c r="E10" s="156">
        <v>2094000</v>
      </c>
      <c r="F10" s="60">
        <v>2094000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1047000</v>
      </c>
      <c r="Y10" s="60">
        <v>-1047000</v>
      </c>
      <c r="Z10" s="140">
        <v>-100</v>
      </c>
      <c r="AA10" s="155">
        <v>2094000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2784000</v>
      </c>
      <c r="F15" s="100">
        <f t="shared" si="2"/>
        <v>2784000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1392000</v>
      </c>
      <c r="Y15" s="100">
        <f t="shared" si="2"/>
        <v>-1392000</v>
      </c>
      <c r="Z15" s="137">
        <f>+IF(X15&lt;&gt;0,+(Y15/X15)*100,0)</f>
        <v>-100</v>
      </c>
      <c r="AA15" s="153">
        <f>SUM(AA16:AA18)</f>
        <v>2784000</v>
      </c>
    </row>
    <row r="16" spans="1:27" ht="12.75">
      <c r="A16" s="138" t="s">
        <v>85</v>
      </c>
      <c r="B16" s="136"/>
      <c r="C16" s="155"/>
      <c r="D16" s="155"/>
      <c r="E16" s="156">
        <v>400000</v>
      </c>
      <c r="F16" s="60">
        <v>400000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199998</v>
      </c>
      <c r="Y16" s="60">
        <v>-199998</v>
      </c>
      <c r="Z16" s="140">
        <v>-100</v>
      </c>
      <c r="AA16" s="155">
        <v>400000</v>
      </c>
    </row>
    <row r="17" spans="1:27" ht="12.75">
      <c r="A17" s="138" t="s">
        <v>86</v>
      </c>
      <c r="B17" s="136"/>
      <c r="C17" s="155"/>
      <c r="D17" s="155"/>
      <c r="E17" s="156">
        <v>2384000</v>
      </c>
      <c r="F17" s="60">
        <v>2384000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1192002</v>
      </c>
      <c r="Y17" s="60">
        <v>-1192002</v>
      </c>
      <c r="Z17" s="140">
        <v>-100</v>
      </c>
      <c r="AA17" s="155">
        <v>2384000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414262547</v>
      </c>
      <c r="D19" s="153">
        <f>SUM(D20:D23)</f>
        <v>0</v>
      </c>
      <c r="E19" s="154">
        <f t="shared" si="3"/>
        <v>312387708</v>
      </c>
      <c r="F19" s="100">
        <f t="shared" si="3"/>
        <v>312387708</v>
      </c>
      <c r="G19" s="100">
        <f t="shared" si="3"/>
        <v>124048285</v>
      </c>
      <c r="H19" s="100">
        <f t="shared" si="3"/>
        <v>10624967</v>
      </c>
      <c r="I19" s="100">
        <f t="shared" si="3"/>
        <v>14087980</v>
      </c>
      <c r="J19" s="100">
        <f t="shared" si="3"/>
        <v>148761232</v>
      </c>
      <c r="K19" s="100">
        <f t="shared" si="3"/>
        <v>13281984</v>
      </c>
      <c r="L19" s="100">
        <f t="shared" si="3"/>
        <v>9664765</v>
      </c>
      <c r="M19" s="100">
        <f t="shared" si="3"/>
        <v>12087525</v>
      </c>
      <c r="N19" s="100">
        <f t="shared" si="3"/>
        <v>35034274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183795506</v>
      </c>
      <c r="X19" s="100">
        <f t="shared" si="3"/>
        <v>156193998</v>
      </c>
      <c r="Y19" s="100">
        <f t="shared" si="3"/>
        <v>27601508</v>
      </c>
      <c r="Z19" s="137">
        <f>+IF(X19&lt;&gt;0,+(Y19/X19)*100,0)</f>
        <v>17.67129873966092</v>
      </c>
      <c r="AA19" s="153">
        <f>SUM(AA20:AA23)</f>
        <v>312387708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402563371</v>
      </c>
      <c r="D21" s="155"/>
      <c r="E21" s="156">
        <v>299178165</v>
      </c>
      <c r="F21" s="60">
        <v>299178165</v>
      </c>
      <c r="G21" s="60">
        <v>123273587</v>
      </c>
      <c r="H21" s="60">
        <v>9693919</v>
      </c>
      <c r="I21" s="60">
        <v>13104339</v>
      </c>
      <c r="J21" s="60">
        <v>146071845</v>
      </c>
      <c r="K21" s="60">
        <v>12298343</v>
      </c>
      <c r="L21" s="60">
        <v>8804318</v>
      </c>
      <c r="M21" s="60">
        <v>11278783</v>
      </c>
      <c r="N21" s="60">
        <v>32381444</v>
      </c>
      <c r="O21" s="60"/>
      <c r="P21" s="60"/>
      <c r="Q21" s="60"/>
      <c r="R21" s="60"/>
      <c r="S21" s="60"/>
      <c r="T21" s="60"/>
      <c r="U21" s="60"/>
      <c r="V21" s="60"/>
      <c r="W21" s="60">
        <v>178453289</v>
      </c>
      <c r="X21" s="60">
        <v>149589000</v>
      </c>
      <c r="Y21" s="60">
        <v>28864289</v>
      </c>
      <c r="Z21" s="140">
        <v>19.3</v>
      </c>
      <c r="AA21" s="155">
        <v>299178165</v>
      </c>
    </row>
    <row r="22" spans="1:27" ht="12.75">
      <c r="A22" s="138" t="s">
        <v>91</v>
      </c>
      <c r="B22" s="136"/>
      <c r="C22" s="157">
        <v>11699176</v>
      </c>
      <c r="D22" s="157"/>
      <c r="E22" s="158">
        <v>13209543</v>
      </c>
      <c r="F22" s="159">
        <v>13209543</v>
      </c>
      <c r="G22" s="159">
        <v>774698</v>
      </c>
      <c r="H22" s="159">
        <v>931048</v>
      </c>
      <c r="I22" s="159">
        <v>983641</v>
      </c>
      <c r="J22" s="159">
        <v>2689387</v>
      </c>
      <c r="K22" s="159">
        <v>983641</v>
      </c>
      <c r="L22" s="159">
        <v>860447</v>
      </c>
      <c r="M22" s="159">
        <v>808742</v>
      </c>
      <c r="N22" s="159">
        <v>2652830</v>
      </c>
      <c r="O22" s="159"/>
      <c r="P22" s="159"/>
      <c r="Q22" s="159"/>
      <c r="R22" s="159"/>
      <c r="S22" s="159"/>
      <c r="T22" s="159"/>
      <c r="U22" s="159"/>
      <c r="V22" s="159"/>
      <c r="W22" s="159">
        <v>5342217</v>
      </c>
      <c r="X22" s="159">
        <v>6604998</v>
      </c>
      <c r="Y22" s="159">
        <v>-1262781</v>
      </c>
      <c r="Z22" s="141">
        <v>-19.12</v>
      </c>
      <c r="AA22" s="157">
        <v>13209543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878256091</v>
      </c>
      <c r="D25" s="168">
        <f>+D5+D9+D15+D19+D24</f>
        <v>0</v>
      </c>
      <c r="E25" s="169">
        <f t="shared" si="4"/>
        <v>793957708</v>
      </c>
      <c r="F25" s="73">
        <f t="shared" si="4"/>
        <v>793957708</v>
      </c>
      <c r="G25" s="73">
        <f t="shared" si="4"/>
        <v>305601124</v>
      </c>
      <c r="H25" s="73">
        <f t="shared" si="4"/>
        <v>15191374</v>
      </c>
      <c r="I25" s="73">
        <f t="shared" si="4"/>
        <v>16240593</v>
      </c>
      <c r="J25" s="73">
        <f t="shared" si="4"/>
        <v>337033091</v>
      </c>
      <c r="K25" s="73">
        <f t="shared" si="4"/>
        <v>18366810</v>
      </c>
      <c r="L25" s="73">
        <f t="shared" si="4"/>
        <v>13348900</v>
      </c>
      <c r="M25" s="73">
        <f t="shared" si="4"/>
        <v>160056451</v>
      </c>
      <c r="N25" s="73">
        <f t="shared" si="4"/>
        <v>191772161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528805252</v>
      </c>
      <c r="X25" s="73">
        <f t="shared" si="4"/>
        <v>396978996</v>
      </c>
      <c r="Y25" s="73">
        <f t="shared" si="4"/>
        <v>131826256</v>
      </c>
      <c r="Z25" s="170">
        <f>+IF(X25&lt;&gt;0,+(Y25/X25)*100,0)</f>
        <v>33.20736294068314</v>
      </c>
      <c r="AA25" s="168">
        <f>+AA5+AA9+AA15+AA19+AA24</f>
        <v>793957708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347071974</v>
      </c>
      <c r="D28" s="153">
        <f>SUM(D29:D31)</f>
        <v>0</v>
      </c>
      <c r="E28" s="154">
        <f t="shared" si="5"/>
        <v>142612167</v>
      </c>
      <c r="F28" s="100">
        <f t="shared" si="5"/>
        <v>142612167</v>
      </c>
      <c r="G28" s="100">
        <f t="shared" si="5"/>
        <v>10198176</v>
      </c>
      <c r="H28" s="100">
        <f t="shared" si="5"/>
        <v>9941429</v>
      </c>
      <c r="I28" s="100">
        <f t="shared" si="5"/>
        <v>10783589</v>
      </c>
      <c r="J28" s="100">
        <f t="shared" si="5"/>
        <v>30923194</v>
      </c>
      <c r="K28" s="100">
        <f t="shared" si="5"/>
        <v>11457584</v>
      </c>
      <c r="L28" s="100">
        <f t="shared" si="5"/>
        <v>10827680</v>
      </c>
      <c r="M28" s="100">
        <f t="shared" si="5"/>
        <v>9140085</v>
      </c>
      <c r="N28" s="100">
        <f t="shared" si="5"/>
        <v>31425349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62348543</v>
      </c>
      <c r="X28" s="100">
        <f t="shared" si="5"/>
        <v>71305998</v>
      </c>
      <c r="Y28" s="100">
        <f t="shared" si="5"/>
        <v>-8957455</v>
      </c>
      <c r="Z28" s="137">
        <f>+IF(X28&lt;&gt;0,+(Y28/X28)*100,0)</f>
        <v>-12.561993732981621</v>
      </c>
      <c r="AA28" s="153">
        <f>SUM(AA29:AA31)</f>
        <v>142612167</v>
      </c>
    </row>
    <row r="29" spans="1:27" ht="12.75">
      <c r="A29" s="138" t="s">
        <v>75</v>
      </c>
      <c r="B29" s="136"/>
      <c r="C29" s="155">
        <v>200605440</v>
      </c>
      <c r="D29" s="155"/>
      <c r="E29" s="156">
        <v>39589164</v>
      </c>
      <c r="F29" s="60">
        <v>39589164</v>
      </c>
      <c r="G29" s="60">
        <v>2841146</v>
      </c>
      <c r="H29" s="60">
        <v>3033377</v>
      </c>
      <c r="I29" s="60">
        <v>3972151</v>
      </c>
      <c r="J29" s="60">
        <v>9846674</v>
      </c>
      <c r="K29" s="60">
        <v>4852830</v>
      </c>
      <c r="L29" s="60">
        <v>3972000</v>
      </c>
      <c r="M29" s="60">
        <v>4467248</v>
      </c>
      <c r="N29" s="60">
        <v>13292078</v>
      </c>
      <c r="O29" s="60"/>
      <c r="P29" s="60"/>
      <c r="Q29" s="60"/>
      <c r="R29" s="60"/>
      <c r="S29" s="60"/>
      <c r="T29" s="60"/>
      <c r="U29" s="60"/>
      <c r="V29" s="60"/>
      <c r="W29" s="60">
        <v>23138752</v>
      </c>
      <c r="X29" s="60">
        <v>19794498</v>
      </c>
      <c r="Y29" s="60">
        <v>3344254</v>
      </c>
      <c r="Z29" s="140">
        <v>16.89</v>
      </c>
      <c r="AA29" s="155">
        <v>39589164</v>
      </c>
    </row>
    <row r="30" spans="1:27" ht="12.75">
      <c r="A30" s="138" t="s">
        <v>76</v>
      </c>
      <c r="B30" s="136"/>
      <c r="C30" s="157">
        <v>146466534</v>
      </c>
      <c r="D30" s="157"/>
      <c r="E30" s="158">
        <v>35755340</v>
      </c>
      <c r="F30" s="159">
        <v>35755340</v>
      </c>
      <c r="G30" s="159">
        <v>2793059</v>
      </c>
      <c r="H30" s="159">
        <v>2575538</v>
      </c>
      <c r="I30" s="159">
        <v>2877767</v>
      </c>
      <c r="J30" s="159">
        <v>8246364</v>
      </c>
      <c r="K30" s="159">
        <v>2877767</v>
      </c>
      <c r="L30" s="159">
        <v>2878000</v>
      </c>
      <c r="M30" s="159">
        <v>2451250</v>
      </c>
      <c r="N30" s="159">
        <v>8207017</v>
      </c>
      <c r="O30" s="159"/>
      <c r="P30" s="159"/>
      <c r="Q30" s="159"/>
      <c r="R30" s="159"/>
      <c r="S30" s="159"/>
      <c r="T30" s="159"/>
      <c r="U30" s="159"/>
      <c r="V30" s="159"/>
      <c r="W30" s="159">
        <v>16453381</v>
      </c>
      <c r="X30" s="159">
        <v>17877498</v>
      </c>
      <c r="Y30" s="159">
        <v>-1424117</v>
      </c>
      <c r="Z30" s="141">
        <v>-7.97</v>
      </c>
      <c r="AA30" s="157">
        <v>35755340</v>
      </c>
    </row>
    <row r="31" spans="1:27" ht="12.75">
      <c r="A31" s="138" t="s">
        <v>77</v>
      </c>
      <c r="B31" s="136"/>
      <c r="C31" s="155"/>
      <c r="D31" s="155"/>
      <c r="E31" s="156">
        <v>67267663</v>
      </c>
      <c r="F31" s="60">
        <v>67267663</v>
      </c>
      <c r="G31" s="60">
        <v>4563971</v>
      </c>
      <c r="H31" s="60">
        <v>4332514</v>
      </c>
      <c r="I31" s="60">
        <v>3933671</v>
      </c>
      <c r="J31" s="60">
        <v>12830156</v>
      </c>
      <c r="K31" s="60">
        <v>3726987</v>
      </c>
      <c r="L31" s="60">
        <v>3977680</v>
      </c>
      <c r="M31" s="60">
        <v>2221587</v>
      </c>
      <c r="N31" s="60">
        <v>9926254</v>
      </c>
      <c r="O31" s="60"/>
      <c r="P31" s="60"/>
      <c r="Q31" s="60"/>
      <c r="R31" s="60"/>
      <c r="S31" s="60"/>
      <c r="T31" s="60"/>
      <c r="U31" s="60"/>
      <c r="V31" s="60"/>
      <c r="W31" s="60">
        <v>22756410</v>
      </c>
      <c r="X31" s="60">
        <v>33634002</v>
      </c>
      <c r="Y31" s="60">
        <v>-10877592</v>
      </c>
      <c r="Z31" s="140">
        <v>-32.34</v>
      </c>
      <c r="AA31" s="155">
        <v>67267663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58491579</v>
      </c>
      <c r="F32" s="100">
        <f t="shared" si="6"/>
        <v>58491579</v>
      </c>
      <c r="G32" s="100">
        <f t="shared" si="6"/>
        <v>4520241</v>
      </c>
      <c r="H32" s="100">
        <f t="shared" si="6"/>
        <v>3862696</v>
      </c>
      <c r="I32" s="100">
        <f t="shared" si="6"/>
        <v>4880133</v>
      </c>
      <c r="J32" s="100">
        <f t="shared" si="6"/>
        <v>13263070</v>
      </c>
      <c r="K32" s="100">
        <f t="shared" si="6"/>
        <v>4810273</v>
      </c>
      <c r="L32" s="100">
        <f t="shared" si="6"/>
        <v>4238392</v>
      </c>
      <c r="M32" s="100">
        <f t="shared" si="6"/>
        <v>5462152</v>
      </c>
      <c r="N32" s="100">
        <f t="shared" si="6"/>
        <v>14510817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27773887</v>
      </c>
      <c r="X32" s="100">
        <f t="shared" si="6"/>
        <v>31240998</v>
      </c>
      <c r="Y32" s="100">
        <f t="shared" si="6"/>
        <v>-3467111</v>
      </c>
      <c r="Z32" s="137">
        <f>+IF(X32&lt;&gt;0,+(Y32/X32)*100,0)</f>
        <v>-11.097952120479635</v>
      </c>
      <c r="AA32" s="153">
        <f>SUM(AA33:AA37)</f>
        <v>58491579</v>
      </c>
    </row>
    <row r="33" spans="1:27" ht="12.75">
      <c r="A33" s="138" t="s">
        <v>79</v>
      </c>
      <c r="B33" s="136"/>
      <c r="C33" s="155"/>
      <c r="D33" s="155"/>
      <c r="E33" s="156">
        <v>22947413</v>
      </c>
      <c r="F33" s="60">
        <v>22947413</v>
      </c>
      <c r="G33" s="60">
        <v>830657</v>
      </c>
      <c r="H33" s="60">
        <v>785131</v>
      </c>
      <c r="I33" s="60">
        <v>1029898</v>
      </c>
      <c r="J33" s="60">
        <v>2645686</v>
      </c>
      <c r="K33" s="60">
        <v>1029898</v>
      </c>
      <c r="L33" s="60">
        <v>1029898</v>
      </c>
      <c r="M33" s="60">
        <v>973473</v>
      </c>
      <c r="N33" s="60">
        <v>3033269</v>
      </c>
      <c r="O33" s="60"/>
      <c r="P33" s="60"/>
      <c r="Q33" s="60"/>
      <c r="R33" s="60"/>
      <c r="S33" s="60"/>
      <c r="T33" s="60"/>
      <c r="U33" s="60"/>
      <c r="V33" s="60"/>
      <c r="W33" s="60">
        <v>5678955</v>
      </c>
      <c r="X33" s="60">
        <v>13468998</v>
      </c>
      <c r="Y33" s="60">
        <v>-7790043</v>
      </c>
      <c r="Z33" s="140">
        <v>-57.84</v>
      </c>
      <c r="AA33" s="155">
        <v>22947413</v>
      </c>
    </row>
    <row r="34" spans="1:27" ht="12.75">
      <c r="A34" s="138" t="s">
        <v>80</v>
      </c>
      <c r="B34" s="136"/>
      <c r="C34" s="155"/>
      <c r="D34" s="155"/>
      <c r="E34" s="156">
        <v>3460000</v>
      </c>
      <c r="F34" s="60">
        <v>3460000</v>
      </c>
      <c r="G34" s="60">
        <v>867891</v>
      </c>
      <c r="H34" s="60">
        <v>454464</v>
      </c>
      <c r="I34" s="60">
        <v>1005282</v>
      </c>
      <c r="J34" s="60">
        <v>2327637</v>
      </c>
      <c r="K34" s="60">
        <v>935422</v>
      </c>
      <c r="L34" s="60">
        <v>363541</v>
      </c>
      <c r="M34" s="60">
        <v>1247237</v>
      </c>
      <c r="N34" s="60">
        <v>2546200</v>
      </c>
      <c r="O34" s="60"/>
      <c r="P34" s="60"/>
      <c r="Q34" s="60"/>
      <c r="R34" s="60"/>
      <c r="S34" s="60"/>
      <c r="T34" s="60"/>
      <c r="U34" s="60"/>
      <c r="V34" s="60"/>
      <c r="W34" s="60">
        <v>4873837</v>
      </c>
      <c r="X34" s="60">
        <v>1729998</v>
      </c>
      <c r="Y34" s="60">
        <v>3143839</v>
      </c>
      <c r="Z34" s="140">
        <v>181.73</v>
      </c>
      <c r="AA34" s="155">
        <v>3460000</v>
      </c>
    </row>
    <row r="35" spans="1:27" ht="12.75">
      <c r="A35" s="138" t="s">
        <v>81</v>
      </c>
      <c r="B35" s="136"/>
      <c r="C35" s="155"/>
      <c r="D35" s="155"/>
      <c r="E35" s="156">
        <v>32084166</v>
      </c>
      <c r="F35" s="60">
        <v>32084166</v>
      </c>
      <c r="G35" s="60">
        <v>2821693</v>
      </c>
      <c r="H35" s="60">
        <v>2623101</v>
      </c>
      <c r="I35" s="60">
        <v>2844953</v>
      </c>
      <c r="J35" s="60">
        <v>8289747</v>
      </c>
      <c r="K35" s="60">
        <v>2844953</v>
      </c>
      <c r="L35" s="60">
        <v>2844953</v>
      </c>
      <c r="M35" s="60">
        <v>3241442</v>
      </c>
      <c r="N35" s="60">
        <v>8931348</v>
      </c>
      <c r="O35" s="60"/>
      <c r="P35" s="60"/>
      <c r="Q35" s="60"/>
      <c r="R35" s="60"/>
      <c r="S35" s="60"/>
      <c r="T35" s="60"/>
      <c r="U35" s="60"/>
      <c r="V35" s="60"/>
      <c r="W35" s="60">
        <v>17221095</v>
      </c>
      <c r="X35" s="60">
        <v>16042002</v>
      </c>
      <c r="Y35" s="60">
        <v>1179093</v>
      </c>
      <c r="Z35" s="140">
        <v>7.35</v>
      </c>
      <c r="AA35" s="155">
        <v>32084166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31506066</v>
      </c>
      <c r="F38" s="100">
        <f t="shared" si="7"/>
        <v>31506066</v>
      </c>
      <c r="G38" s="100">
        <f t="shared" si="7"/>
        <v>1680573</v>
      </c>
      <c r="H38" s="100">
        <f t="shared" si="7"/>
        <v>1662548</v>
      </c>
      <c r="I38" s="100">
        <f t="shared" si="7"/>
        <v>505015</v>
      </c>
      <c r="J38" s="100">
        <f t="shared" si="7"/>
        <v>3848136</v>
      </c>
      <c r="K38" s="100">
        <f t="shared" si="7"/>
        <v>1771215</v>
      </c>
      <c r="L38" s="100">
        <f t="shared" si="7"/>
        <v>2600831</v>
      </c>
      <c r="M38" s="100">
        <f t="shared" si="7"/>
        <v>1373108</v>
      </c>
      <c r="N38" s="100">
        <f t="shared" si="7"/>
        <v>5745154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9593290</v>
      </c>
      <c r="X38" s="100">
        <f t="shared" si="7"/>
        <v>13757502</v>
      </c>
      <c r="Y38" s="100">
        <f t="shared" si="7"/>
        <v>-4164212</v>
      </c>
      <c r="Z38" s="137">
        <f>+IF(X38&lt;&gt;0,+(Y38/X38)*100,0)</f>
        <v>-30.26866359895859</v>
      </c>
      <c r="AA38" s="153">
        <f>SUM(AA39:AA41)</f>
        <v>31506066</v>
      </c>
    </row>
    <row r="39" spans="1:27" ht="12.75">
      <c r="A39" s="138" t="s">
        <v>85</v>
      </c>
      <c r="B39" s="136"/>
      <c r="C39" s="155"/>
      <c r="D39" s="155"/>
      <c r="E39" s="156">
        <v>11717393</v>
      </c>
      <c r="F39" s="60">
        <v>11717393</v>
      </c>
      <c r="G39" s="60">
        <v>808534</v>
      </c>
      <c r="H39" s="60">
        <v>808534</v>
      </c>
      <c r="I39" s="60">
        <v>875310</v>
      </c>
      <c r="J39" s="60">
        <v>2492378</v>
      </c>
      <c r="K39" s="60">
        <v>875310</v>
      </c>
      <c r="L39" s="60">
        <v>1004857</v>
      </c>
      <c r="M39" s="60">
        <v>516340</v>
      </c>
      <c r="N39" s="60">
        <v>2396507</v>
      </c>
      <c r="O39" s="60"/>
      <c r="P39" s="60"/>
      <c r="Q39" s="60"/>
      <c r="R39" s="60"/>
      <c r="S39" s="60"/>
      <c r="T39" s="60"/>
      <c r="U39" s="60"/>
      <c r="V39" s="60"/>
      <c r="W39" s="60">
        <v>4888885</v>
      </c>
      <c r="X39" s="60">
        <v>5858502</v>
      </c>
      <c r="Y39" s="60">
        <v>-969617</v>
      </c>
      <c r="Z39" s="140">
        <v>-16.55</v>
      </c>
      <c r="AA39" s="155">
        <v>11717393</v>
      </c>
    </row>
    <row r="40" spans="1:27" ht="12.75">
      <c r="A40" s="138" t="s">
        <v>86</v>
      </c>
      <c r="B40" s="136"/>
      <c r="C40" s="155"/>
      <c r="D40" s="155"/>
      <c r="E40" s="156">
        <v>4852740</v>
      </c>
      <c r="F40" s="60">
        <v>4852740</v>
      </c>
      <c r="G40" s="60"/>
      <c r="H40" s="60"/>
      <c r="I40" s="60">
        <v>-1266200</v>
      </c>
      <c r="J40" s="60">
        <v>-1266200</v>
      </c>
      <c r="K40" s="60"/>
      <c r="L40" s="60">
        <v>700069</v>
      </c>
      <c r="M40" s="60"/>
      <c r="N40" s="60">
        <v>700069</v>
      </c>
      <c r="O40" s="60"/>
      <c r="P40" s="60"/>
      <c r="Q40" s="60"/>
      <c r="R40" s="60"/>
      <c r="S40" s="60"/>
      <c r="T40" s="60"/>
      <c r="U40" s="60"/>
      <c r="V40" s="60"/>
      <c r="W40" s="60">
        <v>-566131</v>
      </c>
      <c r="X40" s="60">
        <v>2426502</v>
      </c>
      <c r="Y40" s="60">
        <v>-2992633</v>
      </c>
      <c r="Z40" s="140">
        <v>-123.33</v>
      </c>
      <c r="AA40" s="155">
        <v>4852740</v>
      </c>
    </row>
    <row r="41" spans="1:27" ht="12.75">
      <c r="A41" s="138" t="s">
        <v>87</v>
      </c>
      <c r="B41" s="136"/>
      <c r="C41" s="155"/>
      <c r="D41" s="155"/>
      <c r="E41" s="156">
        <v>14935933</v>
      </c>
      <c r="F41" s="60">
        <v>14935933</v>
      </c>
      <c r="G41" s="60">
        <v>872039</v>
      </c>
      <c r="H41" s="60">
        <v>854014</v>
      </c>
      <c r="I41" s="60">
        <v>895905</v>
      </c>
      <c r="J41" s="60">
        <v>2621958</v>
      </c>
      <c r="K41" s="60">
        <v>895905</v>
      </c>
      <c r="L41" s="60">
        <v>895905</v>
      </c>
      <c r="M41" s="60">
        <v>856768</v>
      </c>
      <c r="N41" s="60">
        <v>2648578</v>
      </c>
      <c r="O41" s="60"/>
      <c r="P41" s="60"/>
      <c r="Q41" s="60"/>
      <c r="R41" s="60"/>
      <c r="S41" s="60"/>
      <c r="T41" s="60"/>
      <c r="U41" s="60"/>
      <c r="V41" s="60"/>
      <c r="W41" s="60">
        <v>5270536</v>
      </c>
      <c r="X41" s="60">
        <v>5472498</v>
      </c>
      <c r="Y41" s="60">
        <v>-201962</v>
      </c>
      <c r="Z41" s="140">
        <v>-3.69</v>
      </c>
      <c r="AA41" s="155">
        <v>14935933</v>
      </c>
    </row>
    <row r="42" spans="1:27" ht="12.75">
      <c r="A42" s="135" t="s">
        <v>88</v>
      </c>
      <c r="B42" s="142"/>
      <c r="C42" s="153">
        <f aca="true" t="shared" si="8" ref="C42:Y42">SUM(C43:C46)</f>
        <v>327160015</v>
      </c>
      <c r="D42" s="153">
        <f>SUM(D43:D46)</f>
        <v>0</v>
      </c>
      <c r="E42" s="154">
        <f t="shared" si="8"/>
        <v>371651332</v>
      </c>
      <c r="F42" s="100">
        <f t="shared" si="8"/>
        <v>371651332</v>
      </c>
      <c r="G42" s="100">
        <f t="shared" si="8"/>
        <v>26413694</v>
      </c>
      <c r="H42" s="100">
        <f t="shared" si="8"/>
        <v>21351834</v>
      </c>
      <c r="I42" s="100">
        <f t="shared" si="8"/>
        <v>22468292</v>
      </c>
      <c r="J42" s="100">
        <f t="shared" si="8"/>
        <v>70233820</v>
      </c>
      <c r="K42" s="100">
        <f t="shared" si="8"/>
        <v>22235170</v>
      </c>
      <c r="L42" s="100">
        <f t="shared" si="8"/>
        <v>35355509</v>
      </c>
      <c r="M42" s="100">
        <f t="shared" si="8"/>
        <v>26619401</v>
      </c>
      <c r="N42" s="100">
        <f t="shared" si="8"/>
        <v>84210080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154443900</v>
      </c>
      <c r="X42" s="100">
        <f t="shared" si="8"/>
        <v>185825502</v>
      </c>
      <c r="Y42" s="100">
        <f t="shared" si="8"/>
        <v>-31381602</v>
      </c>
      <c r="Z42" s="137">
        <f>+IF(X42&lt;&gt;0,+(Y42/X42)*100,0)</f>
        <v>-16.88767239278062</v>
      </c>
      <c r="AA42" s="153">
        <f>SUM(AA43:AA46)</f>
        <v>371651332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327160015</v>
      </c>
      <c r="D44" s="155"/>
      <c r="E44" s="156">
        <v>342998954</v>
      </c>
      <c r="F44" s="60">
        <v>342998954</v>
      </c>
      <c r="G44" s="60">
        <v>24899224</v>
      </c>
      <c r="H44" s="60">
        <v>21168338</v>
      </c>
      <c r="I44" s="60">
        <v>22284796</v>
      </c>
      <c r="J44" s="60">
        <v>68352358</v>
      </c>
      <c r="K44" s="60">
        <v>22051674</v>
      </c>
      <c r="L44" s="60">
        <v>34850355</v>
      </c>
      <c r="M44" s="60">
        <v>26415040</v>
      </c>
      <c r="N44" s="60">
        <v>83317069</v>
      </c>
      <c r="O44" s="60"/>
      <c r="P44" s="60"/>
      <c r="Q44" s="60"/>
      <c r="R44" s="60"/>
      <c r="S44" s="60"/>
      <c r="T44" s="60"/>
      <c r="U44" s="60"/>
      <c r="V44" s="60"/>
      <c r="W44" s="60">
        <v>151669427</v>
      </c>
      <c r="X44" s="60">
        <v>171499500</v>
      </c>
      <c r="Y44" s="60">
        <v>-19830073</v>
      </c>
      <c r="Z44" s="140">
        <v>-11.56</v>
      </c>
      <c r="AA44" s="155">
        <v>342998954</v>
      </c>
    </row>
    <row r="45" spans="1:27" ht="12.75">
      <c r="A45" s="138" t="s">
        <v>91</v>
      </c>
      <c r="B45" s="136"/>
      <c r="C45" s="157"/>
      <c r="D45" s="157"/>
      <c r="E45" s="158">
        <v>28652378</v>
      </c>
      <c r="F45" s="159">
        <v>28652378</v>
      </c>
      <c r="G45" s="159">
        <v>1514470</v>
      </c>
      <c r="H45" s="159">
        <v>183496</v>
      </c>
      <c r="I45" s="159">
        <v>183496</v>
      </c>
      <c r="J45" s="159">
        <v>1881462</v>
      </c>
      <c r="K45" s="159">
        <v>183496</v>
      </c>
      <c r="L45" s="159">
        <v>505154</v>
      </c>
      <c r="M45" s="159">
        <v>204361</v>
      </c>
      <c r="N45" s="159">
        <v>893011</v>
      </c>
      <c r="O45" s="159"/>
      <c r="P45" s="159"/>
      <c r="Q45" s="159"/>
      <c r="R45" s="159"/>
      <c r="S45" s="159"/>
      <c r="T45" s="159"/>
      <c r="U45" s="159"/>
      <c r="V45" s="159"/>
      <c r="W45" s="159">
        <v>2774473</v>
      </c>
      <c r="X45" s="159">
        <v>14326002</v>
      </c>
      <c r="Y45" s="159">
        <v>-11551529</v>
      </c>
      <c r="Z45" s="141">
        <v>-80.63</v>
      </c>
      <c r="AA45" s="157">
        <v>28652378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7984853</v>
      </c>
      <c r="F47" s="100">
        <v>7984853</v>
      </c>
      <c r="G47" s="100">
        <v>128057</v>
      </c>
      <c r="H47" s="100">
        <v>121886</v>
      </c>
      <c r="I47" s="100">
        <v>122794</v>
      </c>
      <c r="J47" s="100">
        <v>372737</v>
      </c>
      <c r="K47" s="100">
        <v>122794</v>
      </c>
      <c r="L47" s="100">
        <v>795588</v>
      </c>
      <c r="M47" s="100">
        <v>122966</v>
      </c>
      <c r="N47" s="100">
        <v>1041348</v>
      </c>
      <c r="O47" s="100"/>
      <c r="P47" s="100"/>
      <c r="Q47" s="100"/>
      <c r="R47" s="100"/>
      <c r="S47" s="100"/>
      <c r="T47" s="100"/>
      <c r="U47" s="100"/>
      <c r="V47" s="100"/>
      <c r="W47" s="100">
        <v>1414085</v>
      </c>
      <c r="X47" s="100"/>
      <c r="Y47" s="100">
        <v>1414085</v>
      </c>
      <c r="Z47" s="137">
        <v>0</v>
      </c>
      <c r="AA47" s="153">
        <v>7984853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674231989</v>
      </c>
      <c r="D48" s="168">
        <f>+D28+D32+D38+D42+D47</f>
        <v>0</v>
      </c>
      <c r="E48" s="169">
        <f t="shared" si="9"/>
        <v>612245997</v>
      </c>
      <c r="F48" s="73">
        <f t="shared" si="9"/>
        <v>612245997</v>
      </c>
      <c r="G48" s="73">
        <f t="shared" si="9"/>
        <v>42940741</v>
      </c>
      <c r="H48" s="73">
        <f t="shared" si="9"/>
        <v>36940393</v>
      </c>
      <c r="I48" s="73">
        <f t="shared" si="9"/>
        <v>38759823</v>
      </c>
      <c r="J48" s="73">
        <f t="shared" si="9"/>
        <v>118640957</v>
      </c>
      <c r="K48" s="73">
        <f t="shared" si="9"/>
        <v>40397036</v>
      </c>
      <c r="L48" s="73">
        <f t="shared" si="9"/>
        <v>53818000</v>
      </c>
      <c r="M48" s="73">
        <f t="shared" si="9"/>
        <v>42717712</v>
      </c>
      <c r="N48" s="73">
        <f t="shared" si="9"/>
        <v>136932748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255573705</v>
      </c>
      <c r="X48" s="73">
        <f t="shared" si="9"/>
        <v>302130000</v>
      </c>
      <c r="Y48" s="73">
        <f t="shared" si="9"/>
        <v>-46556295</v>
      </c>
      <c r="Z48" s="170">
        <f>+IF(X48&lt;&gt;0,+(Y48/X48)*100,0)</f>
        <v>-15.40935855426472</v>
      </c>
      <c r="AA48" s="168">
        <f>+AA28+AA32+AA38+AA42+AA47</f>
        <v>612245997</v>
      </c>
    </row>
    <row r="49" spans="1:27" ht="12.75">
      <c r="A49" s="148" t="s">
        <v>49</v>
      </c>
      <c r="B49" s="149"/>
      <c r="C49" s="171">
        <f aca="true" t="shared" si="10" ref="C49:Y49">+C25-C48</f>
        <v>204024102</v>
      </c>
      <c r="D49" s="171">
        <f>+D25-D48</f>
        <v>0</v>
      </c>
      <c r="E49" s="172">
        <f t="shared" si="10"/>
        <v>181711711</v>
      </c>
      <c r="F49" s="173">
        <f t="shared" si="10"/>
        <v>181711711</v>
      </c>
      <c r="G49" s="173">
        <f t="shared" si="10"/>
        <v>262660383</v>
      </c>
      <c r="H49" s="173">
        <f t="shared" si="10"/>
        <v>-21749019</v>
      </c>
      <c r="I49" s="173">
        <f t="shared" si="10"/>
        <v>-22519230</v>
      </c>
      <c r="J49" s="173">
        <f t="shared" si="10"/>
        <v>218392134</v>
      </c>
      <c r="K49" s="173">
        <f t="shared" si="10"/>
        <v>-22030226</v>
      </c>
      <c r="L49" s="173">
        <f t="shared" si="10"/>
        <v>-40469100</v>
      </c>
      <c r="M49" s="173">
        <f t="shared" si="10"/>
        <v>117338739</v>
      </c>
      <c r="N49" s="173">
        <f t="shared" si="10"/>
        <v>54839413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273231547</v>
      </c>
      <c r="X49" s="173">
        <f>IF(F25=F48,0,X25-X48)</f>
        <v>94848996</v>
      </c>
      <c r="Y49" s="173">
        <f t="shared" si="10"/>
        <v>178382551</v>
      </c>
      <c r="Z49" s="174">
        <f>+IF(X49&lt;&gt;0,+(Y49/X49)*100,0)</f>
        <v>188.07004662442606</v>
      </c>
      <c r="AA49" s="171">
        <f>+AA25-AA48</f>
        <v>181711711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113738824</v>
      </c>
      <c r="D8" s="155">
        <v>0</v>
      </c>
      <c r="E8" s="156">
        <v>146440928</v>
      </c>
      <c r="F8" s="60">
        <v>146440928</v>
      </c>
      <c r="G8" s="60">
        <v>8590484</v>
      </c>
      <c r="H8" s="60">
        <v>9713305</v>
      </c>
      <c r="I8" s="60">
        <v>10650697</v>
      </c>
      <c r="J8" s="60">
        <v>28954486</v>
      </c>
      <c r="K8" s="60">
        <v>9844701</v>
      </c>
      <c r="L8" s="60">
        <v>8827750</v>
      </c>
      <c r="M8" s="60">
        <v>8787175</v>
      </c>
      <c r="N8" s="60">
        <v>27459626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56414112</v>
      </c>
      <c r="X8" s="60">
        <v>76884966</v>
      </c>
      <c r="Y8" s="60">
        <v>-20470854</v>
      </c>
      <c r="Z8" s="140">
        <v>-26.63</v>
      </c>
      <c r="AA8" s="155">
        <v>146440928</v>
      </c>
    </row>
    <row r="9" spans="1:27" ht="12.75">
      <c r="A9" s="183" t="s">
        <v>105</v>
      </c>
      <c r="B9" s="182"/>
      <c r="C9" s="155">
        <v>11699176</v>
      </c>
      <c r="D9" s="155">
        <v>0</v>
      </c>
      <c r="E9" s="156">
        <v>13209543</v>
      </c>
      <c r="F9" s="60">
        <v>13209543</v>
      </c>
      <c r="G9" s="60">
        <v>774698</v>
      </c>
      <c r="H9" s="60">
        <v>931048</v>
      </c>
      <c r="I9" s="60">
        <v>983641</v>
      </c>
      <c r="J9" s="60">
        <v>2689387</v>
      </c>
      <c r="K9" s="60">
        <v>983641</v>
      </c>
      <c r="L9" s="60">
        <v>860447</v>
      </c>
      <c r="M9" s="60">
        <v>808742</v>
      </c>
      <c r="N9" s="60">
        <v>2652830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5342217</v>
      </c>
      <c r="X9" s="60">
        <v>4231074</v>
      </c>
      <c r="Y9" s="60">
        <v>1111143</v>
      </c>
      <c r="Z9" s="140">
        <v>26.26</v>
      </c>
      <c r="AA9" s="155">
        <v>13209543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201960</v>
      </c>
      <c r="D12" s="155">
        <v>0</v>
      </c>
      <c r="E12" s="156">
        <v>0</v>
      </c>
      <c r="F12" s="60">
        <v>0</v>
      </c>
      <c r="G12" s="60">
        <v>0</v>
      </c>
      <c r="H12" s="60">
        <v>18648</v>
      </c>
      <c r="I12" s="60">
        <v>18645</v>
      </c>
      <c r="J12" s="60">
        <v>37293</v>
      </c>
      <c r="K12" s="60">
        <v>18645</v>
      </c>
      <c r="L12" s="60">
        <v>18315</v>
      </c>
      <c r="M12" s="60">
        <v>18315</v>
      </c>
      <c r="N12" s="60">
        <v>55275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92568</v>
      </c>
      <c r="X12" s="60"/>
      <c r="Y12" s="60">
        <v>92568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17019400</v>
      </c>
      <c r="D13" s="155">
        <v>0</v>
      </c>
      <c r="E13" s="156">
        <v>7080000</v>
      </c>
      <c r="F13" s="60">
        <v>7080000</v>
      </c>
      <c r="G13" s="60">
        <v>1529853</v>
      </c>
      <c r="H13" s="60">
        <v>858648</v>
      </c>
      <c r="I13" s="60">
        <v>860414</v>
      </c>
      <c r="J13" s="60">
        <v>3248915</v>
      </c>
      <c r="K13" s="60">
        <v>1533477</v>
      </c>
      <c r="L13" s="60">
        <v>829159</v>
      </c>
      <c r="M13" s="60">
        <v>880760</v>
      </c>
      <c r="N13" s="60">
        <v>3243396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6492311</v>
      </c>
      <c r="X13" s="60">
        <v>4680000</v>
      </c>
      <c r="Y13" s="60">
        <v>1812311</v>
      </c>
      <c r="Z13" s="140">
        <v>38.72</v>
      </c>
      <c r="AA13" s="155">
        <v>7080000</v>
      </c>
    </row>
    <row r="14" spans="1:27" ht="12.75">
      <c r="A14" s="181" t="s">
        <v>110</v>
      </c>
      <c r="B14" s="185"/>
      <c r="C14" s="155">
        <v>18152505</v>
      </c>
      <c r="D14" s="155">
        <v>0</v>
      </c>
      <c r="E14" s="156">
        <v>2872237</v>
      </c>
      <c r="F14" s="60">
        <v>2872237</v>
      </c>
      <c r="G14" s="60">
        <v>-16897</v>
      </c>
      <c r="H14" s="60">
        <v>-19386</v>
      </c>
      <c r="I14" s="60">
        <v>2453642</v>
      </c>
      <c r="J14" s="60">
        <v>2417359</v>
      </c>
      <c r="K14" s="60">
        <v>2453642</v>
      </c>
      <c r="L14" s="60">
        <v>-23432</v>
      </c>
      <c r="M14" s="60">
        <v>2491608</v>
      </c>
      <c r="N14" s="60">
        <v>4921818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7339177</v>
      </c>
      <c r="X14" s="60">
        <v>1436118</v>
      </c>
      <c r="Y14" s="60">
        <v>5903059</v>
      </c>
      <c r="Z14" s="140">
        <v>411.04</v>
      </c>
      <c r="AA14" s="155">
        <v>2872237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441938337</v>
      </c>
      <c r="D19" s="155">
        <v>0</v>
      </c>
      <c r="E19" s="156">
        <v>434490000</v>
      </c>
      <c r="F19" s="60">
        <v>434490000</v>
      </c>
      <c r="G19" s="60">
        <v>178484000</v>
      </c>
      <c r="H19" s="60">
        <v>2400000</v>
      </c>
      <c r="I19" s="60">
        <v>158400</v>
      </c>
      <c r="J19" s="60">
        <v>181042400</v>
      </c>
      <c r="K19" s="60">
        <v>785068</v>
      </c>
      <c r="L19" s="60">
        <v>2406768</v>
      </c>
      <c r="M19" s="60">
        <v>143747868</v>
      </c>
      <c r="N19" s="60">
        <v>146939704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327982104</v>
      </c>
      <c r="X19" s="60">
        <v>218698002</v>
      </c>
      <c r="Y19" s="60">
        <v>109284102</v>
      </c>
      <c r="Z19" s="140">
        <v>49.97</v>
      </c>
      <c r="AA19" s="155">
        <v>434490000</v>
      </c>
    </row>
    <row r="20" spans="1:27" ht="12.75">
      <c r="A20" s="181" t="s">
        <v>35</v>
      </c>
      <c r="B20" s="185"/>
      <c r="C20" s="155">
        <v>4833847</v>
      </c>
      <c r="D20" s="155">
        <v>0</v>
      </c>
      <c r="E20" s="156">
        <v>0</v>
      </c>
      <c r="F20" s="54">
        <v>0</v>
      </c>
      <c r="G20" s="54">
        <v>1538986</v>
      </c>
      <c r="H20" s="54">
        <v>1289111</v>
      </c>
      <c r="I20" s="54">
        <v>1115154</v>
      </c>
      <c r="J20" s="54">
        <v>3943251</v>
      </c>
      <c r="K20" s="54">
        <v>2747636</v>
      </c>
      <c r="L20" s="54">
        <v>429893</v>
      </c>
      <c r="M20" s="54">
        <v>3321983</v>
      </c>
      <c r="N20" s="54">
        <v>6499512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10442763</v>
      </c>
      <c r="X20" s="54">
        <v>5122398</v>
      </c>
      <c r="Y20" s="54">
        <v>5320365</v>
      </c>
      <c r="Z20" s="184">
        <v>103.86</v>
      </c>
      <c r="AA20" s="130">
        <v>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40000000</v>
      </c>
      <c r="F21" s="60">
        <v>40000000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19999998</v>
      </c>
      <c r="Y21" s="60">
        <v>-19999998</v>
      </c>
      <c r="Z21" s="140">
        <v>-100</v>
      </c>
      <c r="AA21" s="155">
        <v>40000000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607584049</v>
      </c>
      <c r="D22" s="188">
        <f>SUM(D5:D21)</f>
        <v>0</v>
      </c>
      <c r="E22" s="189">
        <f t="shared" si="0"/>
        <v>644092708</v>
      </c>
      <c r="F22" s="190">
        <f t="shared" si="0"/>
        <v>644092708</v>
      </c>
      <c r="G22" s="190">
        <f t="shared" si="0"/>
        <v>190901124</v>
      </c>
      <c r="H22" s="190">
        <f t="shared" si="0"/>
        <v>15191374</v>
      </c>
      <c r="I22" s="190">
        <f t="shared" si="0"/>
        <v>16240593</v>
      </c>
      <c r="J22" s="190">
        <f t="shared" si="0"/>
        <v>222333091</v>
      </c>
      <c r="K22" s="190">
        <f t="shared" si="0"/>
        <v>18366810</v>
      </c>
      <c r="L22" s="190">
        <f t="shared" si="0"/>
        <v>13348900</v>
      </c>
      <c r="M22" s="190">
        <f t="shared" si="0"/>
        <v>160056451</v>
      </c>
      <c r="N22" s="190">
        <f t="shared" si="0"/>
        <v>191772161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414105252</v>
      </c>
      <c r="X22" s="190">
        <f t="shared" si="0"/>
        <v>331052556</v>
      </c>
      <c r="Y22" s="190">
        <f t="shared" si="0"/>
        <v>83052696</v>
      </c>
      <c r="Z22" s="191">
        <f>+IF(X22&lt;&gt;0,+(Y22/X22)*100,0)</f>
        <v>25.087465568457958</v>
      </c>
      <c r="AA22" s="188">
        <f>SUM(AA5:AA21)</f>
        <v>644092708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181062174</v>
      </c>
      <c r="D25" s="155">
        <v>0</v>
      </c>
      <c r="E25" s="156">
        <v>191691926</v>
      </c>
      <c r="F25" s="60">
        <v>191691926</v>
      </c>
      <c r="G25" s="60">
        <v>14839798</v>
      </c>
      <c r="H25" s="60">
        <v>15289459</v>
      </c>
      <c r="I25" s="60">
        <v>16184187</v>
      </c>
      <c r="J25" s="60">
        <v>46313444</v>
      </c>
      <c r="K25" s="60">
        <v>15145523</v>
      </c>
      <c r="L25" s="60">
        <v>23000029</v>
      </c>
      <c r="M25" s="60">
        <v>15471485</v>
      </c>
      <c r="N25" s="60">
        <v>53617037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99930481</v>
      </c>
      <c r="X25" s="60">
        <v>109577964</v>
      </c>
      <c r="Y25" s="60">
        <v>-9647483</v>
      </c>
      <c r="Z25" s="140">
        <v>-8.8</v>
      </c>
      <c r="AA25" s="155">
        <v>191691926</v>
      </c>
    </row>
    <row r="26" spans="1:27" ht="12.75">
      <c r="A26" s="183" t="s">
        <v>38</v>
      </c>
      <c r="B26" s="182"/>
      <c r="C26" s="155">
        <v>10937383</v>
      </c>
      <c r="D26" s="155">
        <v>0</v>
      </c>
      <c r="E26" s="156">
        <v>13189402</v>
      </c>
      <c r="F26" s="60">
        <v>13189402</v>
      </c>
      <c r="G26" s="60">
        <v>901394</v>
      </c>
      <c r="H26" s="60">
        <v>288257</v>
      </c>
      <c r="I26" s="60">
        <v>1258767</v>
      </c>
      <c r="J26" s="60">
        <v>2448418</v>
      </c>
      <c r="K26" s="60">
        <v>880679</v>
      </c>
      <c r="L26" s="60">
        <v>894382</v>
      </c>
      <c r="M26" s="60">
        <v>879202</v>
      </c>
      <c r="N26" s="60">
        <v>2654263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5102681</v>
      </c>
      <c r="X26" s="60">
        <v>6594702</v>
      </c>
      <c r="Y26" s="60">
        <v>-1492021</v>
      </c>
      <c r="Z26" s="140">
        <v>-22.62</v>
      </c>
      <c r="AA26" s="155">
        <v>13189402</v>
      </c>
    </row>
    <row r="27" spans="1:27" ht="12.75">
      <c r="A27" s="183" t="s">
        <v>118</v>
      </c>
      <c r="B27" s="182"/>
      <c r="C27" s="155">
        <v>50253471</v>
      </c>
      <c r="D27" s="155">
        <v>0</v>
      </c>
      <c r="E27" s="156">
        <v>48400778</v>
      </c>
      <c r="F27" s="60">
        <v>48400778</v>
      </c>
      <c r="G27" s="60">
        <v>359432</v>
      </c>
      <c r="H27" s="60">
        <v>378409</v>
      </c>
      <c r="I27" s="60">
        <v>378409</v>
      </c>
      <c r="J27" s="60">
        <v>1116250</v>
      </c>
      <c r="K27" s="60">
        <v>497212</v>
      </c>
      <c r="L27" s="60">
        <v>125698</v>
      </c>
      <c r="M27" s="60">
        <v>81555</v>
      </c>
      <c r="N27" s="60">
        <v>704465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1820715</v>
      </c>
      <c r="X27" s="60">
        <v>21551982</v>
      </c>
      <c r="Y27" s="60">
        <v>-19731267</v>
      </c>
      <c r="Z27" s="140">
        <v>-91.55</v>
      </c>
      <c r="AA27" s="155">
        <v>48400778</v>
      </c>
    </row>
    <row r="28" spans="1:27" ht="12.75">
      <c r="A28" s="183" t="s">
        <v>39</v>
      </c>
      <c r="B28" s="182"/>
      <c r="C28" s="155">
        <v>55713431</v>
      </c>
      <c r="D28" s="155">
        <v>0</v>
      </c>
      <c r="E28" s="156">
        <v>31800000</v>
      </c>
      <c r="F28" s="60">
        <v>31800000</v>
      </c>
      <c r="G28" s="60">
        <v>4980656</v>
      </c>
      <c r="H28" s="60">
        <v>4980656</v>
      </c>
      <c r="I28" s="60">
        <v>4980656</v>
      </c>
      <c r="J28" s="60">
        <v>14941968</v>
      </c>
      <c r="K28" s="60">
        <v>4980656</v>
      </c>
      <c r="L28" s="60">
        <v>0</v>
      </c>
      <c r="M28" s="60">
        <v>4980656</v>
      </c>
      <c r="N28" s="60">
        <v>9961312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24903280</v>
      </c>
      <c r="X28" s="60">
        <v>15900000</v>
      </c>
      <c r="Y28" s="60">
        <v>9003280</v>
      </c>
      <c r="Z28" s="140">
        <v>56.62</v>
      </c>
      <c r="AA28" s="155">
        <v>31800000</v>
      </c>
    </row>
    <row r="29" spans="1:27" ht="12.75">
      <c r="A29" s="183" t="s">
        <v>40</v>
      </c>
      <c r="B29" s="182"/>
      <c r="C29" s="155">
        <v>10252994</v>
      </c>
      <c r="D29" s="155">
        <v>0</v>
      </c>
      <c r="E29" s="156">
        <v>14081250</v>
      </c>
      <c r="F29" s="60">
        <v>14081250</v>
      </c>
      <c r="G29" s="60">
        <v>3305068</v>
      </c>
      <c r="H29" s="60">
        <v>0</v>
      </c>
      <c r="I29" s="60">
        <v>163086</v>
      </c>
      <c r="J29" s="60">
        <v>3468154</v>
      </c>
      <c r="K29" s="60">
        <v>0</v>
      </c>
      <c r="L29" s="60">
        <v>0</v>
      </c>
      <c r="M29" s="60">
        <v>8443935</v>
      </c>
      <c r="N29" s="60">
        <v>8443935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11912089</v>
      </c>
      <c r="X29" s="60">
        <v>7040628</v>
      </c>
      <c r="Y29" s="60">
        <v>4871461</v>
      </c>
      <c r="Z29" s="140">
        <v>69.19</v>
      </c>
      <c r="AA29" s="155">
        <v>14081250</v>
      </c>
    </row>
    <row r="30" spans="1:27" ht="12.75">
      <c r="A30" s="183" t="s">
        <v>119</v>
      </c>
      <c r="B30" s="182"/>
      <c r="C30" s="155">
        <v>105044656</v>
      </c>
      <c r="D30" s="155">
        <v>0</v>
      </c>
      <c r="E30" s="156">
        <v>101328368</v>
      </c>
      <c r="F30" s="60">
        <v>101328368</v>
      </c>
      <c r="G30" s="60">
        <v>8756634</v>
      </c>
      <c r="H30" s="60">
        <v>9277078</v>
      </c>
      <c r="I30" s="60">
        <v>9784278</v>
      </c>
      <c r="J30" s="60">
        <v>27817990</v>
      </c>
      <c r="K30" s="60">
        <v>8991865</v>
      </c>
      <c r="L30" s="60">
        <v>9165143</v>
      </c>
      <c r="M30" s="60">
        <v>8017616</v>
      </c>
      <c r="N30" s="60">
        <v>26174624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53992614</v>
      </c>
      <c r="X30" s="60">
        <v>50664186</v>
      </c>
      <c r="Y30" s="60">
        <v>3328428</v>
      </c>
      <c r="Z30" s="140">
        <v>6.57</v>
      </c>
      <c r="AA30" s="155">
        <v>101328368</v>
      </c>
    </row>
    <row r="31" spans="1:27" ht="12.75">
      <c r="A31" s="183" t="s">
        <v>120</v>
      </c>
      <c r="B31" s="182"/>
      <c r="C31" s="155">
        <v>1592826</v>
      </c>
      <c r="D31" s="155">
        <v>0</v>
      </c>
      <c r="E31" s="156">
        <v>1500000</v>
      </c>
      <c r="F31" s="60">
        <v>1500000</v>
      </c>
      <c r="G31" s="60">
        <v>155000</v>
      </c>
      <c r="H31" s="60">
        <v>3250</v>
      </c>
      <c r="I31" s="60">
        <v>0</v>
      </c>
      <c r="J31" s="60">
        <v>158250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158250</v>
      </c>
      <c r="X31" s="60">
        <v>750000</v>
      </c>
      <c r="Y31" s="60">
        <v>-591750</v>
      </c>
      <c r="Z31" s="140">
        <v>-78.9</v>
      </c>
      <c r="AA31" s="155">
        <v>1500000</v>
      </c>
    </row>
    <row r="32" spans="1:27" ht="12.75">
      <c r="A32" s="183" t="s">
        <v>121</v>
      </c>
      <c r="B32" s="182"/>
      <c r="C32" s="155">
        <v>156871341</v>
      </c>
      <c r="D32" s="155">
        <v>0</v>
      </c>
      <c r="E32" s="156">
        <v>122914662</v>
      </c>
      <c r="F32" s="60">
        <v>122914662</v>
      </c>
      <c r="G32" s="60">
        <v>2651509</v>
      </c>
      <c r="H32" s="60">
        <v>1667329</v>
      </c>
      <c r="I32" s="60">
        <v>1861133</v>
      </c>
      <c r="J32" s="60">
        <v>6179971</v>
      </c>
      <c r="K32" s="60">
        <v>2863547</v>
      </c>
      <c r="L32" s="60">
        <v>11663113</v>
      </c>
      <c r="M32" s="60">
        <v>2564373</v>
      </c>
      <c r="N32" s="60">
        <v>17091033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23271004</v>
      </c>
      <c r="X32" s="60">
        <v>55906158</v>
      </c>
      <c r="Y32" s="60">
        <v>-32635154</v>
      </c>
      <c r="Z32" s="140">
        <v>-58.37</v>
      </c>
      <c r="AA32" s="155">
        <v>122914662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16733259</v>
      </c>
      <c r="F33" s="60">
        <v>16733259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4270759</v>
      </c>
      <c r="M33" s="60">
        <v>0</v>
      </c>
      <c r="N33" s="60">
        <v>4270759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4270759</v>
      </c>
      <c r="X33" s="60">
        <v>1590000</v>
      </c>
      <c r="Y33" s="60">
        <v>2680759</v>
      </c>
      <c r="Z33" s="140">
        <v>168.6</v>
      </c>
      <c r="AA33" s="155">
        <v>16733259</v>
      </c>
    </row>
    <row r="34" spans="1:27" ht="12.75">
      <c r="A34" s="183" t="s">
        <v>43</v>
      </c>
      <c r="B34" s="182"/>
      <c r="C34" s="155">
        <v>102444022</v>
      </c>
      <c r="D34" s="155">
        <v>0</v>
      </c>
      <c r="E34" s="156">
        <v>70606352</v>
      </c>
      <c r="F34" s="60">
        <v>70606352</v>
      </c>
      <c r="G34" s="60">
        <v>6991250</v>
      </c>
      <c r="H34" s="60">
        <v>5055955</v>
      </c>
      <c r="I34" s="60">
        <v>4149307</v>
      </c>
      <c r="J34" s="60">
        <v>16196512</v>
      </c>
      <c r="K34" s="60">
        <v>7037554</v>
      </c>
      <c r="L34" s="60">
        <v>4698876</v>
      </c>
      <c r="M34" s="60">
        <v>2278890</v>
      </c>
      <c r="N34" s="60">
        <v>14015320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30211832</v>
      </c>
      <c r="X34" s="60">
        <v>35951418</v>
      </c>
      <c r="Y34" s="60">
        <v>-5739586</v>
      </c>
      <c r="Z34" s="140">
        <v>-15.96</v>
      </c>
      <c r="AA34" s="155">
        <v>70606352</v>
      </c>
    </row>
    <row r="35" spans="1:27" ht="12.75">
      <c r="A35" s="181" t="s">
        <v>122</v>
      </c>
      <c r="B35" s="185"/>
      <c r="C35" s="155">
        <v>59691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15</v>
      </c>
      <c r="Y35" s="60">
        <v>-15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674231989</v>
      </c>
      <c r="D36" s="188">
        <f>SUM(D25:D35)</f>
        <v>0</v>
      </c>
      <c r="E36" s="189">
        <f t="shared" si="1"/>
        <v>612245997</v>
      </c>
      <c r="F36" s="190">
        <f t="shared" si="1"/>
        <v>612245997</v>
      </c>
      <c r="G36" s="190">
        <f t="shared" si="1"/>
        <v>42940741</v>
      </c>
      <c r="H36" s="190">
        <f t="shared" si="1"/>
        <v>36940393</v>
      </c>
      <c r="I36" s="190">
        <f t="shared" si="1"/>
        <v>38759823</v>
      </c>
      <c r="J36" s="190">
        <f t="shared" si="1"/>
        <v>118640957</v>
      </c>
      <c r="K36" s="190">
        <f t="shared" si="1"/>
        <v>40397036</v>
      </c>
      <c r="L36" s="190">
        <f t="shared" si="1"/>
        <v>53818000</v>
      </c>
      <c r="M36" s="190">
        <f t="shared" si="1"/>
        <v>42717712</v>
      </c>
      <c r="N36" s="190">
        <f t="shared" si="1"/>
        <v>136932748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255573705</v>
      </c>
      <c r="X36" s="190">
        <f t="shared" si="1"/>
        <v>305527053</v>
      </c>
      <c r="Y36" s="190">
        <f t="shared" si="1"/>
        <v>-49953348</v>
      </c>
      <c r="Z36" s="191">
        <f>+IF(X36&lt;&gt;0,+(Y36/X36)*100,0)</f>
        <v>-16.349893572272308</v>
      </c>
      <c r="AA36" s="188">
        <f>SUM(AA25:AA35)</f>
        <v>612245997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-66647940</v>
      </c>
      <c r="D38" s="199">
        <f>+D22-D36</f>
        <v>0</v>
      </c>
      <c r="E38" s="200">
        <f t="shared" si="2"/>
        <v>31846711</v>
      </c>
      <c r="F38" s="106">
        <f t="shared" si="2"/>
        <v>31846711</v>
      </c>
      <c r="G38" s="106">
        <f t="shared" si="2"/>
        <v>147960383</v>
      </c>
      <c r="H38" s="106">
        <f t="shared" si="2"/>
        <v>-21749019</v>
      </c>
      <c r="I38" s="106">
        <f t="shared" si="2"/>
        <v>-22519230</v>
      </c>
      <c r="J38" s="106">
        <f t="shared" si="2"/>
        <v>103692134</v>
      </c>
      <c r="K38" s="106">
        <f t="shared" si="2"/>
        <v>-22030226</v>
      </c>
      <c r="L38" s="106">
        <f t="shared" si="2"/>
        <v>-40469100</v>
      </c>
      <c r="M38" s="106">
        <f t="shared" si="2"/>
        <v>117338739</v>
      </c>
      <c r="N38" s="106">
        <f t="shared" si="2"/>
        <v>54839413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158531547</v>
      </c>
      <c r="X38" s="106">
        <f>IF(F22=F36,0,X22-X36)</f>
        <v>25525503</v>
      </c>
      <c r="Y38" s="106">
        <f t="shared" si="2"/>
        <v>133006044</v>
      </c>
      <c r="Z38" s="201">
        <f>+IF(X38&lt;&gt;0,+(Y38/X38)*100,0)</f>
        <v>521.0711969123586</v>
      </c>
      <c r="AA38" s="199">
        <f>+AA22-AA36</f>
        <v>31846711</v>
      </c>
    </row>
    <row r="39" spans="1:27" ht="12.75">
      <c r="A39" s="181" t="s">
        <v>46</v>
      </c>
      <c r="B39" s="185"/>
      <c r="C39" s="155">
        <v>270672042</v>
      </c>
      <c r="D39" s="155">
        <v>0</v>
      </c>
      <c r="E39" s="156">
        <v>149865000</v>
      </c>
      <c r="F39" s="60">
        <v>149865000</v>
      </c>
      <c r="G39" s="60">
        <v>114700000</v>
      </c>
      <c r="H39" s="60">
        <v>0</v>
      </c>
      <c r="I39" s="60">
        <v>0</v>
      </c>
      <c r="J39" s="60">
        <v>114700000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114700000</v>
      </c>
      <c r="X39" s="60">
        <v>74932500</v>
      </c>
      <c r="Y39" s="60">
        <v>39767500</v>
      </c>
      <c r="Z39" s="140">
        <v>53.07</v>
      </c>
      <c r="AA39" s="155">
        <v>149865000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204024102</v>
      </c>
      <c r="D42" s="206">
        <f>SUM(D38:D41)</f>
        <v>0</v>
      </c>
      <c r="E42" s="207">
        <f t="shared" si="3"/>
        <v>181711711</v>
      </c>
      <c r="F42" s="88">
        <f t="shared" si="3"/>
        <v>181711711</v>
      </c>
      <c r="G42" s="88">
        <f t="shared" si="3"/>
        <v>262660383</v>
      </c>
      <c r="H42" s="88">
        <f t="shared" si="3"/>
        <v>-21749019</v>
      </c>
      <c r="I42" s="88">
        <f t="shared" si="3"/>
        <v>-22519230</v>
      </c>
      <c r="J42" s="88">
        <f t="shared" si="3"/>
        <v>218392134</v>
      </c>
      <c r="K42" s="88">
        <f t="shared" si="3"/>
        <v>-22030226</v>
      </c>
      <c r="L42" s="88">
        <f t="shared" si="3"/>
        <v>-40469100</v>
      </c>
      <c r="M42" s="88">
        <f t="shared" si="3"/>
        <v>117338739</v>
      </c>
      <c r="N42" s="88">
        <f t="shared" si="3"/>
        <v>54839413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273231547</v>
      </c>
      <c r="X42" s="88">
        <f t="shared" si="3"/>
        <v>100458003</v>
      </c>
      <c r="Y42" s="88">
        <f t="shared" si="3"/>
        <v>172773544</v>
      </c>
      <c r="Z42" s="208">
        <f>+IF(X42&lt;&gt;0,+(Y42/X42)*100,0)</f>
        <v>171.98584367638682</v>
      </c>
      <c r="AA42" s="206">
        <f>SUM(AA38:AA41)</f>
        <v>181711711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204024102</v>
      </c>
      <c r="D44" s="210">
        <f>+D42-D43</f>
        <v>0</v>
      </c>
      <c r="E44" s="211">
        <f t="shared" si="4"/>
        <v>181711711</v>
      </c>
      <c r="F44" s="77">
        <f t="shared" si="4"/>
        <v>181711711</v>
      </c>
      <c r="G44" s="77">
        <f t="shared" si="4"/>
        <v>262660383</v>
      </c>
      <c r="H44" s="77">
        <f t="shared" si="4"/>
        <v>-21749019</v>
      </c>
      <c r="I44" s="77">
        <f t="shared" si="4"/>
        <v>-22519230</v>
      </c>
      <c r="J44" s="77">
        <f t="shared" si="4"/>
        <v>218392134</v>
      </c>
      <c r="K44" s="77">
        <f t="shared" si="4"/>
        <v>-22030226</v>
      </c>
      <c r="L44" s="77">
        <f t="shared" si="4"/>
        <v>-40469100</v>
      </c>
      <c r="M44" s="77">
        <f t="shared" si="4"/>
        <v>117338739</v>
      </c>
      <c r="N44" s="77">
        <f t="shared" si="4"/>
        <v>54839413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273231547</v>
      </c>
      <c r="X44" s="77">
        <f t="shared" si="4"/>
        <v>100458003</v>
      </c>
      <c r="Y44" s="77">
        <f t="shared" si="4"/>
        <v>172773544</v>
      </c>
      <c r="Z44" s="212">
        <f>+IF(X44&lt;&gt;0,+(Y44/X44)*100,0)</f>
        <v>171.98584367638682</v>
      </c>
      <c r="AA44" s="210">
        <f>+AA42-AA43</f>
        <v>181711711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204024102</v>
      </c>
      <c r="D46" s="206">
        <f>SUM(D44:D45)</f>
        <v>0</v>
      </c>
      <c r="E46" s="207">
        <f t="shared" si="5"/>
        <v>181711711</v>
      </c>
      <c r="F46" s="88">
        <f t="shared" si="5"/>
        <v>181711711</v>
      </c>
      <c r="G46" s="88">
        <f t="shared" si="5"/>
        <v>262660383</v>
      </c>
      <c r="H46" s="88">
        <f t="shared" si="5"/>
        <v>-21749019</v>
      </c>
      <c r="I46" s="88">
        <f t="shared" si="5"/>
        <v>-22519230</v>
      </c>
      <c r="J46" s="88">
        <f t="shared" si="5"/>
        <v>218392134</v>
      </c>
      <c r="K46" s="88">
        <f t="shared" si="5"/>
        <v>-22030226</v>
      </c>
      <c r="L46" s="88">
        <f t="shared" si="5"/>
        <v>-40469100</v>
      </c>
      <c r="M46" s="88">
        <f t="shared" si="5"/>
        <v>117338739</v>
      </c>
      <c r="N46" s="88">
        <f t="shared" si="5"/>
        <v>54839413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273231547</v>
      </c>
      <c r="X46" s="88">
        <f t="shared" si="5"/>
        <v>100458003</v>
      </c>
      <c r="Y46" s="88">
        <f t="shared" si="5"/>
        <v>172773544</v>
      </c>
      <c r="Z46" s="208">
        <f>+IF(X46&lt;&gt;0,+(Y46/X46)*100,0)</f>
        <v>171.98584367638682</v>
      </c>
      <c r="AA46" s="206">
        <f>SUM(AA44:AA45)</f>
        <v>181711711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204024102</v>
      </c>
      <c r="D48" s="217">
        <f>SUM(D46:D47)</f>
        <v>0</v>
      </c>
      <c r="E48" s="218">
        <f t="shared" si="6"/>
        <v>181711711</v>
      </c>
      <c r="F48" s="219">
        <f t="shared" si="6"/>
        <v>181711711</v>
      </c>
      <c r="G48" s="219">
        <f t="shared" si="6"/>
        <v>262660383</v>
      </c>
      <c r="H48" s="220">
        <f t="shared" si="6"/>
        <v>-21749019</v>
      </c>
      <c r="I48" s="220">
        <f t="shared" si="6"/>
        <v>-22519230</v>
      </c>
      <c r="J48" s="220">
        <f t="shared" si="6"/>
        <v>218392134</v>
      </c>
      <c r="K48" s="220">
        <f t="shared" si="6"/>
        <v>-22030226</v>
      </c>
      <c r="L48" s="220">
        <f t="shared" si="6"/>
        <v>-40469100</v>
      </c>
      <c r="M48" s="219">
        <f t="shared" si="6"/>
        <v>117338739</v>
      </c>
      <c r="N48" s="219">
        <f t="shared" si="6"/>
        <v>54839413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273231547</v>
      </c>
      <c r="X48" s="220">
        <f t="shared" si="6"/>
        <v>100458003</v>
      </c>
      <c r="Y48" s="220">
        <f t="shared" si="6"/>
        <v>172773544</v>
      </c>
      <c r="Z48" s="221">
        <f>+IF(X48&lt;&gt;0,+(Y48/X48)*100,0)</f>
        <v>171.98584367638682</v>
      </c>
      <c r="AA48" s="222">
        <f>SUM(AA46:AA47)</f>
        <v>181711711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1214476</v>
      </c>
      <c r="D5" s="153">
        <f>SUM(D6:D8)</f>
        <v>0</v>
      </c>
      <c r="E5" s="154">
        <f t="shared" si="0"/>
        <v>750000</v>
      </c>
      <c r="F5" s="100">
        <f t="shared" si="0"/>
        <v>750000</v>
      </c>
      <c r="G5" s="100">
        <f t="shared" si="0"/>
        <v>0</v>
      </c>
      <c r="H5" s="100">
        <f t="shared" si="0"/>
        <v>0</v>
      </c>
      <c r="I5" s="100">
        <f t="shared" si="0"/>
        <v>19961</v>
      </c>
      <c r="J5" s="100">
        <f t="shared" si="0"/>
        <v>19961</v>
      </c>
      <c r="K5" s="100">
        <f t="shared" si="0"/>
        <v>2383</v>
      </c>
      <c r="L5" s="100">
        <f t="shared" si="0"/>
        <v>0</v>
      </c>
      <c r="M5" s="100">
        <f t="shared" si="0"/>
        <v>0</v>
      </c>
      <c r="N5" s="100">
        <f t="shared" si="0"/>
        <v>2383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22344</v>
      </c>
      <c r="X5" s="100">
        <f t="shared" si="0"/>
        <v>375000</v>
      </c>
      <c r="Y5" s="100">
        <f t="shared" si="0"/>
        <v>-352656</v>
      </c>
      <c r="Z5" s="137">
        <f>+IF(X5&lt;&gt;0,+(Y5/X5)*100,0)</f>
        <v>-94.0416</v>
      </c>
      <c r="AA5" s="153">
        <f>SUM(AA6:AA8)</f>
        <v>750000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673869</v>
      </c>
      <c r="D7" s="157"/>
      <c r="E7" s="158">
        <v>750000</v>
      </c>
      <c r="F7" s="159">
        <v>750000</v>
      </c>
      <c r="G7" s="159"/>
      <c r="H7" s="159"/>
      <c r="I7" s="159">
        <v>19961</v>
      </c>
      <c r="J7" s="159">
        <v>19961</v>
      </c>
      <c r="K7" s="159">
        <v>2383</v>
      </c>
      <c r="L7" s="159"/>
      <c r="M7" s="159"/>
      <c r="N7" s="159">
        <v>2383</v>
      </c>
      <c r="O7" s="159"/>
      <c r="P7" s="159"/>
      <c r="Q7" s="159"/>
      <c r="R7" s="159"/>
      <c r="S7" s="159"/>
      <c r="T7" s="159"/>
      <c r="U7" s="159"/>
      <c r="V7" s="159"/>
      <c r="W7" s="159">
        <v>22344</v>
      </c>
      <c r="X7" s="159">
        <v>375000</v>
      </c>
      <c r="Y7" s="159">
        <v>-352656</v>
      </c>
      <c r="Z7" s="141">
        <v>-94.04</v>
      </c>
      <c r="AA7" s="225">
        <v>750000</v>
      </c>
    </row>
    <row r="8" spans="1:27" ht="12.75">
      <c r="A8" s="138" t="s">
        <v>77</v>
      </c>
      <c r="B8" s="136"/>
      <c r="C8" s="155">
        <v>540607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425449276</v>
      </c>
      <c r="D19" s="153">
        <f>SUM(D20:D23)</f>
        <v>0</v>
      </c>
      <c r="E19" s="154">
        <f t="shared" si="3"/>
        <v>189918000</v>
      </c>
      <c r="F19" s="100">
        <f t="shared" si="3"/>
        <v>189918000</v>
      </c>
      <c r="G19" s="100">
        <f t="shared" si="3"/>
        <v>0</v>
      </c>
      <c r="H19" s="100">
        <f t="shared" si="3"/>
        <v>114700000</v>
      </c>
      <c r="I19" s="100">
        <f t="shared" si="3"/>
        <v>1281136</v>
      </c>
      <c r="J19" s="100">
        <f t="shared" si="3"/>
        <v>115981136</v>
      </c>
      <c r="K19" s="100">
        <f t="shared" si="3"/>
        <v>58198068</v>
      </c>
      <c r="L19" s="100">
        <f t="shared" si="3"/>
        <v>2838000</v>
      </c>
      <c r="M19" s="100">
        <f t="shared" si="3"/>
        <v>0</v>
      </c>
      <c r="N19" s="100">
        <f t="shared" si="3"/>
        <v>61036068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177017204</v>
      </c>
      <c r="X19" s="100">
        <f t="shared" si="3"/>
        <v>94959000</v>
      </c>
      <c r="Y19" s="100">
        <f t="shared" si="3"/>
        <v>82058204</v>
      </c>
      <c r="Z19" s="137">
        <f>+IF(X19&lt;&gt;0,+(Y19/X19)*100,0)</f>
        <v>86.41435145694457</v>
      </c>
      <c r="AA19" s="102">
        <f>SUM(AA20:AA23)</f>
        <v>189918000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425449276</v>
      </c>
      <c r="D21" s="155"/>
      <c r="E21" s="156">
        <v>189918000</v>
      </c>
      <c r="F21" s="60">
        <v>189918000</v>
      </c>
      <c r="G21" s="60"/>
      <c r="H21" s="60">
        <v>114700000</v>
      </c>
      <c r="I21" s="60">
        <v>1281136</v>
      </c>
      <c r="J21" s="60">
        <v>115981136</v>
      </c>
      <c r="K21" s="60">
        <v>58198068</v>
      </c>
      <c r="L21" s="60">
        <v>2838000</v>
      </c>
      <c r="M21" s="60"/>
      <c r="N21" s="60">
        <v>61036068</v>
      </c>
      <c r="O21" s="60"/>
      <c r="P21" s="60"/>
      <c r="Q21" s="60"/>
      <c r="R21" s="60"/>
      <c r="S21" s="60"/>
      <c r="T21" s="60"/>
      <c r="U21" s="60"/>
      <c r="V21" s="60"/>
      <c r="W21" s="60">
        <v>177017204</v>
      </c>
      <c r="X21" s="60">
        <v>94959000</v>
      </c>
      <c r="Y21" s="60">
        <v>82058204</v>
      </c>
      <c r="Z21" s="140">
        <v>86.41</v>
      </c>
      <c r="AA21" s="62">
        <v>189918000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10600000</v>
      </c>
      <c r="F24" s="100">
        <v>10600000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5299998</v>
      </c>
      <c r="Y24" s="100">
        <v>-5299998</v>
      </c>
      <c r="Z24" s="137">
        <v>-100</v>
      </c>
      <c r="AA24" s="102">
        <v>10600000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426663752</v>
      </c>
      <c r="D25" s="217">
        <f>+D5+D9+D15+D19+D24</f>
        <v>0</v>
      </c>
      <c r="E25" s="230">
        <f t="shared" si="4"/>
        <v>201268000</v>
      </c>
      <c r="F25" s="219">
        <f t="shared" si="4"/>
        <v>201268000</v>
      </c>
      <c r="G25" s="219">
        <f t="shared" si="4"/>
        <v>0</v>
      </c>
      <c r="H25" s="219">
        <f t="shared" si="4"/>
        <v>114700000</v>
      </c>
      <c r="I25" s="219">
        <f t="shared" si="4"/>
        <v>1301097</v>
      </c>
      <c r="J25" s="219">
        <f t="shared" si="4"/>
        <v>116001097</v>
      </c>
      <c r="K25" s="219">
        <f t="shared" si="4"/>
        <v>58200451</v>
      </c>
      <c r="L25" s="219">
        <f t="shared" si="4"/>
        <v>2838000</v>
      </c>
      <c r="M25" s="219">
        <f t="shared" si="4"/>
        <v>0</v>
      </c>
      <c r="N25" s="219">
        <f t="shared" si="4"/>
        <v>61038451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177039548</v>
      </c>
      <c r="X25" s="219">
        <f t="shared" si="4"/>
        <v>100633998</v>
      </c>
      <c r="Y25" s="219">
        <f t="shared" si="4"/>
        <v>76405550</v>
      </c>
      <c r="Z25" s="231">
        <f>+IF(X25&lt;&gt;0,+(Y25/X25)*100,0)</f>
        <v>75.92419214031425</v>
      </c>
      <c r="AA25" s="232">
        <f>+AA5+AA9+AA15+AA19+AA24</f>
        <v>201268000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271980386</v>
      </c>
      <c r="D28" s="155"/>
      <c r="E28" s="156">
        <v>149865000</v>
      </c>
      <c r="F28" s="60">
        <v>149865000</v>
      </c>
      <c r="G28" s="60"/>
      <c r="H28" s="60">
        <v>114700000</v>
      </c>
      <c r="I28" s="60">
        <v>1281136</v>
      </c>
      <c r="J28" s="60">
        <v>115981136</v>
      </c>
      <c r="K28" s="60">
        <v>2226000</v>
      </c>
      <c r="L28" s="60"/>
      <c r="M28" s="60"/>
      <c r="N28" s="60">
        <v>2226000</v>
      </c>
      <c r="O28" s="60"/>
      <c r="P28" s="60"/>
      <c r="Q28" s="60"/>
      <c r="R28" s="60"/>
      <c r="S28" s="60"/>
      <c r="T28" s="60"/>
      <c r="U28" s="60"/>
      <c r="V28" s="60"/>
      <c r="W28" s="60">
        <v>118207136</v>
      </c>
      <c r="X28" s="60">
        <v>74932500</v>
      </c>
      <c r="Y28" s="60">
        <v>43274636</v>
      </c>
      <c r="Z28" s="140">
        <v>57.75</v>
      </c>
      <c r="AA28" s="155">
        <v>149865000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271980386</v>
      </c>
      <c r="D32" s="210">
        <f>SUM(D28:D31)</f>
        <v>0</v>
      </c>
      <c r="E32" s="211">
        <f t="shared" si="5"/>
        <v>149865000</v>
      </c>
      <c r="F32" s="77">
        <f t="shared" si="5"/>
        <v>149865000</v>
      </c>
      <c r="G32" s="77">
        <f t="shared" si="5"/>
        <v>0</v>
      </c>
      <c r="H32" s="77">
        <f t="shared" si="5"/>
        <v>114700000</v>
      </c>
      <c r="I32" s="77">
        <f t="shared" si="5"/>
        <v>1281136</v>
      </c>
      <c r="J32" s="77">
        <f t="shared" si="5"/>
        <v>115981136</v>
      </c>
      <c r="K32" s="77">
        <f t="shared" si="5"/>
        <v>2226000</v>
      </c>
      <c r="L32" s="77">
        <f t="shared" si="5"/>
        <v>0</v>
      </c>
      <c r="M32" s="77">
        <f t="shared" si="5"/>
        <v>0</v>
      </c>
      <c r="N32" s="77">
        <f t="shared" si="5"/>
        <v>2226000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118207136</v>
      </c>
      <c r="X32" s="77">
        <f t="shared" si="5"/>
        <v>74932500</v>
      </c>
      <c r="Y32" s="77">
        <f t="shared" si="5"/>
        <v>43274636</v>
      </c>
      <c r="Z32" s="212">
        <f>+IF(X32&lt;&gt;0,+(Y32/X32)*100,0)</f>
        <v>57.751491008574384</v>
      </c>
      <c r="AA32" s="79">
        <f>SUM(AA28:AA31)</f>
        <v>149865000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40053000</v>
      </c>
      <c r="F34" s="60">
        <v>40053000</v>
      </c>
      <c r="G34" s="60"/>
      <c r="H34" s="60"/>
      <c r="I34" s="60"/>
      <c r="J34" s="60"/>
      <c r="K34" s="60">
        <v>55972068</v>
      </c>
      <c r="L34" s="60">
        <v>2838000</v>
      </c>
      <c r="M34" s="60"/>
      <c r="N34" s="60">
        <v>58810068</v>
      </c>
      <c r="O34" s="60"/>
      <c r="P34" s="60"/>
      <c r="Q34" s="60"/>
      <c r="R34" s="60"/>
      <c r="S34" s="60"/>
      <c r="T34" s="60"/>
      <c r="U34" s="60"/>
      <c r="V34" s="60"/>
      <c r="W34" s="60">
        <v>58810068</v>
      </c>
      <c r="X34" s="60">
        <v>20026500</v>
      </c>
      <c r="Y34" s="60">
        <v>38783568</v>
      </c>
      <c r="Z34" s="140">
        <v>193.66</v>
      </c>
      <c r="AA34" s="62">
        <v>40053000</v>
      </c>
    </row>
    <row r="35" spans="1:27" ht="12.75">
      <c r="A35" s="237" t="s">
        <v>53</v>
      </c>
      <c r="B35" s="136"/>
      <c r="C35" s="155">
        <v>154683366</v>
      </c>
      <c r="D35" s="155"/>
      <c r="E35" s="156">
        <v>11350000</v>
      </c>
      <c r="F35" s="60">
        <v>11350000</v>
      </c>
      <c r="G35" s="60"/>
      <c r="H35" s="60"/>
      <c r="I35" s="60">
        <v>19961</v>
      </c>
      <c r="J35" s="60">
        <v>19961</v>
      </c>
      <c r="K35" s="60">
        <v>2383</v>
      </c>
      <c r="L35" s="60"/>
      <c r="M35" s="60"/>
      <c r="N35" s="60">
        <v>2383</v>
      </c>
      <c r="O35" s="60"/>
      <c r="P35" s="60"/>
      <c r="Q35" s="60"/>
      <c r="R35" s="60"/>
      <c r="S35" s="60"/>
      <c r="T35" s="60"/>
      <c r="U35" s="60"/>
      <c r="V35" s="60"/>
      <c r="W35" s="60">
        <v>22344</v>
      </c>
      <c r="X35" s="60">
        <v>5674998</v>
      </c>
      <c r="Y35" s="60">
        <v>-5652654</v>
      </c>
      <c r="Z35" s="140">
        <v>-99.61</v>
      </c>
      <c r="AA35" s="62">
        <v>11350000</v>
      </c>
    </row>
    <row r="36" spans="1:27" ht="12.75">
      <c r="A36" s="238" t="s">
        <v>139</v>
      </c>
      <c r="B36" s="149"/>
      <c r="C36" s="222">
        <f aca="true" t="shared" si="6" ref="C36:Y36">SUM(C32:C35)</f>
        <v>426663752</v>
      </c>
      <c r="D36" s="222">
        <f>SUM(D32:D35)</f>
        <v>0</v>
      </c>
      <c r="E36" s="218">
        <f t="shared" si="6"/>
        <v>201268000</v>
      </c>
      <c r="F36" s="220">
        <f t="shared" si="6"/>
        <v>201268000</v>
      </c>
      <c r="G36" s="220">
        <f t="shared" si="6"/>
        <v>0</v>
      </c>
      <c r="H36" s="220">
        <f t="shared" si="6"/>
        <v>114700000</v>
      </c>
      <c r="I36" s="220">
        <f t="shared" si="6"/>
        <v>1301097</v>
      </c>
      <c r="J36" s="220">
        <f t="shared" si="6"/>
        <v>116001097</v>
      </c>
      <c r="K36" s="220">
        <f t="shared" si="6"/>
        <v>58200451</v>
      </c>
      <c r="L36" s="220">
        <f t="shared" si="6"/>
        <v>2838000</v>
      </c>
      <c r="M36" s="220">
        <f t="shared" si="6"/>
        <v>0</v>
      </c>
      <c r="N36" s="220">
        <f t="shared" si="6"/>
        <v>61038451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177039548</v>
      </c>
      <c r="X36" s="220">
        <f t="shared" si="6"/>
        <v>100633998</v>
      </c>
      <c r="Y36" s="220">
        <f t="shared" si="6"/>
        <v>76405550</v>
      </c>
      <c r="Z36" s="221">
        <f>+IF(X36&lt;&gt;0,+(Y36/X36)*100,0)</f>
        <v>75.92419214031425</v>
      </c>
      <c r="AA36" s="239">
        <f>SUM(AA32:AA35)</f>
        <v>201268000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50569262</v>
      </c>
      <c r="D6" s="155"/>
      <c r="E6" s="59">
        <v>105826000</v>
      </c>
      <c r="F6" s="60">
        <v>105826000</v>
      </c>
      <c r="G6" s="60">
        <v>123324468</v>
      </c>
      <c r="H6" s="60">
        <v>100009000</v>
      </c>
      <c r="I6" s="60">
        <v>89609203</v>
      </c>
      <c r="J6" s="60">
        <v>89609203</v>
      </c>
      <c r="K6" s="60">
        <v>65678851</v>
      </c>
      <c r="L6" s="60">
        <v>65678851</v>
      </c>
      <c r="M6" s="60"/>
      <c r="N6" s="60">
        <v>65678851</v>
      </c>
      <c r="O6" s="60"/>
      <c r="P6" s="60"/>
      <c r="Q6" s="60"/>
      <c r="R6" s="60"/>
      <c r="S6" s="60"/>
      <c r="T6" s="60"/>
      <c r="U6" s="60"/>
      <c r="V6" s="60"/>
      <c r="W6" s="60">
        <v>65678851</v>
      </c>
      <c r="X6" s="60">
        <v>52913000</v>
      </c>
      <c r="Y6" s="60">
        <v>12765851</v>
      </c>
      <c r="Z6" s="140">
        <v>24.13</v>
      </c>
      <c r="AA6" s="62">
        <v>105826000</v>
      </c>
    </row>
    <row r="7" spans="1:27" ht="12.75">
      <c r="A7" s="249" t="s">
        <v>144</v>
      </c>
      <c r="B7" s="182"/>
      <c r="C7" s="155">
        <v>128750000</v>
      </c>
      <c r="D7" s="155"/>
      <c r="E7" s="59">
        <v>128750000</v>
      </c>
      <c r="F7" s="60">
        <v>128750000</v>
      </c>
      <c r="G7" s="60">
        <v>128750000</v>
      </c>
      <c r="H7" s="60">
        <v>128750000</v>
      </c>
      <c r="I7" s="60">
        <v>128750000</v>
      </c>
      <c r="J7" s="60">
        <v>128750000</v>
      </c>
      <c r="K7" s="60">
        <v>128750000</v>
      </c>
      <c r="L7" s="60">
        <v>128750000</v>
      </c>
      <c r="M7" s="60"/>
      <c r="N7" s="60">
        <v>128750000</v>
      </c>
      <c r="O7" s="60"/>
      <c r="P7" s="60"/>
      <c r="Q7" s="60"/>
      <c r="R7" s="60"/>
      <c r="S7" s="60"/>
      <c r="T7" s="60"/>
      <c r="U7" s="60"/>
      <c r="V7" s="60"/>
      <c r="W7" s="60">
        <v>128750000</v>
      </c>
      <c r="X7" s="60">
        <v>64375000</v>
      </c>
      <c r="Y7" s="60">
        <v>64375000</v>
      </c>
      <c r="Z7" s="140">
        <v>100</v>
      </c>
      <c r="AA7" s="62">
        <v>128750000</v>
      </c>
    </row>
    <row r="8" spans="1:27" ht="12.75">
      <c r="A8" s="249" t="s">
        <v>145</v>
      </c>
      <c r="B8" s="182"/>
      <c r="C8" s="155">
        <v>92621272</v>
      </c>
      <c r="D8" s="155"/>
      <c r="E8" s="59">
        <v>81203538</v>
      </c>
      <c r="F8" s="60">
        <v>81203538</v>
      </c>
      <c r="G8" s="60">
        <v>98230382</v>
      </c>
      <c r="H8" s="60">
        <v>81203538</v>
      </c>
      <c r="I8" s="60">
        <v>78573479</v>
      </c>
      <c r="J8" s="60">
        <v>78573479</v>
      </c>
      <c r="K8" s="60">
        <v>78573479</v>
      </c>
      <c r="L8" s="60">
        <v>78573479</v>
      </c>
      <c r="M8" s="60"/>
      <c r="N8" s="60">
        <v>78573479</v>
      </c>
      <c r="O8" s="60"/>
      <c r="P8" s="60"/>
      <c r="Q8" s="60"/>
      <c r="R8" s="60"/>
      <c r="S8" s="60"/>
      <c r="T8" s="60"/>
      <c r="U8" s="60"/>
      <c r="V8" s="60"/>
      <c r="W8" s="60">
        <v>78573479</v>
      </c>
      <c r="X8" s="60">
        <v>40601769</v>
      </c>
      <c r="Y8" s="60">
        <v>37971710</v>
      </c>
      <c r="Z8" s="140">
        <v>93.52</v>
      </c>
      <c r="AA8" s="62">
        <v>81203538</v>
      </c>
    </row>
    <row r="9" spans="1:27" ht="12.75">
      <c r="A9" s="249" t="s">
        <v>146</v>
      </c>
      <c r="B9" s="182"/>
      <c r="C9" s="155">
        <v>269881479</v>
      </c>
      <c r="D9" s="155"/>
      <c r="E9" s="59">
        <v>226601675</v>
      </c>
      <c r="F9" s="60">
        <v>226601675</v>
      </c>
      <c r="G9" s="60">
        <v>295458640</v>
      </c>
      <c r="H9" s="60">
        <v>226601675</v>
      </c>
      <c r="I9" s="60">
        <v>307078111</v>
      </c>
      <c r="J9" s="60">
        <v>307078111</v>
      </c>
      <c r="K9" s="60">
        <v>307078111</v>
      </c>
      <c r="L9" s="60">
        <v>307078111</v>
      </c>
      <c r="M9" s="60"/>
      <c r="N9" s="60">
        <v>307078111</v>
      </c>
      <c r="O9" s="60"/>
      <c r="P9" s="60"/>
      <c r="Q9" s="60"/>
      <c r="R9" s="60"/>
      <c r="S9" s="60"/>
      <c r="T9" s="60"/>
      <c r="U9" s="60"/>
      <c r="V9" s="60"/>
      <c r="W9" s="60">
        <v>307078111</v>
      </c>
      <c r="X9" s="60">
        <v>113300838</v>
      </c>
      <c r="Y9" s="60">
        <v>193777273</v>
      </c>
      <c r="Z9" s="140">
        <v>171.03</v>
      </c>
      <c r="AA9" s="62">
        <v>226601675</v>
      </c>
    </row>
    <row r="10" spans="1:27" ht="12.75">
      <c r="A10" s="249" t="s">
        <v>147</v>
      </c>
      <c r="B10" s="182"/>
      <c r="C10" s="155">
        <v>15288118</v>
      </c>
      <c r="D10" s="155"/>
      <c r="E10" s="59"/>
      <c r="F10" s="60"/>
      <c r="G10" s="159">
        <v>11869827</v>
      </c>
      <c r="H10" s="159"/>
      <c r="I10" s="159">
        <v>11869827</v>
      </c>
      <c r="J10" s="60">
        <v>11869827</v>
      </c>
      <c r="K10" s="159">
        <v>11869827</v>
      </c>
      <c r="L10" s="159">
        <v>11869827</v>
      </c>
      <c r="M10" s="60"/>
      <c r="N10" s="159">
        <v>11869827</v>
      </c>
      <c r="O10" s="159"/>
      <c r="P10" s="159"/>
      <c r="Q10" s="60"/>
      <c r="R10" s="159"/>
      <c r="S10" s="159"/>
      <c r="T10" s="60"/>
      <c r="U10" s="159"/>
      <c r="V10" s="159"/>
      <c r="W10" s="159">
        <v>11869827</v>
      </c>
      <c r="X10" s="60"/>
      <c r="Y10" s="159">
        <v>11869827</v>
      </c>
      <c r="Z10" s="141"/>
      <c r="AA10" s="225"/>
    </row>
    <row r="11" spans="1:27" ht="12.75">
      <c r="A11" s="249" t="s">
        <v>148</v>
      </c>
      <c r="B11" s="182"/>
      <c r="C11" s="155">
        <v>1675716</v>
      </c>
      <c r="D11" s="155"/>
      <c r="E11" s="59"/>
      <c r="F11" s="60"/>
      <c r="G11" s="60">
        <v>1675681</v>
      </c>
      <c r="H11" s="60"/>
      <c r="I11" s="60">
        <v>1675681</v>
      </c>
      <c r="J11" s="60">
        <v>1675681</v>
      </c>
      <c r="K11" s="60">
        <v>1675681</v>
      </c>
      <c r="L11" s="60">
        <v>1675681</v>
      </c>
      <c r="M11" s="60"/>
      <c r="N11" s="60">
        <v>1675681</v>
      </c>
      <c r="O11" s="60"/>
      <c r="P11" s="60"/>
      <c r="Q11" s="60"/>
      <c r="R11" s="60"/>
      <c r="S11" s="60"/>
      <c r="T11" s="60"/>
      <c r="U11" s="60"/>
      <c r="V11" s="60"/>
      <c r="W11" s="60">
        <v>1675681</v>
      </c>
      <c r="X11" s="60"/>
      <c r="Y11" s="60">
        <v>1675681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558785847</v>
      </c>
      <c r="D12" s="168">
        <f>SUM(D6:D11)</f>
        <v>0</v>
      </c>
      <c r="E12" s="72">
        <f t="shared" si="0"/>
        <v>542381213</v>
      </c>
      <c r="F12" s="73">
        <f t="shared" si="0"/>
        <v>542381213</v>
      </c>
      <c r="G12" s="73">
        <f t="shared" si="0"/>
        <v>659308998</v>
      </c>
      <c r="H12" s="73">
        <f t="shared" si="0"/>
        <v>536564213</v>
      </c>
      <c r="I12" s="73">
        <f t="shared" si="0"/>
        <v>617556301</v>
      </c>
      <c r="J12" s="73">
        <f t="shared" si="0"/>
        <v>617556301</v>
      </c>
      <c r="K12" s="73">
        <f t="shared" si="0"/>
        <v>593625949</v>
      </c>
      <c r="L12" s="73">
        <f t="shared" si="0"/>
        <v>593625949</v>
      </c>
      <c r="M12" s="73">
        <f t="shared" si="0"/>
        <v>0</v>
      </c>
      <c r="N12" s="73">
        <f t="shared" si="0"/>
        <v>593625949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593625949</v>
      </c>
      <c r="X12" s="73">
        <f t="shared" si="0"/>
        <v>271190607</v>
      </c>
      <c r="Y12" s="73">
        <f t="shared" si="0"/>
        <v>322435342</v>
      </c>
      <c r="Z12" s="170">
        <f>+IF(X12&lt;&gt;0,+(Y12/X12)*100,0)</f>
        <v>118.89620572293641</v>
      </c>
      <c r="AA12" s="74">
        <f>SUM(AA6:AA11)</f>
        <v>542381213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1117175195</v>
      </c>
      <c r="D19" s="155"/>
      <c r="E19" s="59">
        <v>1190917697</v>
      </c>
      <c r="F19" s="60">
        <v>1190917697</v>
      </c>
      <c r="G19" s="60">
        <v>1097477186</v>
      </c>
      <c r="H19" s="60">
        <v>1190917697</v>
      </c>
      <c r="I19" s="60">
        <v>1097477186</v>
      </c>
      <c r="J19" s="60">
        <v>1097477186</v>
      </c>
      <c r="K19" s="60">
        <v>1097477186</v>
      </c>
      <c r="L19" s="60">
        <v>1097477186</v>
      </c>
      <c r="M19" s="60"/>
      <c r="N19" s="60">
        <v>1097477186</v>
      </c>
      <c r="O19" s="60"/>
      <c r="P19" s="60"/>
      <c r="Q19" s="60"/>
      <c r="R19" s="60"/>
      <c r="S19" s="60"/>
      <c r="T19" s="60"/>
      <c r="U19" s="60"/>
      <c r="V19" s="60"/>
      <c r="W19" s="60">
        <v>1097477186</v>
      </c>
      <c r="X19" s="60">
        <v>595458849</v>
      </c>
      <c r="Y19" s="60">
        <v>502018337</v>
      </c>
      <c r="Z19" s="140">
        <v>84.31</v>
      </c>
      <c r="AA19" s="62">
        <v>1190917697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677910</v>
      </c>
      <c r="D22" s="155"/>
      <c r="E22" s="59"/>
      <c r="F22" s="60"/>
      <c r="G22" s="60">
        <v>-943976</v>
      </c>
      <c r="H22" s="60"/>
      <c r="I22" s="60">
        <v>-943976</v>
      </c>
      <c r="J22" s="60">
        <v>-943976</v>
      </c>
      <c r="K22" s="60">
        <v>-943976</v>
      </c>
      <c r="L22" s="60">
        <v>-943976</v>
      </c>
      <c r="M22" s="60"/>
      <c r="N22" s="60">
        <v>-943976</v>
      </c>
      <c r="O22" s="60"/>
      <c r="P22" s="60"/>
      <c r="Q22" s="60"/>
      <c r="R22" s="60"/>
      <c r="S22" s="60"/>
      <c r="T22" s="60"/>
      <c r="U22" s="60"/>
      <c r="V22" s="60"/>
      <c r="W22" s="60">
        <v>-943976</v>
      </c>
      <c r="X22" s="60"/>
      <c r="Y22" s="60">
        <v>-943976</v>
      </c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1117853105</v>
      </c>
      <c r="D24" s="168">
        <f>SUM(D15:D23)</f>
        <v>0</v>
      </c>
      <c r="E24" s="76">
        <f t="shared" si="1"/>
        <v>1190917697</v>
      </c>
      <c r="F24" s="77">
        <f t="shared" si="1"/>
        <v>1190917697</v>
      </c>
      <c r="G24" s="77">
        <f t="shared" si="1"/>
        <v>1096533210</v>
      </c>
      <c r="H24" s="77">
        <f t="shared" si="1"/>
        <v>1190917697</v>
      </c>
      <c r="I24" s="77">
        <f t="shared" si="1"/>
        <v>1096533210</v>
      </c>
      <c r="J24" s="77">
        <f t="shared" si="1"/>
        <v>1096533210</v>
      </c>
      <c r="K24" s="77">
        <f t="shared" si="1"/>
        <v>1096533210</v>
      </c>
      <c r="L24" s="77">
        <f t="shared" si="1"/>
        <v>1096533210</v>
      </c>
      <c r="M24" s="77">
        <f t="shared" si="1"/>
        <v>0</v>
      </c>
      <c r="N24" s="77">
        <f t="shared" si="1"/>
        <v>1096533210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1096533210</v>
      </c>
      <c r="X24" s="77">
        <f t="shared" si="1"/>
        <v>595458849</v>
      </c>
      <c r="Y24" s="77">
        <f t="shared" si="1"/>
        <v>501074361</v>
      </c>
      <c r="Z24" s="212">
        <f>+IF(X24&lt;&gt;0,+(Y24/X24)*100,0)</f>
        <v>84.1492845125222</v>
      </c>
      <c r="AA24" s="79">
        <f>SUM(AA15:AA23)</f>
        <v>1190917697</v>
      </c>
    </row>
    <row r="25" spans="1:27" ht="12.75">
      <c r="A25" s="250" t="s">
        <v>159</v>
      </c>
      <c r="B25" s="251"/>
      <c r="C25" s="168">
        <f aca="true" t="shared" si="2" ref="C25:Y25">+C12+C24</f>
        <v>1676638952</v>
      </c>
      <c r="D25" s="168">
        <f>+D12+D24</f>
        <v>0</v>
      </c>
      <c r="E25" s="72">
        <f t="shared" si="2"/>
        <v>1733298910</v>
      </c>
      <c r="F25" s="73">
        <f t="shared" si="2"/>
        <v>1733298910</v>
      </c>
      <c r="G25" s="73">
        <f t="shared" si="2"/>
        <v>1755842208</v>
      </c>
      <c r="H25" s="73">
        <f t="shared" si="2"/>
        <v>1727481910</v>
      </c>
      <c r="I25" s="73">
        <f t="shared" si="2"/>
        <v>1714089511</v>
      </c>
      <c r="J25" s="73">
        <f t="shared" si="2"/>
        <v>1714089511</v>
      </c>
      <c r="K25" s="73">
        <f t="shared" si="2"/>
        <v>1690159159</v>
      </c>
      <c r="L25" s="73">
        <f t="shared" si="2"/>
        <v>1690159159</v>
      </c>
      <c r="M25" s="73">
        <f t="shared" si="2"/>
        <v>0</v>
      </c>
      <c r="N25" s="73">
        <f t="shared" si="2"/>
        <v>1690159159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1690159159</v>
      </c>
      <c r="X25" s="73">
        <f t="shared" si="2"/>
        <v>866649456</v>
      </c>
      <c r="Y25" s="73">
        <f t="shared" si="2"/>
        <v>823509703</v>
      </c>
      <c r="Z25" s="170">
        <f>+IF(X25&lt;&gt;0,+(Y25/X25)*100,0)</f>
        <v>95.02223734159939</v>
      </c>
      <c r="AA25" s="74">
        <f>+AA12+AA24</f>
        <v>1733298910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55801644</v>
      </c>
      <c r="D30" s="155"/>
      <c r="E30" s="59">
        <v>136266000</v>
      </c>
      <c r="F30" s="60">
        <v>136266000</v>
      </c>
      <c r="G30" s="60">
        <v>334178</v>
      </c>
      <c r="H30" s="60">
        <v>136266000</v>
      </c>
      <c r="I30" s="60">
        <v>334178</v>
      </c>
      <c r="J30" s="60">
        <v>334178</v>
      </c>
      <c r="K30" s="60">
        <v>342411</v>
      </c>
      <c r="L30" s="60">
        <v>342411</v>
      </c>
      <c r="M30" s="60"/>
      <c r="N30" s="60">
        <v>342411</v>
      </c>
      <c r="O30" s="60"/>
      <c r="P30" s="60"/>
      <c r="Q30" s="60"/>
      <c r="R30" s="60"/>
      <c r="S30" s="60"/>
      <c r="T30" s="60"/>
      <c r="U30" s="60"/>
      <c r="V30" s="60"/>
      <c r="W30" s="60">
        <v>342411</v>
      </c>
      <c r="X30" s="60">
        <v>68133000</v>
      </c>
      <c r="Y30" s="60">
        <v>-67790589</v>
      </c>
      <c r="Z30" s="140">
        <v>-99.5</v>
      </c>
      <c r="AA30" s="62">
        <v>136266000</v>
      </c>
    </row>
    <row r="31" spans="1:27" ht="12.75">
      <c r="A31" s="249" t="s">
        <v>163</v>
      </c>
      <c r="B31" s="182"/>
      <c r="C31" s="155">
        <v>5588628</v>
      </c>
      <c r="D31" s="155"/>
      <c r="E31" s="59">
        <v>10536265</v>
      </c>
      <c r="F31" s="60">
        <v>10536265</v>
      </c>
      <c r="G31" s="60">
        <v>5588628</v>
      </c>
      <c r="H31" s="60">
        <v>10536265</v>
      </c>
      <c r="I31" s="60">
        <v>2260558</v>
      </c>
      <c r="J31" s="60">
        <v>2260558</v>
      </c>
      <c r="K31" s="60">
        <v>2260558</v>
      </c>
      <c r="L31" s="60">
        <v>2260558</v>
      </c>
      <c r="M31" s="60"/>
      <c r="N31" s="60">
        <v>2260558</v>
      </c>
      <c r="O31" s="60"/>
      <c r="P31" s="60"/>
      <c r="Q31" s="60"/>
      <c r="R31" s="60"/>
      <c r="S31" s="60"/>
      <c r="T31" s="60"/>
      <c r="U31" s="60"/>
      <c r="V31" s="60"/>
      <c r="W31" s="60">
        <v>2260558</v>
      </c>
      <c r="X31" s="60">
        <v>5268133</v>
      </c>
      <c r="Y31" s="60">
        <v>-3007575</v>
      </c>
      <c r="Z31" s="140">
        <v>-57.09</v>
      </c>
      <c r="AA31" s="62">
        <v>10536265</v>
      </c>
    </row>
    <row r="32" spans="1:27" ht="12.75">
      <c r="A32" s="249" t="s">
        <v>164</v>
      </c>
      <c r="B32" s="182"/>
      <c r="C32" s="155">
        <v>186447007</v>
      </c>
      <c r="D32" s="155"/>
      <c r="E32" s="59">
        <v>160412292</v>
      </c>
      <c r="F32" s="60">
        <v>160412292</v>
      </c>
      <c r="G32" s="60">
        <v>157137133</v>
      </c>
      <c r="H32" s="60">
        <v>160412292</v>
      </c>
      <c r="I32" s="60">
        <v>157137133</v>
      </c>
      <c r="J32" s="60">
        <v>157137133</v>
      </c>
      <c r="K32" s="60">
        <v>157137133</v>
      </c>
      <c r="L32" s="60">
        <v>157137133</v>
      </c>
      <c r="M32" s="60"/>
      <c r="N32" s="60">
        <v>157137133</v>
      </c>
      <c r="O32" s="60"/>
      <c r="P32" s="60"/>
      <c r="Q32" s="60"/>
      <c r="R32" s="60"/>
      <c r="S32" s="60"/>
      <c r="T32" s="60"/>
      <c r="U32" s="60"/>
      <c r="V32" s="60"/>
      <c r="W32" s="60">
        <v>157137133</v>
      </c>
      <c r="X32" s="60">
        <v>80206146</v>
      </c>
      <c r="Y32" s="60">
        <v>76930987</v>
      </c>
      <c r="Z32" s="140">
        <v>95.92</v>
      </c>
      <c r="AA32" s="62">
        <v>160412292</v>
      </c>
    </row>
    <row r="33" spans="1:27" ht="12.75">
      <c r="A33" s="249" t="s">
        <v>165</v>
      </c>
      <c r="B33" s="182"/>
      <c r="C33" s="155">
        <v>29207040</v>
      </c>
      <c r="D33" s="155"/>
      <c r="E33" s="59">
        <v>153582000</v>
      </c>
      <c r="F33" s="60">
        <v>153582000</v>
      </c>
      <c r="G33" s="60">
        <v>29207040</v>
      </c>
      <c r="H33" s="60">
        <v>153582000</v>
      </c>
      <c r="I33" s="60">
        <v>29207040</v>
      </c>
      <c r="J33" s="60">
        <v>29207040</v>
      </c>
      <c r="K33" s="60">
        <v>29207040</v>
      </c>
      <c r="L33" s="60">
        <v>29207040</v>
      </c>
      <c r="M33" s="60"/>
      <c r="N33" s="60">
        <v>29207040</v>
      </c>
      <c r="O33" s="60"/>
      <c r="P33" s="60"/>
      <c r="Q33" s="60"/>
      <c r="R33" s="60"/>
      <c r="S33" s="60"/>
      <c r="T33" s="60"/>
      <c r="U33" s="60"/>
      <c r="V33" s="60"/>
      <c r="W33" s="60">
        <v>29207040</v>
      </c>
      <c r="X33" s="60">
        <v>76791000</v>
      </c>
      <c r="Y33" s="60">
        <v>-47583960</v>
      </c>
      <c r="Z33" s="140">
        <v>-61.97</v>
      </c>
      <c r="AA33" s="62">
        <v>153582000</v>
      </c>
    </row>
    <row r="34" spans="1:27" ht="12.75">
      <c r="A34" s="250" t="s">
        <v>58</v>
      </c>
      <c r="B34" s="251"/>
      <c r="C34" s="168">
        <f aca="true" t="shared" si="3" ref="C34:Y34">SUM(C29:C33)</f>
        <v>277044319</v>
      </c>
      <c r="D34" s="168">
        <f>SUM(D29:D33)</f>
        <v>0</v>
      </c>
      <c r="E34" s="72">
        <f t="shared" si="3"/>
        <v>460796557</v>
      </c>
      <c r="F34" s="73">
        <f t="shared" si="3"/>
        <v>460796557</v>
      </c>
      <c r="G34" s="73">
        <f t="shared" si="3"/>
        <v>192266979</v>
      </c>
      <c r="H34" s="73">
        <f t="shared" si="3"/>
        <v>460796557</v>
      </c>
      <c r="I34" s="73">
        <f t="shared" si="3"/>
        <v>188938909</v>
      </c>
      <c r="J34" s="73">
        <f t="shared" si="3"/>
        <v>188938909</v>
      </c>
      <c r="K34" s="73">
        <f t="shared" si="3"/>
        <v>188947142</v>
      </c>
      <c r="L34" s="73">
        <f t="shared" si="3"/>
        <v>188947142</v>
      </c>
      <c r="M34" s="73">
        <f t="shared" si="3"/>
        <v>0</v>
      </c>
      <c r="N34" s="73">
        <f t="shared" si="3"/>
        <v>188947142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188947142</v>
      </c>
      <c r="X34" s="73">
        <f t="shared" si="3"/>
        <v>230398279</v>
      </c>
      <c r="Y34" s="73">
        <f t="shared" si="3"/>
        <v>-41451137</v>
      </c>
      <c r="Z34" s="170">
        <f>+IF(X34&lt;&gt;0,+(Y34/X34)*100,0)</f>
        <v>-17.99107926496274</v>
      </c>
      <c r="AA34" s="74">
        <f>SUM(AA29:AA33)</f>
        <v>460796557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128853780</v>
      </c>
      <c r="D37" s="155"/>
      <c r="E37" s="59">
        <v>4403998</v>
      </c>
      <c r="F37" s="60">
        <v>4403998</v>
      </c>
      <c r="G37" s="60">
        <v>128915082</v>
      </c>
      <c r="H37" s="60">
        <v>4404252</v>
      </c>
      <c r="I37" s="60">
        <v>167238792</v>
      </c>
      <c r="J37" s="60">
        <v>167238792</v>
      </c>
      <c r="K37" s="60">
        <v>170693368</v>
      </c>
      <c r="L37" s="60">
        <v>170693368</v>
      </c>
      <c r="M37" s="60"/>
      <c r="N37" s="60">
        <v>170693368</v>
      </c>
      <c r="O37" s="60"/>
      <c r="P37" s="60"/>
      <c r="Q37" s="60"/>
      <c r="R37" s="60"/>
      <c r="S37" s="60"/>
      <c r="T37" s="60"/>
      <c r="U37" s="60"/>
      <c r="V37" s="60"/>
      <c r="W37" s="60">
        <v>170693368</v>
      </c>
      <c r="X37" s="60">
        <v>2201999</v>
      </c>
      <c r="Y37" s="60">
        <v>168491369</v>
      </c>
      <c r="Z37" s="140">
        <v>7651.75</v>
      </c>
      <c r="AA37" s="62">
        <v>4403998</v>
      </c>
    </row>
    <row r="38" spans="1:27" ht="12.7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128853780</v>
      </c>
      <c r="D39" s="168">
        <f>SUM(D37:D38)</f>
        <v>0</v>
      </c>
      <c r="E39" s="76">
        <f t="shared" si="4"/>
        <v>4403998</v>
      </c>
      <c r="F39" s="77">
        <f t="shared" si="4"/>
        <v>4403998</v>
      </c>
      <c r="G39" s="77">
        <f t="shared" si="4"/>
        <v>128915082</v>
      </c>
      <c r="H39" s="77">
        <f t="shared" si="4"/>
        <v>4404252</v>
      </c>
      <c r="I39" s="77">
        <f t="shared" si="4"/>
        <v>167238792</v>
      </c>
      <c r="J39" s="77">
        <f t="shared" si="4"/>
        <v>167238792</v>
      </c>
      <c r="K39" s="77">
        <f t="shared" si="4"/>
        <v>170693368</v>
      </c>
      <c r="L39" s="77">
        <f t="shared" si="4"/>
        <v>170693368</v>
      </c>
      <c r="M39" s="77">
        <f t="shared" si="4"/>
        <v>0</v>
      </c>
      <c r="N39" s="77">
        <f t="shared" si="4"/>
        <v>170693368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170693368</v>
      </c>
      <c r="X39" s="77">
        <f t="shared" si="4"/>
        <v>2201999</v>
      </c>
      <c r="Y39" s="77">
        <f t="shared" si="4"/>
        <v>168491369</v>
      </c>
      <c r="Z39" s="212">
        <f>+IF(X39&lt;&gt;0,+(Y39/X39)*100,0)</f>
        <v>7651.745936306057</v>
      </c>
      <c r="AA39" s="79">
        <f>SUM(AA37:AA38)</f>
        <v>4403998</v>
      </c>
    </row>
    <row r="40" spans="1:27" ht="12.75">
      <c r="A40" s="250" t="s">
        <v>167</v>
      </c>
      <c r="B40" s="251"/>
      <c r="C40" s="168">
        <f aca="true" t="shared" si="5" ref="C40:Y40">+C34+C39</f>
        <v>405898099</v>
      </c>
      <c r="D40" s="168">
        <f>+D34+D39</f>
        <v>0</v>
      </c>
      <c r="E40" s="72">
        <f t="shared" si="5"/>
        <v>465200555</v>
      </c>
      <c r="F40" s="73">
        <f t="shared" si="5"/>
        <v>465200555</v>
      </c>
      <c r="G40" s="73">
        <f t="shared" si="5"/>
        <v>321182061</v>
      </c>
      <c r="H40" s="73">
        <f t="shared" si="5"/>
        <v>465200809</v>
      </c>
      <c r="I40" s="73">
        <f t="shared" si="5"/>
        <v>356177701</v>
      </c>
      <c r="J40" s="73">
        <f t="shared" si="5"/>
        <v>356177701</v>
      </c>
      <c r="K40" s="73">
        <f t="shared" si="5"/>
        <v>359640510</v>
      </c>
      <c r="L40" s="73">
        <f t="shared" si="5"/>
        <v>359640510</v>
      </c>
      <c r="M40" s="73">
        <f t="shared" si="5"/>
        <v>0</v>
      </c>
      <c r="N40" s="73">
        <f t="shared" si="5"/>
        <v>359640510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359640510</v>
      </c>
      <c r="X40" s="73">
        <f t="shared" si="5"/>
        <v>232600278</v>
      </c>
      <c r="Y40" s="73">
        <f t="shared" si="5"/>
        <v>127040232</v>
      </c>
      <c r="Z40" s="170">
        <f>+IF(X40&lt;&gt;0,+(Y40/X40)*100,0)</f>
        <v>54.617403337755256</v>
      </c>
      <c r="AA40" s="74">
        <f>+AA34+AA39</f>
        <v>465200555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1270740853</v>
      </c>
      <c r="D42" s="257">
        <f>+D25-D40</f>
        <v>0</v>
      </c>
      <c r="E42" s="258">
        <f t="shared" si="6"/>
        <v>1268098355</v>
      </c>
      <c r="F42" s="259">
        <f t="shared" si="6"/>
        <v>1268098355</v>
      </c>
      <c r="G42" s="259">
        <f t="shared" si="6"/>
        <v>1434660147</v>
      </c>
      <c r="H42" s="259">
        <f t="shared" si="6"/>
        <v>1262281101</v>
      </c>
      <c r="I42" s="259">
        <f t="shared" si="6"/>
        <v>1357911810</v>
      </c>
      <c r="J42" s="259">
        <f t="shared" si="6"/>
        <v>1357911810</v>
      </c>
      <c r="K42" s="259">
        <f t="shared" si="6"/>
        <v>1330518649</v>
      </c>
      <c r="L42" s="259">
        <f t="shared" si="6"/>
        <v>1330518649</v>
      </c>
      <c r="M42" s="259">
        <f t="shared" si="6"/>
        <v>0</v>
      </c>
      <c r="N42" s="259">
        <f t="shared" si="6"/>
        <v>1330518649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1330518649</v>
      </c>
      <c r="X42" s="259">
        <f t="shared" si="6"/>
        <v>634049178</v>
      </c>
      <c r="Y42" s="259">
        <f t="shared" si="6"/>
        <v>696469471</v>
      </c>
      <c r="Z42" s="260">
        <f>+IF(X42&lt;&gt;0,+(Y42/X42)*100,0)</f>
        <v>109.84470844941305</v>
      </c>
      <c r="AA42" s="261">
        <f>+AA25-AA40</f>
        <v>1268098355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1246676376</v>
      </c>
      <c r="D45" s="155"/>
      <c r="E45" s="59">
        <v>1233501000</v>
      </c>
      <c r="F45" s="60">
        <v>1233501000</v>
      </c>
      <c r="G45" s="60">
        <v>1410595670</v>
      </c>
      <c r="H45" s="60">
        <v>1227684000</v>
      </c>
      <c r="I45" s="60">
        <v>1333847333</v>
      </c>
      <c r="J45" s="60">
        <v>1333847333</v>
      </c>
      <c r="K45" s="60">
        <v>1306454172</v>
      </c>
      <c r="L45" s="60">
        <v>1306454172</v>
      </c>
      <c r="M45" s="60"/>
      <c r="N45" s="60">
        <v>1306454172</v>
      </c>
      <c r="O45" s="60"/>
      <c r="P45" s="60"/>
      <c r="Q45" s="60"/>
      <c r="R45" s="60"/>
      <c r="S45" s="60"/>
      <c r="T45" s="60"/>
      <c r="U45" s="60"/>
      <c r="V45" s="60"/>
      <c r="W45" s="60">
        <v>1306454172</v>
      </c>
      <c r="X45" s="60">
        <v>616750500</v>
      </c>
      <c r="Y45" s="60">
        <v>689703672</v>
      </c>
      <c r="Z45" s="139">
        <v>111.83</v>
      </c>
      <c r="AA45" s="62">
        <v>1233501000</v>
      </c>
    </row>
    <row r="46" spans="1:27" ht="12.75">
      <c r="A46" s="249" t="s">
        <v>171</v>
      </c>
      <c r="B46" s="182"/>
      <c r="C46" s="155">
        <v>24064477</v>
      </c>
      <c r="D46" s="155"/>
      <c r="E46" s="59">
        <v>34597355</v>
      </c>
      <c r="F46" s="60">
        <v>34597355</v>
      </c>
      <c r="G46" s="60">
        <v>24064477</v>
      </c>
      <c r="H46" s="60">
        <v>34597101</v>
      </c>
      <c r="I46" s="60">
        <v>24064477</v>
      </c>
      <c r="J46" s="60">
        <v>24064477</v>
      </c>
      <c r="K46" s="60">
        <v>24064477</v>
      </c>
      <c r="L46" s="60">
        <v>24064477</v>
      </c>
      <c r="M46" s="60"/>
      <c r="N46" s="60">
        <v>24064477</v>
      </c>
      <c r="O46" s="60"/>
      <c r="P46" s="60"/>
      <c r="Q46" s="60"/>
      <c r="R46" s="60"/>
      <c r="S46" s="60"/>
      <c r="T46" s="60"/>
      <c r="U46" s="60"/>
      <c r="V46" s="60"/>
      <c r="W46" s="60">
        <v>24064477</v>
      </c>
      <c r="X46" s="60">
        <v>17298678</v>
      </c>
      <c r="Y46" s="60">
        <v>6765799</v>
      </c>
      <c r="Z46" s="139">
        <v>39.11</v>
      </c>
      <c r="AA46" s="62">
        <v>34597355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1270740853</v>
      </c>
      <c r="D48" s="217">
        <f>SUM(D45:D47)</f>
        <v>0</v>
      </c>
      <c r="E48" s="264">
        <f t="shared" si="7"/>
        <v>1268098355</v>
      </c>
      <c r="F48" s="219">
        <f t="shared" si="7"/>
        <v>1268098355</v>
      </c>
      <c r="G48" s="219">
        <f t="shared" si="7"/>
        <v>1434660147</v>
      </c>
      <c r="H48" s="219">
        <f t="shared" si="7"/>
        <v>1262281101</v>
      </c>
      <c r="I48" s="219">
        <f t="shared" si="7"/>
        <v>1357911810</v>
      </c>
      <c r="J48" s="219">
        <f t="shared" si="7"/>
        <v>1357911810</v>
      </c>
      <c r="K48" s="219">
        <f t="shared" si="7"/>
        <v>1330518649</v>
      </c>
      <c r="L48" s="219">
        <f t="shared" si="7"/>
        <v>1330518649</v>
      </c>
      <c r="M48" s="219">
        <f t="shared" si="7"/>
        <v>0</v>
      </c>
      <c r="N48" s="219">
        <f t="shared" si="7"/>
        <v>1330518649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1330518649</v>
      </c>
      <c r="X48" s="219">
        <f t="shared" si="7"/>
        <v>634049178</v>
      </c>
      <c r="Y48" s="219">
        <f t="shared" si="7"/>
        <v>696469471</v>
      </c>
      <c r="Z48" s="265">
        <f>+IF(X48&lt;&gt;0,+(Y48/X48)*100,0)</f>
        <v>109.84470844941305</v>
      </c>
      <c r="AA48" s="232">
        <f>SUM(AA45:AA47)</f>
        <v>1268098355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67002561</v>
      </c>
      <c r="D7" s="155"/>
      <c r="E7" s="59">
        <v>111755700</v>
      </c>
      <c r="F7" s="60">
        <v>111755700</v>
      </c>
      <c r="G7" s="60">
        <v>6600807</v>
      </c>
      <c r="H7" s="60">
        <v>7240137</v>
      </c>
      <c r="I7" s="60">
        <v>6403961</v>
      </c>
      <c r="J7" s="60">
        <v>20244905</v>
      </c>
      <c r="K7" s="60">
        <v>10128682</v>
      </c>
      <c r="L7" s="60">
        <v>7924717</v>
      </c>
      <c r="M7" s="60"/>
      <c r="N7" s="60">
        <v>18053399</v>
      </c>
      <c r="O7" s="60"/>
      <c r="P7" s="60"/>
      <c r="Q7" s="60"/>
      <c r="R7" s="60"/>
      <c r="S7" s="60"/>
      <c r="T7" s="60"/>
      <c r="U7" s="60"/>
      <c r="V7" s="60"/>
      <c r="W7" s="60">
        <v>38298304</v>
      </c>
      <c r="X7" s="60">
        <v>55877850</v>
      </c>
      <c r="Y7" s="60">
        <v>-17579546</v>
      </c>
      <c r="Z7" s="140">
        <v>-31.46</v>
      </c>
      <c r="AA7" s="62">
        <v>111755700</v>
      </c>
    </row>
    <row r="8" spans="1:27" ht="12.75">
      <c r="A8" s="249" t="s">
        <v>178</v>
      </c>
      <c r="B8" s="182"/>
      <c r="C8" s="155">
        <v>4833847</v>
      </c>
      <c r="D8" s="155"/>
      <c r="E8" s="59"/>
      <c r="F8" s="60"/>
      <c r="G8" s="60">
        <v>10000000</v>
      </c>
      <c r="H8" s="60"/>
      <c r="I8" s="60">
        <v>20907722</v>
      </c>
      <c r="J8" s="60">
        <v>30907722</v>
      </c>
      <c r="K8" s="60">
        <v>5245983</v>
      </c>
      <c r="L8" s="60">
        <v>14704181</v>
      </c>
      <c r="M8" s="60"/>
      <c r="N8" s="60">
        <v>19950164</v>
      </c>
      <c r="O8" s="60"/>
      <c r="P8" s="60"/>
      <c r="Q8" s="60"/>
      <c r="R8" s="60"/>
      <c r="S8" s="60"/>
      <c r="T8" s="60"/>
      <c r="U8" s="60"/>
      <c r="V8" s="60"/>
      <c r="W8" s="60">
        <v>50857886</v>
      </c>
      <c r="X8" s="60"/>
      <c r="Y8" s="60">
        <v>50857886</v>
      </c>
      <c r="Z8" s="140"/>
      <c r="AA8" s="62"/>
    </row>
    <row r="9" spans="1:27" ht="12.75">
      <c r="A9" s="249" t="s">
        <v>179</v>
      </c>
      <c r="B9" s="182"/>
      <c r="C9" s="155">
        <v>407901438</v>
      </c>
      <c r="D9" s="155"/>
      <c r="E9" s="59">
        <v>434490000</v>
      </c>
      <c r="F9" s="60">
        <v>434490000</v>
      </c>
      <c r="G9" s="60">
        <v>178484000</v>
      </c>
      <c r="H9" s="60">
        <v>4174000</v>
      </c>
      <c r="I9" s="60">
        <v>1242400</v>
      </c>
      <c r="J9" s="60">
        <v>183900400</v>
      </c>
      <c r="K9" s="60"/>
      <c r="L9" s="60">
        <v>2406768</v>
      </c>
      <c r="M9" s="60"/>
      <c r="N9" s="60">
        <v>2406768</v>
      </c>
      <c r="O9" s="60"/>
      <c r="P9" s="60"/>
      <c r="Q9" s="60"/>
      <c r="R9" s="60"/>
      <c r="S9" s="60"/>
      <c r="T9" s="60"/>
      <c r="U9" s="60"/>
      <c r="V9" s="60"/>
      <c r="W9" s="60">
        <v>186307168</v>
      </c>
      <c r="X9" s="60">
        <v>217245000</v>
      </c>
      <c r="Y9" s="60">
        <v>-30937832</v>
      </c>
      <c r="Z9" s="140">
        <v>-14.24</v>
      </c>
      <c r="AA9" s="62">
        <v>434490000</v>
      </c>
    </row>
    <row r="10" spans="1:27" ht="12.75">
      <c r="A10" s="249" t="s">
        <v>180</v>
      </c>
      <c r="B10" s="182"/>
      <c r="C10" s="155">
        <v>270672042</v>
      </c>
      <c r="D10" s="155"/>
      <c r="E10" s="59">
        <v>149865000</v>
      </c>
      <c r="F10" s="60">
        <v>149865000</v>
      </c>
      <c r="G10" s="60">
        <v>114700000</v>
      </c>
      <c r="H10" s="60"/>
      <c r="I10" s="60"/>
      <c r="J10" s="60">
        <v>114700000</v>
      </c>
      <c r="K10" s="60">
        <v>25118000</v>
      </c>
      <c r="L10" s="60"/>
      <c r="M10" s="60"/>
      <c r="N10" s="60">
        <v>25118000</v>
      </c>
      <c r="O10" s="60"/>
      <c r="P10" s="60"/>
      <c r="Q10" s="60"/>
      <c r="R10" s="60"/>
      <c r="S10" s="60"/>
      <c r="T10" s="60"/>
      <c r="U10" s="60"/>
      <c r="V10" s="60"/>
      <c r="W10" s="60">
        <v>139818000</v>
      </c>
      <c r="X10" s="60">
        <v>74932500</v>
      </c>
      <c r="Y10" s="60">
        <v>64885500</v>
      </c>
      <c r="Z10" s="140">
        <v>86.59</v>
      </c>
      <c r="AA10" s="62">
        <v>149865000</v>
      </c>
    </row>
    <row r="11" spans="1:27" ht="12.75">
      <c r="A11" s="249" t="s">
        <v>181</v>
      </c>
      <c r="B11" s="182"/>
      <c r="C11" s="155">
        <v>17019400</v>
      </c>
      <c r="D11" s="155"/>
      <c r="E11" s="59">
        <v>9952236</v>
      </c>
      <c r="F11" s="60">
        <v>9952236</v>
      </c>
      <c r="G11" s="60">
        <v>802910</v>
      </c>
      <c r="H11" s="60">
        <v>983269</v>
      </c>
      <c r="I11" s="60">
        <v>402436</v>
      </c>
      <c r="J11" s="60">
        <v>2188615</v>
      </c>
      <c r="K11" s="60">
        <v>952578</v>
      </c>
      <c r="L11" s="60">
        <v>1615419</v>
      </c>
      <c r="M11" s="60"/>
      <c r="N11" s="60">
        <v>2567997</v>
      </c>
      <c r="O11" s="60"/>
      <c r="P11" s="60"/>
      <c r="Q11" s="60"/>
      <c r="R11" s="60"/>
      <c r="S11" s="60"/>
      <c r="T11" s="60"/>
      <c r="U11" s="60"/>
      <c r="V11" s="60"/>
      <c r="W11" s="60">
        <v>4756612</v>
      </c>
      <c r="X11" s="60">
        <v>4976118</v>
      </c>
      <c r="Y11" s="60">
        <v>-219506</v>
      </c>
      <c r="Z11" s="140">
        <v>-4.41</v>
      </c>
      <c r="AA11" s="62">
        <v>9952236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-521015167</v>
      </c>
      <c r="D14" s="155"/>
      <c r="E14" s="59">
        <v>-498684185</v>
      </c>
      <c r="F14" s="60">
        <v>-498684185</v>
      </c>
      <c r="G14" s="60">
        <v>-266618027</v>
      </c>
      <c r="H14" s="60">
        <v>-39528647</v>
      </c>
      <c r="I14" s="60">
        <v>-62399120</v>
      </c>
      <c r="J14" s="60">
        <v>-368545794</v>
      </c>
      <c r="K14" s="60">
        <v>-59213214</v>
      </c>
      <c r="L14" s="60">
        <v>-42144397</v>
      </c>
      <c r="M14" s="60"/>
      <c r="N14" s="60">
        <v>-101357611</v>
      </c>
      <c r="O14" s="60"/>
      <c r="P14" s="60"/>
      <c r="Q14" s="60"/>
      <c r="R14" s="60"/>
      <c r="S14" s="60"/>
      <c r="T14" s="60"/>
      <c r="U14" s="60"/>
      <c r="V14" s="60"/>
      <c r="W14" s="60">
        <v>-469903405</v>
      </c>
      <c r="X14" s="60">
        <v>-249342125</v>
      </c>
      <c r="Y14" s="60">
        <v>-220561280</v>
      </c>
      <c r="Z14" s="140">
        <v>88.46</v>
      </c>
      <c r="AA14" s="62">
        <v>-498684185</v>
      </c>
    </row>
    <row r="15" spans="1:27" ht="12.75">
      <c r="A15" s="249" t="s">
        <v>40</v>
      </c>
      <c r="B15" s="182"/>
      <c r="C15" s="155">
        <v>-10252994</v>
      </c>
      <c r="D15" s="155"/>
      <c r="E15" s="59"/>
      <c r="F15" s="60"/>
      <c r="G15" s="60">
        <v>-3326721</v>
      </c>
      <c r="H15" s="60">
        <v>-10761</v>
      </c>
      <c r="I15" s="60">
        <v>-10662</v>
      </c>
      <c r="J15" s="60">
        <v>-3348144</v>
      </c>
      <c r="K15" s="60">
        <v>-14428</v>
      </c>
      <c r="L15" s="60">
        <v>-3188</v>
      </c>
      <c r="M15" s="60"/>
      <c r="N15" s="60">
        <v>-17616</v>
      </c>
      <c r="O15" s="60"/>
      <c r="P15" s="60"/>
      <c r="Q15" s="60"/>
      <c r="R15" s="60"/>
      <c r="S15" s="60"/>
      <c r="T15" s="60"/>
      <c r="U15" s="60"/>
      <c r="V15" s="60"/>
      <c r="W15" s="60">
        <v>-3365760</v>
      </c>
      <c r="X15" s="60"/>
      <c r="Y15" s="60">
        <v>-3365760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236161127</v>
      </c>
      <c r="D17" s="168">
        <f t="shared" si="0"/>
        <v>0</v>
      </c>
      <c r="E17" s="72">
        <f t="shared" si="0"/>
        <v>207378751</v>
      </c>
      <c r="F17" s="73">
        <f t="shared" si="0"/>
        <v>207378751</v>
      </c>
      <c r="G17" s="73">
        <f t="shared" si="0"/>
        <v>40642969</v>
      </c>
      <c r="H17" s="73">
        <f t="shared" si="0"/>
        <v>-27142002</v>
      </c>
      <c r="I17" s="73">
        <f t="shared" si="0"/>
        <v>-33453263</v>
      </c>
      <c r="J17" s="73">
        <f t="shared" si="0"/>
        <v>-19952296</v>
      </c>
      <c r="K17" s="73">
        <f t="shared" si="0"/>
        <v>-17782399</v>
      </c>
      <c r="L17" s="73">
        <f t="shared" si="0"/>
        <v>-15496500</v>
      </c>
      <c r="M17" s="73">
        <f t="shared" si="0"/>
        <v>0</v>
      </c>
      <c r="N17" s="73">
        <f t="shared" si="0"/>
        <v>-33278899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-53231195</v>
      </c>
      <c r="X17" s="73">
        <f t="shared" si="0"/>
        <v>103689343</v>
      </c>
      <c r="Y17" s="73">
        <f t="shared" si="0"/>
        <v>-156920538</v>
      </c>
      <c r="Z17" s="170">
        <f>+IF(X17&lt;&gt;0,+(Y17/X17)*100,0)</f>
        <v>-151.33718997525136</v>
      </c>
      <c r="AA17" s="74">
        <f>SUM(AA6:AA16)</f>
        <v>207378751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</v>
      </c>
      <c r="D21" s="155"/>
      <c r="E21" s="59">
        <v>39999996</v>
      </c>
      <c r="F21" s="60">
        <v>39999996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19999998</v>
      </c>
      <c r="Y21" s="159">
        <v>-19999998</v>
      </c>
      <c r="Z21" s="141">
        <v>-100</v>
      </c>
      <c r="AA21" s="225">
        <v>39999996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-290478720</v>
      </c>
      <c r="D26" s="155"/>
      <c r="E26" s="59">
        <v>-201267996</v>
      </c>
      <c r="F26" s="60">
        <v>-201267996</v>
      </c>
      <c r="G26" s="60">
        <v>-82895359</v>
      </c>
      <c r="H26" s="60">
        <v>-31818319</v>
      </c>
      <c r="I26" s="60">
        <v>-6765924</v>
      </c>
      <c r="J26" s="60">
        <v>-121479602</v>
      </c>
      <c r="K26" s="60">
        <v>-17156712</v>
      </c>
      <c r="L26" s="60">
        <v>-20638528</v>
      </c>
      <c r="M26" s="60"/>
      <c r="N26" s="60">
        <v>-37795240</v>
      </c>
      <c r="O26" s="60"/>
      <c r="P26" s="60"/>
      <c r="Q26" s="60"/>
      <c r="R26" s="60"/>
      <c r="S26" s="60"/>
      <c r="T26" s="60"/>
      <c r="U26" s="60"/>
      <c r="V26" s="60"/>
      <c r="W26" s="60">
        <v>-159274842</v>
      </c>
      <c r="X26" s="60">
        <v>-100633998</v>
      </c>
      <c r="Y26" s="60">
        <v>-58640844</v>
      </c>
      <c r="Z26" s="140">
        <v>58.27</v>
      </c>
      <c r="AA26" s="62">
        <v>-201267996</v>
      </c>
    </row>
    <row r="27" spans="1:27" ht="12.75">
      <c r="A27" s="250" t="s">
        <v>192</v>
      </c>
      <c r="B27" s="251"/>
      <c r="C27" s="168">
        <f aca="true" t="shared" si="1" ref="C27:Y27">SUM(C21:C26)</f>
        <v>-290478719</v>
      </c>
      <c r="D27" s="168">
        <f>SUM(D21:D26)</f>
        <v>0</v>
      </c>
      <c r="E27" s="72">
        <f t="shared" si="1"/>
        <v>-161268000</v>
      </c>
      <c r="F27" s="73">
        <f t="shared" si="1"/>
        <v>-161268000</v>
      </c>
      <c r="G27" s="73">
        <f t="shared" si="1"/>
        <v>-82895359</v>
      </c>
      <c r="H27" s="73">
        <f t="shared" si="1"/>
        <v>-31818319</v>
      </c>
      <c r="I27" s="73">
        <f t="shared" si="1"/>
        <v>-6765924</v>
      </c>
      <c r="J27" s="73">
        <f t="shared" si="1"/>
        <v>-121479602</v>
      </c>
      <c r="K27" s="73">
        <f t="shared" si="1"/>
        <v>-17156712</v>
      </c>
      <c r="L27" s="73">
        <f t="shared" si="1"/>
        <v>-20638528</v>
      </c>
      <c r="M27" s="73">
        <f t="shared" si="1"/>
        <v>0</v>
      </c>
      <c r="N27" s="73">
        <f t="shared" si="1"/>
        <v>-37795240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-159274842</v>
      </c>
      <c r="X27" s="73">
        <f t="shared" si="1"/>
        <v>-80634000</v>
      </c>
      <c r="Y27" s="73">
        <f t="shared" si="1"/>
        <v>-78640842</v>
      </c>
      <c r="Z27" s="170">
        <f>+IF(X27&lt;&gt;0,+(Y27/X27)*100,0)</f>
        <v>97.52814197484932</v>
      </c>
      <c r="AA27" s="74">
        <f>SUM(AA21:AA26)</f>
        <v>-161268000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180778000</v>
      </c>
      <c r="D32" s="155"/>
      <c r="E32" s="59">
        <v>40053000</v>
      </c>
      <c r="F32" s="60">
        <v>40053000</v>
      </c>
      <c r="G32" s="60"/>
      <c r="H32" s="60"/>
      <c r="I32" s="60">
        <v>35659000</v>
      </c>
      <c r="J32" s="60">
        <v>35659000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35659000</v>
      </c>
      <c r="X32" s="60">
        <v>20026500</v>
      </c>
      <c r="Y32" s="60">
        <v>15632500</v>
      </c>
      <c r="Z32" s="140">
        <v>78.06</v>
      </c>
      <c r="AA32" s="62">
        <v>40053000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-104800951</v>
      </c>
      <c r="D35" s="155"/>
      <c r="E35" s="59">
        <v>-14081004</v>
      </c>
      <c r="F35" s="60">
        <v>-14081004</v>
      </c>
      <c r="G35" s="60">
        <v>-50461000</v>
      </c>
      <c r="H35" s="60"/>
      <c r="I35" s="60">
        <v>-1040193</v>
      </c>
      <c r="J35" s="60">
        <v>-51501193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-51501193</v>
      </c>
      <c r="X35" s="60">
        <v>-7040502</v>
      </c>
      <c r="Y35" s="60">
        <v>-44460691</v>
      </c>
      <c r="Z35" s="140">
        <v>631.5</v>
      </c>
      <c r="AA35" s="62">
        <v>-14081004</v>
      </c>
    </row>
    <row r="36" spans="1:27" ht="12.75">
      <c r="A36" s="250" t="s">
        <v>198</v>
      </c>
      <c r="B36" s="251"/>
      <c r="C36" s="168">
        <f aca="true" t="shared" si="2" ref="C36:Y36">SUM(C31:C35)</f>
        <v>75977049</v>
      </c>
      <c r="D36" s="168">
        <f>SUM(D31:D35)</f>
        <v>0</v>
      </c>
      <c r="E36" s="72">
        <f t="shared" si="2"/>
        <v>25971996</v>
      </c>
      <c r="F36" s="73">
        <f t="shared" si="2"/>
        <v>25971996</v>
      </c>
      <c r="G36" s="73">
        <f t="shared" si="2"/>
        <v>-50461000</v>
      </c>
      <c r="H36" s="73">
        <f t="shared" si="2"/>
        <v>0</v>
      </c>
      <c r="I36" s="73">
        <f t="shared" si="2"/>
        <v>34618807</v>
      </c>
      <c r="J36" s="73">
        <f t="shared" si="2"/>
        <v>-15842193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-15842193</v>
      </c>
      <c r="X36" s="73">
        <f t="shared" si="2"/>
        <v>12985998</v>
      </c>
      <c r="Y36" s="73">
        <f t="shared" si="2"/>
        <v>-28828191</v>
      </c>
      <c r="Z36" s="170">
        <f>+IF(X36&lt;&gt;0,+(Y36/X36)*100,0)</f>
        <v>-221.994420451936</v>
      </c>
      <c r="AA36" s="74">
        <f>SUM(AA31:AA35)</f>
        <v>25971996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21659457</v>
      </c>
      <c r="D38" s="153">
        <f>+D17+D27+D36</f>
        <v>0</v>
      </c>
      <c r="E38" s="99">
        <f t="shared" si="3"/>
        <v>72082747</v>
      </c>
      <c r="F38" s="100">
        <f t="shared" si="3"/>
        <v>72082747</v>
      </c>
      <c r="G38" s="100">
        <f t="shared" si="3"/>
        <v>-92713390</v>
      </c>
      <c r="H38" s="100">
        <f t="shared" si="3"/>
        <v>-58960321</v>
      </c>
      <c r="I38" s="100">
        <f t="shared" si="3"/>
        <v>-5600380</v>
      </c>
      <c r="J38" s="100">
        <f t="shared" si="3"/>
        <v>-157274091</v>
      </c>
      <c r="K38" s="100">
        <f t="shared" si="3"/>
        <v>-34939111</v>
      </c>
      <c r="L38" s="100">
        <f t="shared" si="3"/>
        <v>-36135028</v>
      </c>
      <c r="M38" s="100">
        <f t="shared" si="3"/>
        <v>0</v>
      </c>
      <c r="N38" s="100">
        <f t="shared" si="3"/>
        <v>-71074139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-228348230</v>
      </c>
      <c r="X38" s="100">
        <f t="shared" si="3"/>
        <v>36041341</v>
      </c>
      <c r="Y38" s="100">
        <f t="shared" si="3"/>
        <v>-264389571</v>
      </c>
      <c r="Z38" s="137">
        <f>+IF(X38&lt;&gt;0,+(Y38/X38)*100,0)</f>
        <v>-733.573068216302</v>
      </c>
      <c r="AA38" s="102">
        <f>+AA17+AA27+AA36</f>
        <v>72082747</v>
      </c>
    </row>
    <row r="39" spans="1:27" ht="12.75">
      <c r="A39" s="249" t="s">
        <v>200</v>
      </c>
      <c r="B39" s="182"/>
      <c r="C39" s="153">
        <v>162493654</v>
      </c>
      <c r="D39" s="153"/>
      <c r="E39" s="99">
        <v>162493933</v>
      </c>
      <c r="F39" s="100">
        <v>162493933</v>
      </c>
      <c r="G39" s="100">
        <v>-94978439</v>
      </c>
      <c r="H39" s="100">
        <v>-187691829</v>
      </c>
      <c r="I39" s="100">
        <v>-246652150</v>
      </c>
      <c r="J39" s="100">
        <v>-94978439</v>
      </c>
      <c r="K39" s="100">
        <v>-252252530</v>
      </c>
      <c r="L39" s="100">
        <v>-287191641</v>
      </c>
      <c r="M39" s="100"/>
      <c r="N39" s="100">
        <v>-252252530</v>
      </c>
      <c r="O39" s="100"/>
      <c r="P39" s="100"/>
      <c r="Q39" s="100"/>
      <c r="R39" s="100"/>
      <c r="S39" s="100"/>
      <c r="T39" s="100"/>
      <c r="U39" s="100"/>
      <c r="V39" s="100"/>
      <c r="W39" s="100">
        <v>-94978439</v>
      </c>
      <c r="X39" s="100">
        <v>162493933</v>
      </c>
      <c r="Y39" s="100">
        <v>-257472372</v>
      </c>
      <c r="Z39" s="137">
        <v>-158.45</v>
      </c>
      <c r="AA39" s="102">
        <v>162493933</v>
      </c>
    </row>
    <row r="40" spans="1:27" ht="12.75">
      <c r="A40" s="269" t="s">
        <v>201</v>
      </c>
      <c r="B40" s="256"/>
      <c r="C40" s="257">
        <v>184153111</v>
      </c>
      <c r="D40" s="257"/>
      <c r="E40" s="258">
        <v>234576682</v>
      </c>
      <c r="F40" s="259">
        <v>234576682</v>
      </c>
      <c r="G40" s="259">
        <v>-187691829</v>
      </c>
      <c r="H40" s="259">
        <v>-246652150</v>
      </c>
      <c r="I40" s="259">
        <v>-252252530</v>
      </c>
      <c r="J40" s="259">
        <v>-252252530</v>
      </c>
      <c r="K40" s="259">
        <v>-287191641</v>
      </c>
      <c r="L40" s="259">
        <v>-323326669</v>
      </c>
      <c r="M40" s="259"/>
      <c r="N40" s="259">
        <v>-323326669</v>
      </c>
      <c r="O40" s="259"/>
      <c r="P40" s="259"/>
      <c r="Q40" s="259"/>
      <c r="R40" s="259"/>
      <c r="S40" s="259"/>
      <c r="T40" s="259"/>
      <c r="U40" s="259"/>
      <c r="V40" s="259"/>
      <c r="W40" s="259">
        <v>-323326669</v>
      </c>
      <c r="X40" s="259">
        <v>198535276</v>
      </c>
      <c r="Y40" s="259">
        <v>-521861945</v>
      </c>
      <c r="Z40" s="260">
        <v>-262.86</v>
      </c>
      <c r="AA40" s="261">
        <v>234576682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426663752</v>
      </c>
      <c r="D5" s="200">
        <f t="shared" si="0"/>
        <v>0</v>
      </c>
      <c r="E5" s="106">
        <f t="shared" si="0"/>
        <v>11350000</v>
      </c>
      <c r="F5" s="106">
        <f t="shared" si="0"/>
        <v>11350000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2383</v>
      </c>
      <c r="L5" s="106">
        <f t="shared" si="0"/>
        <v>0</v>
      </c>
      <c r="M5" s="106">
        <f t="shared" si="0"/>
        <v>0</v>
      </c>
      <c r="N5" s="106">
        <f t="shared" si="0"/>
        <v>2383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2383</v>
      </c>
      <c r="X5" s="106">
        <f t="shared" si="0"/>
        <v>5675000</v>
      </c>
      <c r="Y5" s="106">
        <f t="shared" si="0"/>
        <v>-5672617</v>
      </c>
      <c r="Z5" s="201">
        <f>+IF(X5&lt;&gt;0,+(Y5/X5)*100,0)</f>
        <v>-99.95800881057268</v>
      </c>
      <c r="AA5" s="199">
        <f>SUM(AA11:AA18)</f>
        <v>11350000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271980386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153468890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425449276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1214476</v>
      </c>
      <c r="D15" s="156"/>
      <c r="E15" s="60">
        <v>11350000</v>
      </c>
      <c r="F15" s="60">
        <v>11350000</v>
      </c>
      <c r="G15" s="60"/>
      <c r="H15" s="60"/>
      <c r="I15" s="60"/>
      <c r="J15" s="60"/>
      <c r="K15" s="60">
        <v>2383</v>
      </c>
      <c r="L15" s="60"/>
      <c r="M15" s="60"/>
      <c r="N15" s="60">
        <v>2383</v>
      </c>
      <c r="O15" s="60"/>
      <c r="P15" s="60"/>
      <c r="Q15" s="60"/>
      <c r="R15" s="60"/>
      <c r="S15" s="60"/>
      <c r="T15" s="60"/>
      <c r="U15" s="60"/>
      <c r="V15" s="60"/>
      <c r="W15" s="60">
        <v>2383</v>
      </c>
      <c r="X15" s="60">
        <v>5675000</v>
      </c>
      <c r="Y15" s="60">
        <v>-5672617</v>
      </c>
      <c r="Z15" s="140">
        <v>-99.96</v>
      </c>
      <c r="AA15" s="155">
        <v>11350000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189918000</v>
      </c>
      <c r="F20" s="100">
        <f t="shared" si="2"/>
        <v>189918000</v>
      </c>
      <c r="G20" s="100">
        <f t="shared" si="2"/>
        <v>0</v>
      </c>
      <c r="H20" s="100">
        <f t="shared" si="2"/>
        <v>114700000</v>
      </c>
      <c r="I20" s="100">
        <f t="shared" si="2"/>
        <v>1301097</v>
      </c>
      <c r="J20" s="100">
        <f t="shared" si="2"/>
        <v>116001097</v>
      </c>
      <c r="K20" s="100">
        <f t="shared" si="2"/>
        <v>58198068</v>
      </c>
      <c r="L20" s="100">
        <f t="shared" si="2"/>
        <v>2838000</v>
      </c>
      <c r="M20" s="100">
        <f t="shared" si="2"/>
        <v>0</v>
      </c>
      <c r="N20" s="100">
        <f t="shared" si="2"/>
        <v>61036068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177037165</v>
      </c>
      <c r="X20" s="100">
        <f t="shared" si="2"/>
        <v>94959000</v>
      </c>
      <c r="Y20" s="100">
        <f t="shared" si="2"/>
        <v>82078165</v>
      </c>
      <c r="Z20" s="137">
        <f>+IF(X20&lt;&gt;0,+(Y20/X20)*100,0)</f>
        <v>86.43537210796238</v>
      </c>
      <c r="AA20" s="153">
        <f>SUM(AA26:AA33)</f>
        <v>189918000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189918000</v>
      </c>
      <c r="F23" s="60">
        <v>189918000</v>
      </c>
      <c r="G23" s="60"/>
      <c r="H23" s="60">
        <v>114700000</v>
      </c>
      <c r="I23" s="60">
        <v>1281136</v>
      </c>
      <c r="J23" s="60">
        <v>115981136</v>
      </c>
      <c r="K23" s="60">
        <v>58198068</v>
      </c>
      <c r="L23" s="60">
        <v>2838000</v>
      </c>
      <c r="M23" s="60"/>
      <c r="N23" s="60">
        <v>61036068</v>
      </c>
      <c r="O23" s="60"/>
      <c r="P23" s="60"/>
      <c r="Q23" s="60"/>
      <c r="R23" s="60"/>
      <c r="S23" s="60"/>
      <c r="T23" s="60"/>
      <c r="U23" s="60"/>
      <c r="V23" s="60"/>
      <c r="W23" s="60">
        <v>177017204</v>
      </c>
      <c r="X23" s="60">
        <v>94959000</v>
      </c>
      <c r="Y23" s="60">
        <v>82058204</v>
      </c>
      <c r="Z23" s="140">
        <v>86.41</v>
      </c>
      <c r="AA23" s="155">
        <v>189918000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189918000</v>
      </c>
      <c r="F26" s="295">
        <f t="shared" si="3"/>
        <v>189918000</v>
      </c>
      <c r="G26" s="295">
        <f t="shared" si="3"/>
        <v>0</v>
      </c>
      <c r="H26" s="295">
        <f t="shared" si="3"/>
        <v>114700000</v>
      </c>
      <c r="I26" s="295">
        <f t="shared" si="3"/>
        <v>1281136</v>
      </c>
      <c r="J26" s="295">
        <f t="shared" si="3"/>
        <v>115981136</v>
      </c>
      <c r="K26" s="295">
        <f t="shared" si="3"/>
        <v>58198068</v>
      </c>
      <c r="L26" s="295">
        <f t="shared" si="3"/>
        <v>2838000</v>
      </c>
      <c r="M26" s="295">
        <f t="shared" si="3"/>
        <v>0</v>
      </c>
      <c r="N26" s="295">
        <f t="shared" si="3"/>
        <v>61036068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177017204</v>
      </c>
      <c r="X26" s="295">
        <f t="shared" si="3"/>
        <v>94959000</v>
      </c>
      <c r="Y26" s="295">
        <f t="shared" si="3"/>
        <v>82058204</v>
      </c>
      <c r="Z26" s="296">
        <f>+IF(X26&lt;&gt;0,+(Y26/X26)*100,0)</f>
        <v>86.41435145694457</v>
      </c>
      <c r="AA26" s="297">
        <f>SUM(AA21:AA25)</f>
        <v>189918000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>
        <v>19961</v>
      </c>
      <c r="J30" s="60">
        <v>19961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19961</v>
      </c>
      <c r="X30" s="60"/>
      <c r="Y30" s="60">
        <v>19961</v>
      </c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271980386</v>
      </c>
      <c r="D38" s="156">
        <f t="shared" si="4"/>
        <v>0</v>
      </c>
      <c r="E38" s="60">
        <f t="shared" si="4"/>
        <v>189918000</v>
      </c>
      <c r="F38" s="60">
        <f t="shared" si="4"/>
        <v>189918000</v>
      </c>
      <c r="G38" s="60">
        <f t="shared" si="4"/>
        <v>0</v>
      </c>
      <c r="H38" s="60">
        <f t="shared" si="4"/>
        <v>114700000</v>
      </c>
      <c r="I38" s="60">
        <f t="shared" si="4"/>
        <v>1281136</v>
      </c>
      <c r="J38" s="60">
        <f t="shared" si="4"/>
        <v>115981136</v>
      </c>
      <c r="K38" s="60">
        <f t="shared" si="4"/>
        <v>58198068</v>
      </c>
      <c r="L38" s="60">
        <f t="shared" si="4"/>
        <v>2838000</v>
      </c>
      <c r="M38" s="60">
        <f t="shared" si="4"/>
        <v>0</v>
      </c>
      <c r="N38" s="60">
        <f t="shared" si="4"/>
        <v>61036068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177017204</v>
      </c>
      <c r="X38" s="60">
        <f t="shared" si="4"/>
        <v>94959000</v>
      </c>
      <c r="Y38" s="60">
        <f t="shared" si="4"/>
        <v>82058204</v>
      </c>
      <c r="Z38" s="140">
        <f t="shared" si="5"/>
        <v>86.41435145694457</v>
      </c>
      <c r="AA38" s="155">
        <f>AA8+AA23</f>
        <v>189918000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153468890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425449276</v>
      </c>
      <c r="D41" s="294">
        <f t="shared" si="6"/>
        <v>0</v>
      </c>
      <c r="E41" s="295">
        <f t="shared" si="6"/>
        <v>189918000</v>
      </c>
      <c r="F41" s="295">
        <f t="shared" si="6"/>
        <v>189918000</v>
      </c>
      <c r="G41" s="295">
        <f t="shared" si="6"/>
        <v>0</v>
      </c>
      <c r="H41" s="295">
        <f t="shared" si="6"/>
        <v>114700000</v>
      </c>
      <c r="I41" s="295">
        <f t="shared" si="6"/>
        <v>1281136</v>
      </c>
      <c r="J41" s="295">
        <f t="shared" si="6"/>
        <v>115981136</v>
      </c>
      <c r="K41" s="295">
        <f t="shared" si="6"/>
        <v>58198068</v>
      </c>
      <c r="L41" s="295">
        <f t="shared" si="6"/>
        <v>2838000</v>
      </c>
      <c r="M41" s="295">
        <f t="shared" si="6"/>
        <v>0</v>
      </c>
      <c r="N41" s="295">
        <f t="shared" si="6"/>
        <v>61036068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177017204</v>
      </c>
      <c r="X41" s="295">
        <f t="shared" si="6"/>
        <v>94959000</v>
      </c>
      <c r="Y41" s="295">
        <f t="shared" si="6"/>
        <v>82058204</v>
      </c>
      <c r="Z41" s="296">
        <f t="shared" si="5"/>
        <v>86.41435145694457</v>
      </c>
      <c r="AA41" s="297">
        <f>SUM(AA36:AA40)</f>
        <v>189918000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1214476</v>
      </c>
      <c r="D45" s="129">
        <f t="shared" si="7"/>
        <v>0</v>
      </c>
      <c r="E45" s="54">
        <f t="shared" si="7"/>
        <v>11350000</v>
      </c>
      <c r="F45" s="54">
        <f t="shared" si="7"/>
        <v>11350000</v>
      </c>
      <c r="G45" s="54">
        <f t="shared" si="7"/>
        <v>0</v>
      </c>
      <c r="H45" s="54">
        <f t="shared" si="7"/>
        <v>0</v>
      </c>
      <c r="I45" s="54">
        <f t="shared" si="7"/>
        <v>19961</v>
      </c>
      <c r="J45" s="54">
        <f t="shared" si="7"/>
        <v>19961</v>
      </c>
      <c r="K45" s="54">
        <f t="shared" si="7"/>
        <v>2383</v>
      </c>
      <c r="L45" s="54">
        <f t="shared" si="7"/>
        <v>0</v>
      </c>
      <c r="M45" s="54">
        <f t="shared" si="7"/>
        <v>0</v>
      </c>
      <c r="N45" s="54">
        <f t="shared" si="7"/>
        <v>2383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22344</v>
      </c>
      <c r="X45" s="54">
        <f t="shared" si="7"/>
        <v>5675000</v>
      </c>
      <c r="Y45" s="54">
        <f t="shared" si="7"/>
        <v>-5652656</v>
      </c>
      <c r="Z45" s="184">
        <f t="shared" si="5"/>
        <v>-99.60627312775331</v>
      </c>
      <c r="AA45" s="130">
        <f t="shared" si="8"/>
        <v>11350000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426663752</v>
      </c>
      <c r="D49" s="218">
        <f t="shared" si="9"/>
        <v>0</v>
      </c>
      <c r="E49" s="220">
        <f t="shared" si="9"/>
        <v>201268000</v>
      </c>
      <c r="F49" s="220">
        <f t="shared" si="9"/>
        <v>201268000</v>
      </c>
      <c r="G49" s="220">
        <f t="shared" si="9"/>
        <v>0</v>
      </c>
      <c r="H49" s="220">
        <f t="shared" si="9"/>
        <v>114700000</v>
      </c>
      <c r="I49" s="220">
        <f t="shared" si="9"/>
        <v>1301097</v>
      </c>
      <c r="J49" s="220">
        <f t="shared" si="9"/>
        <v>116001097</v>
      </c>
      <c r="K49" s="220">
        <f t="shared" si="9"/>
        <v>58200451</v>
      </c>
      <c r="L49" s="220">
        <f t="shared" si="9"/>
        <v>2838000</v>
      </c>
      <c r="M49" s="220">
        <f t="shared" si="9"/>
        <v>0</v>
      </c>
      <c r="N49" s="220">
        <f t="shared" si="9"/>
        <v>61038451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177039548</v>
      </c>
      <c r="X49" s="220">
        <f t="shared" si="9"/>
        <v>100634000</v>
      </c>
      <c r="Y49" s="220">
        <f t="shared" si="9"/>
        <v>76405548</v>
      </c>
      <c r="Z49" s="221">
        <f t="shared" si="5"/>
        <v>75.92418864399706</v>
      </c>
      <c r="AA49" s="222">
        <f>SUM(AA41:AA48)</f>
        <v>201268000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48648442</v>
      </c>
      <c r="F65" s="60"/>
      <c r="G65" s="60">
        <v>4200937</v>
      </c>
      <c r="H65" s="60">
        <v>4200937</v>
      </c>
      <c r="I65" s="60">
        <v>4299022</v>
      </c>
      <c r="J65" s="60">
        <v>12700896</v>
      </c>
      <c r="K65" s="60">
        <v>3446796</v>
      </c>
      <c r="L65" s="60">
        <v>9453120</v>
      </c>
      <c r="M65" s="60"/>
      <c r="N65" s="60">
        <v>12899916</v>
      </c>
      <c r="O65" s="60"/>
      <c r="P65" s="60"/>
      <c r="Q65" s="60"/>
      <c r="R65" s="60"/>
      <c r="S65" s="60"/>
      <c r="T65" s="60"/>
      <c r="U65" s="60"/>
      <c r="V65" s="60"/>
      <c r="W65" s="60">
        <v>25600812</v>
      </c>
      <c r="X65" s="60"/>
      <c r="Y65" s="60">
        <v>25600812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1500000</v>
      </c>
      <c r="F66" s="275"/>
      <c r="G66" s="275">
        <v>155000</v>
      </c>
      <c r="H66" s="275"/>
      <c r="I66" s="275">
        <v>3250</v>
      </c>
      <c r="J66" s="275">
        <v>158250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158250</v>
      </c>
      <c r="X66" s="275"/>
      <c r="Y66" s="275">
        <v>158250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96786612</v>
      </c>
      <c r="F67" s="60"/>
      <c r="G67" s="60">
        <v>1807957</v>
      </c>
      <c r="H67" s="60">
        <v>366454</v>
      </c>
      <c r="I67" s="60">
        <v>386447</v>
      </c>
      <c r="J67" s="60">
        <v>2560858</v>
      </c>
      <c r="K67" s="60">
        <v>1845571</v>
      </c>
      <c r="L67" s="60">
        <v>10595004</v>
      </c>
      <c r="M67" s="60"/>
      <c r="N67" s="60">
        <v>12440575</v>
      </c>
      <c r="O67" s="60"/>
      <c r="P67" s="60"/>
      <c r="Q67" s="60"/>
      <c r="R67" s="60"/>
      <c r="S67" s="60"/>
      <c r="T67" s="60"/>
      <c r="U67" s="60"/>
      <c r="V67" s="60"/>
      <c r="W67" s="60">
        <v>15001433</v>
      </c>
      <c r="X67" s="60"/>
      <c r="Y67" s="60">
        <v>15001433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3000000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149935054</v>
      </c>
      <c r="F69" s="220">
        <f t="shared" si="12"/>
        <v>0</v>
      </c>
      <c r="G69" s="220">
        <f t="shared" si="12"/>
        <v>6163894</v>
      </c>
      <c r="H69" s="220">
        <f t="shared" si="12"/>
        <v>4567391</v>
      </c>
      <c r="I69" s="220">
        <f t="shared" si="12"/>
        <v>4688719</v>
      </c>
      <c r="J69" s="220">
        <f t="shared" si="12"/>
        <v>15420004</v>
      </c>
      <c r="K69" s="220">
        <f t="shared" si="12"/>
        <v>5292367</v>
      </c>
      <c r="L69" s="220">
        <f t="shared" si="12"/>
        <v>20048124</v>
      </c>
      <c r="M69" s="220">
        <f t="shared" si="12"/>
        <v>0</v>
      </c>
      <c r="N69" s="220">
        <f t="shared" si="12"/>
        <v>25340491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40760495</v>
      </c>
      <c r="X69" s="220">
        <f t="shared" si="12"/>
        <v>0</v>
      </c>
      <c r="Y69" s="220">
        <f t="shared" si="12"/>
        <v>40760495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425449276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271980386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271980386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153468890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153468890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1214476</v>
      </c>
      <c r="D40" s="344">
        <f t="shared" si="9"/>
        <v>0</v>
      </c>
      <c r="E40" s="343">
        <f t="shared" si="9"/>
        <v>11350000</v>
      </c>
      <c r="F40" s="345">
        <f t="shared" si="9"/>
        <v>11350000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2383</v>
      </c>
      <c r="L40" s="343">
        <f t="shared" si="9"/>
        <v>0</v>
      </c>
      <c r="M40" s="343">
        <f t="shared" si="9"/>
        <v>0</v>
      </c>
      <c r="N40" s="345">
        <f t="shared" si="9"/>
        <v>2383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2383</v>
      </c>
      <c r="X40" s="343">
        <f t="shared" si="9"/>
        <v>5675000</v>
      </c>
      <c r="Y40" s="345">
        <f t="shared" si="9"/>
        <v>-5672617</v>
      </c>
      <c r="Z40" s="336">
        <f>+IF(X40&lt;&gt;0,+(Y40/X40)*100,0)</f>
        <v>-99.95800881057268</v>
      </c>
      <c r="AA40" s="350">
        <f>SUM(AA41:AA49)</f>
        <v>11350000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10600000</v>
      </c>
      <c r="F43" s="370">
        <v>10600000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5300000</v>
      </c>
      <c r="Y43" s="370">
        <v>-5300000</v>
      </c>
      <c r="Z43" s="371">
        <v>-100</v>
      </c>
      <c r="AA43" s="303">
        <v>10600000</v>
      </c>
    </row>
    <row r="44" spans="1:27" ht="12.75">
      <c r="A44" s="361" t="s">
        <v>251</v>
      </c>
      <c r="B44" s="136"/>
      <c r="C44" s="60">
        <v>673869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>
        <v>2383</v>
      </c>
      <c r="L45" s="54"/>
      <c r="M45" s="54"/>
      <c r="N45" s="53">
        <v>2383</v>
      </c>
      <c r="O45" s="53"/>
      <c r="P45" s="54"/>
      <c r="Q45" s="54"/>
      <c r="R45" s="53"/>
      <c r="S45" s="53"/>
      <c r="T45" s="54"/>
      <c r="U45" s="54"/>
      <c r="V45" s="53"/>
      <c r="W45" s="53">
        <v>2383</v>
      </c>
      <c r="X45" s="54"/>
      <c r="Y45" s="53">
        <v>2383</v>
      </c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99125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441482</v>
      </c>
      <c r="D49" s="368"/>
      <c r="E49" s="54">
        <v>750000</v>
      </c>
      <c r="F49" s="53">
        <v>750000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375000</v>
      </c>
      <c r="Y49" s="53">
        <v>-375000</v>
      </c>
      <c r="Z49" s="94">
        <v>-100</v>
      </c>
      <c r="AA49" s="95">
        <v>750000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426663752</v>
      </c>
      <c r="D60" s="346">
        <f t="shared" si="14"/>
        <v>0</v>
      </c>
      <c r="E60" s="219">
        <f t="shared" si="14"/>
        <v>11350000</v>
      </c>
      <c r="F60" s="264">
        <f t="shared" si="14"/>
        <v>11350000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2383</v>
      </c>
      <c r="L60" s="219">
        <f t="shared" si="14"/>
        <v>0</v>
      </c>
      <c r="M60" s="219">
        <f t="shared" si="14"/>
        <v>0</v>
      </c>
      <c r="N60" s="264">
        <f t="shared" si="14"/>
        <v>2383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2383</v>
      </c>
      <c r="X60" s="219">
        <f t="shared" si="14"/>
        <v>5675000</v>
      </c>
      <c r="Y60" s="264">
        <f t="shared" si="14"/>
        <v>-5672617</v>
      </c>
      <c r="Z60" s="337">
        <f>+IF(X60&lt;&gt;0,+(Y60/X60)*100,0)</f>
        <v>-99.95800881057268</v>
      </c>
      <c r="AA60" s="232">
        <f>+AA57+AA54+AA51+AA40+AA37+AA34+AA22+AA5</f>
        <v>11350000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189918000</v>
      </c>
      <c r="F5" s="358">
        <f t="shared" si="0"/>
        <v>189918000</v>
      </c>
      <c r="G5" s="358">
        <f t="shared" si="0"/>
        <v>0</v>
      </c>
      <c r="H5" s="356">
        <f t="shared" si="0"/>
        <v>114700000</v>
      </c>
      <c r="I5" s="356">
        <f t="shared" si="0"/>
        <v>1281136</v>
      </c>
      <c r="J5" s="358">
        <f t="shared" si="0"/>
        <v>115981136</v>
      </c>
      <c r="K5" s="358">
        <f t="shared" si="0"/>
        <v>58198068</v>
      </c>
      <c r="L5" s="356">
        <f t="shared" si="0"/>
        <v>2838000</v>
      </c>
      <c r="M5" s="356">
        <f t="shared" si="0"/>
        <v>0</v>
      </c>
      <c r="N5" s="358">
        <f t="shared" si="0"/>
        <v>61036068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177017204</v>
      </c>
      <c r="X5" s="356">
        <f t="shared" si="0"/>
        <v>94959000</v>
      </c>
      <c r="Y5" s="358">
        <f t="shared" si="0"/>
        <v>82058204</v>
      </c>
      <c r="Z5" s="359">
        <f>+IF(X5&lt;&gt;0,+(Y5/X5)*100,0)</f>
        <v>86.41435145694457</v>
      </c>
      <c r="AA5" s="360">
        <f>+AA6+AA8+AA11+AA13+AA15</f>
        <v>189918000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189918000</v>
      </c>
      <c r="F11" s="364">
        <f t="shared" si="3"/>
        <v>189918000</v>
      </c>
      <c r="G11" s="364">
        <f t="shared" si="3"/>
        <v>0</v>
      </c>
      <c r="H11" s="362">
        <f t="shared" si="3"/>
        <v>114700000</v>
      </c>
      <c r="I11" s="362">
        <f t="shared" si="3"/>
        <v>1281136</v>
      </c>
      <c r="J11" s="364">
        <f t="shared" si="3"/>
        <v>115981136</v>
      </c>
      <c r="K11" s="364">
        <f t="shared" si="3"/>
        <v>58198068</v>
      </c>
      <c r="L11" s="362">
        <f t="shared" si="3"/>
        <v>2838000</v>
      </c>
      <c r="M11" s="362">
        <f t="shared" si="3"/>
        <v>0</v>
      </c>
      <c r="N11" s="364">
        <f t="shared" si="3"/>
        <v>61036068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177017204</v>
      </c>
      <c r="X11" s="362">
        <f t="shared" si="3"/>
        <v>94959000</v>
      </c>
      <c r="Y11" s="364">
        <f t="shared" si="3"/>
        <v>82058204</v>
      </c>
      <c r="Z11" s="365">
        <f>+IF(X11&lt;&gt;0,+(Y11/X11)*100,0)</f>
        <v>86.41435145694457</v>
      </c>
      <c r="AA11" s="366">
        <f t="shared" si="3"/>
        <v>189918000</v>
      </c>
    </row>
    <row r="12" spans="1:27" ht="12.75">
      <c r="A12" s="291" t="s">
        <v>232</v>
      </c>
      <c r="B12" s="136"/>
      <c r="C12" s="60"/>
      <c r="D12" s="340"/>
      <c r="E12" s="60">
        <v>189918000</v>
      </c>
      <c r="F12" s="59">
        <v>189918000</v>
      </c>
      <c r="G12" s="59"/>
      <c r="H12" s="60">
        <v>114700000</v>
      </c>
      <c r="I12" s="60">
        <v>1281136</v>
      </c>
      <c r="J12" s="59">
        <v>115981136</v>
      </c>
      <c r="K12" s="59">
        <v>58198068</v>
      </c>
      <c r="L12" s="60">
        <v>2838000</v>
      </c>
      <c r="M12" s="60"/>
      <c r="N12" s="59">
        <v>61036068</v>
      </c>
      <c r="O12" s="59"/>
      <c r="P12" s="60"/>
      <c r="Q12" s="60"/>
      <c r="R12" s="59"/>
      <c r="S12" s="59"/>
      <c r="T12" s="60"/>
      <c r="U12" s="60"/>
      <c r="V12" s="59"/>
      <c r="W12" s="59">
        <v>177017204</v>
      </c>
      <c r="X12" s="60">
        <v>94959000</v>
      </c>
      <c r="Y12" s="59">
        <v>82058204</v>
      </c>
      <c r="Z12" s="61">
        <v>86.41</v>
      </c>
      <c r="AA12" s="62">
        <v>189918000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19961</v>
      </c>
      <c r="J40" s="345">
        <f t="shared" si="9"/>
        <v>19961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19961</v>
      </c>
      <c r="X40" s="343">
        <f t="shared" si="9"/>
        <v>0</v>
      </c>
      <c r="Y40" s="345">
        <f t="shared" si="9"/>
        <v>19961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>
        <v>19961</v>
      </c>
      <c r="J44" s="53">
        <v>19961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19961</v>
      </c>
      <c r="X44" s="54"/>
      <c r="Y44" s="53">
        <v>19961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189918000</v>
      </c>
      <c r="F60" s="264">
        <f t="shared" si="14"/>
        <v>189918000</v>
      </c>
      <c r="G60" s="264">
        <f t="shared" si="14"/>
        <v>0</v>
      </c>
      <c r="H60" s="219">
        <f t="shared" si="14"/>
        <v>114700000</v>
      </c>
      <c r="I60" s="219">
        <f t="shared" si="14"/>
        <v>1301097</v>
      </c>
      <c r="J60" s="264">
        <f t="shared" si="14"/>
        <v>116001097</v>
      </c>
      <c r="K60" s="264">
        <f t="shared" si="14"/>
        <v>58198068</v>
      </c>
      <c r="L60" s="219">
        <f t="shared" si="14"/>
        <v>2838000</v>
      </c>
      <c r="M60" s="219">
        <f t="shared" si="14"/>
        <v>0</v>
      </c>
      <c r="N60" s="264">
        <f t="shared" si="14"/>
        <v>61036068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177037165</v>
      </c>
      <c r="X60" s="219">
        <f t="shared" si="14"/>
        <v>94959000</v>
      </c>
      <c r="Y60" s="264">
        <f t="shared" si="14"/>
        <v>82078165</v>
      </c>
      <c r="Z60" s="337">
        <f>+IF(X60&lt;&gt;0,+(Y60/X60)*100,0)</f>
        <v>86.43537210796238</v>
      </c>
      <c r="AA60" s="232">
        <f>+AA57+AA54+AA51+AA40+AA37+AA34+AA22+AA5</f>
        <v>189918000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2017-01-31T12:22:47Z</dcterms:created>
  <dcterms:modified xsi:type="dcterms:W3CDTF">2017-01-31T12:22:50Z</dcterms:modified>
  <cp:category/>
  <cp:version/>
  <cp:contentType/>
  <cp:contentStatus/>
</cp:coreProperties>
</file>