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<sst xmlns="http://schemas.openxmlformats.org/spreadsheetml/2006/main" count="857" uniqueCount="303">
  <si>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Umkhanyakude(DC27)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</si>
  <si>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</si>
  <si>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</si>
  <si>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</si>
  <si>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</si>
  <si>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</si>
  <si>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</si>
  <si>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</si>
  <si>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</si>
  <si>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</si>
  <si>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</si>
  <si>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</si>
  <si>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</si>
  <si>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</si>
  <si>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</si>
  <si>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</si>
  <si>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</si>
  <si>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</si>
  <si>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</si>
  <si>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</si>
  <si>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</si>
  <si>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</si>
  <si>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</si>
  <si>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</si>
  <si>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</si>
  <si>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</si>
  <si>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</si>
  <si>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</si>
  <si>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</si>
  <si>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</si>
  <si>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</si>
  <si>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</si>
  <si>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</si>
  <si>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</si>
  <si>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</si>
  <si>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</si>
  <si>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</si>
  <si>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</si>
  <si>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</si>
  <si>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</si>
  <si>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</si>
  <si>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</si>
  <si>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</si>
  <si>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</si>
  <si>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</si>
  <si>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</si>
  <si>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</si>
  <si>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</si>
  <si>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</si>
  <si>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</si>
  <si>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</si>
  <si>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</si>
  <si>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</si>
  <si>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</si>
  <si>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</si>
  <si>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</si>
  <si>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</si>
  <si>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</si>
  <si>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</si>
  <si>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</si>
  <si>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</si>
  <si>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</si>
  <si>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</si>
  <si>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</si>
  <si>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</si>
  <si>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</si>
  <si>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</si>
  <si>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</si>
  <si>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</si>
  <si>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</si>
  <si>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Umkhanyakude(DC27)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</si>
  <si>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</si>
  <si>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</si>
  <si>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</si>
  <si>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</si>
  <si>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</si>
  <si>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</si>
  <si>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</si>
  <si>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</si>
  <si>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</si>
  <si>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</si>
  <si>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</si>
  <si>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</si>
  <si>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</si>
  <si>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</si>
  <si>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</si>
  <si>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</si>
  <si>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</si>
  <si>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</si>
  <si>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</si>
  <si>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</si>
  <si>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</si>
  <si>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</si>
  <si>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</si>
  <si>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</si>
  <si>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</si>
  <si>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</si>
  <si>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</si>
  <si>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</si>
  <si>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</si>
  <si>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Umkhanyakude(DC27)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</si>
  <si>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</si>
  <si>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</si>
  <si>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</si>
  <si>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</si>
  <si>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</si>
  <si>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</si>
  <si>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</si>
  <si>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</si>
  <si>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</si>
  <si>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</si>
  <si>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</si>
  <si>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</si>
  <si>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</si>
  <si>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</si>
  <si>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</si>
  <si>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</si>
  <si>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</si>
  <si>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</si>
  <si>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</si>
  <si>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</si>
  <si>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</si>
  <si>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</si>
  <si>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</si>
  <si>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</si>
  <si>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</si>
  <si>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</si>
  <si>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</si>
  <si>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</si>
  <si>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Umkhanyakude(DC27)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</si>
  <si>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</si>
  <si>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</si>
  <si>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</si>
  <si>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</si>
  <si>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</si>
  <si>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</si>
  <si>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</si>
  <si>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</si>
  <si>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</si>
  <si>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</si>
  <si>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Umkhanyakude(DC27)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</si>
  <si>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</si>
  <si>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</si>
  <si>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</si>
  <si>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</si>
  <si>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</si>
  <si>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</si>
  <si>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</si>
  <si>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</si>
  <si>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</si>
  <si>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</si>
  <si>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</si>
  <si>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</si>
  <si>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</si>
  <si>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</si>
  <si>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</si>
  <si>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</si>
  <si>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</si>
  <si>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</si>
  <si>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</si>
  <si>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</si>
  <si>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</si>
  <si>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</si>
  <si>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</si>
  <si>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</si>
  <si>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</si>
  <si>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</si>
  <si>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</si>
  <si>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</si>
  <si>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</si>
  <si>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</si>
  <si>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</si>
  <si>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</si>
  <si>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</si>
  <si>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Umkhanyakude(DC27)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</si>
  <si>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</si>
  <si>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</si>
  <si>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</si>
  <si>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</si>
  <si>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</si>
  <si>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</si>
  <si>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</si>
  <si>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</si>
  <si>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</si>
  <si>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</si>
  <si>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</si>
  <si>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</si>
  <si>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</si>
  <si>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</si>
  <si>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</si>
  <si>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</si>
  <si>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</si>
  <si>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</si>
  <si>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</si>
  <si>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</si>
  <si>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</si>
  <si>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</si>
  <si>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</si>
  <si>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</si>
  <si>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</si>
  <si>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</si>
  <si>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</si>
  <si>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Umkhanyakude(DC27)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</si>
  <si>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</si>
  <si>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</si>
  <si>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</si>
  <si>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</si>
  <si>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</si>
  <si>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</si>
  <si>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</si>
  <si>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</si>
  <si>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</si>
  <si>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</si>
  <si>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</si>
  <si>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</si>
  <si>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</si>
  <si>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</si>
  <si>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</si>
  <si>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</si>
  <si>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</si>
  <si>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</si>
  <si>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</si>
  <si>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</si>
  <si>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</si>
  <si>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</si>
  <si>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</si>
  <si>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</si>
  <si>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Umkhanyakude(DC27)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</si>
  <si>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</si>
  <si>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</si>
  <si>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</si>
  <si>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</si>
  <si>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</si>
  <si>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</si>
  <si>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</si>
  <si>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</si>
  <si>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</si>
  <si>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</si>
  <si>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</si>
  <si>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</si>
  <si>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</si>
  <si>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</si>
  <si>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</si>
  <si>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</si>
  <si>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</si>
  <si>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</si>
  <si>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</si>
  <si>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</si>
  <si>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</si>
  <si>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</si>
  <si>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</si>
  <si>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</si>
  <si>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</si>
  <si>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</si>
  <si>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</si>
  <si>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</si>
  <si>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</si>
  <si>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</si>
  <si>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</si>
  <si>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</si>
  <si>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</si>
  <si>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</si>
  <si>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</si>
  <si>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Umkhanyakude(DC27)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</si>
  <si>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</si>
  <si>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</si>
  <si>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Umkhanyakude(DC27)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</si>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</sst>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23334365</v>
      </c>
      <c r="C6" s="19">
        <v>0</v>
      </c>
      <c r="D6" s="59">
        <v>36667825</v>
      </c>
      <c r="E6" s="60">
        <v>36667825</v>
      </c>
      <c r="F6" s="60">
        <v>944794</v>
      </c>
      <c r="G6" s="60">
        <v>942897</v>
      </c>
      <c r="H6" s="60">
        <v>1571334</v>
      </c>
      <c r="I6" s="60">
        <v>3459025</v>
      </c>
      <c r="J6" s="60">
        <v>1035067</v>
      </c>
      <c r="K6" s="60">
        <v>883771</v>
      </c>
      <c r="L6" s="60">
        <v>1096096</v>
      </c>
      <c r="M6" s="60">
        <v>3014934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6473959</v>
      </c>
      <c r="W6" s="60">
        <v>18333498</v>
      </c>
      <c r="X6" s="60">
        <v>-11859539</v>
      </c>
      <c r="Y6" s="61">
        <v>-64.69</v>
      </c>
      <c r="Z6" s="62">
        <v>36667825</v>
      </c>
    </row>
    <row r="7" spans="1:26" ht="12.75">
      <c r="A7" s="58" t="s">
        <v>33</v>
      </c>
      <c r="B7" s="19">
        <v>12611694</v>
      </c>
      <c r="C7" s="19">
        <v>0</v>
      </c>
      <c r="D7" s="59">
        <v>3772000</v>
      </c>
      <c r="E7" s="60">
        <v>3772000</v>
      </c>
      <c r="F7" s="60">
        <v>300352</v>
      </c>
      <c r="G7" s="60">
        <v>93341</v>
      </c>
      <c r="H7" s="60">
        <v>101421</v>
      </c>
      <c r="I7" s="60">
        <v>495114</v>
      </c>
      <c r="J7" s="60">
        <v>97485</v>
      </c>
      <c r="K7" s="60">
        <v>871254</v>
      </c>
      <c r="L7" s="60">
        <v>195810</v>
      </c>
      <c r="M7" s="60">
        <v>1164549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1659663</v>
      </c>
      <c r="W7" s="60">
        <v>1885998</v>
      </c>
      <c r="X7" s="60">
        <v>-226335</v>
      </c>
      <c r="Y7" s="61">
        <v>-12</v>
      </c>
      <c r="Z7" s="62">
        <v>3772000</v>
      </c>
    </row>
    <row r="8" spans="1:26" ht="12.75">
      <c r="A8" s="58" t="s">
        <v>34</v>
      </c>
      <c r="B8" s="19">
        <v>299770456</v>
      </c>
      <c r="C8" s="19">
        <v>0</v>
      </c>
      <c r="D8" s="59">
        <v>307981100</v>
      </c>
      <c r="E8" s="60">
        <v>307981100</v>
      </c>
      <c r="F8" s="60">
        <v>122140584</v>
      </c>
      <c r="G8" s="60">
        <v>1027017</v>
      </c>
      <c r="H8" s="60">
        <v>387939</v>
      </c>
      <c r="I8" s="60">
        <v>123555540</v>
      </c>
      <c r="J8" s="60">
        <v>162657</v>
      </c>
      <c r="K8" s="60">
        <v>990201</v>
      </c>
      <c r="L8" s="60">
        <v>91495927</v>
      </c>
      <c r="M8" s="60">
        <v>92648785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216204325</v>
      </c>
      <c r="W8" s="60">
        <v>204458666</v>
      </c>
      <c r="X8" s="60">
        <v>11745659</v>
      </c>
      <c r="Y8" s="61">
        <v>5.74</v>
      </c>
      <c r="Z8" s="62">
        <v>307981100</v>
      </c>
    </row>
    <row r="9" spans="1:26" ht="12.75">
      <c r="A9" s="58" t="s">
        <v>35</v>
      </c>
      <c r="B9" s="19">
        <v>34597495</v>
      </c>
      <c r="C9" s="19">
        <v>0</v>
      </c>
      <c r="D9" s="59">
        <v>32368550</v>
      </c>
      <c r="E9" s="60">
        <v>32368550</v>
      </c>
      <c r="F9" s="60">
        <v>153963</v>
      </c>
      <c r="G9" s="60">
        <v>4322636</v>
      </c>
      <c r="H9" s="60">
        <v>7397111</v>
      </c>
      <c r="I9" s="60">
        <v>11873710</v>
      </c>
      <c r="J9" s="60">
        <v>8010</v>
      </c>
      <c r="K9" s="60">
        <v>8949</v>
      </c>
      <c r="L9" s="60">
        <v>2228</v>
      </c>
      <c r="M9" s="60">
        <v>19187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11892897</v>
      </c>
      <c r="W9" s="60">
        <v>16184496</v>
      </c>
      <c r="X9" s="60">
        <v>-4291599</v>
      </c>
      <c r="Y9" s="61">
        <v>-26.52</v>
      </c>
      <c r="Z9" s="62">
        <v>32368550</v>
      </c>
    </row>
    <row r="10" spans="1:26" ht="22.5">
      <c r="A10" s="63" t="s">
        <v>278</v>
      </c>
      <c r="B10" s="64">
        <f>SUM(B5:B9)</f>
        <v>370314010</v>
      </c>
      <c r="C10" s="64">
        <f>SUM(C5:C9)</f>
        <v>0</v>
      </c>
      <c r="D10" s="65">
        <f aca="true" t="shared" si="0" ref="D10:Z10">SUM(D5:D9)</f>
        <v>380789475</v>
      </c>
      <c r="E10" s="66">
        <f t="shared" si="0"/>
        <v>380789475</v>
      </c>
      <c r="F10" s="66">
        <f t="shared" si="0"/>
        <v>123539693</v>
      </c>
      <c r="G10" s="66">
        <f t="shared" si="0"/>
        <v>6385891</v>
      </c>
      <c r="H10" s="66">
        <f t="shared" si="0"/>
        <v>9457805</v>
      </c>
      <c r="I10" s="66">
        <f t="shared" si="0"/>
        <v>139383389</v>
      </c>
      <c r="J10" s="66">
        <f t="shared" si="0"/>
        <v>1303219</v>
      </c>
      <c r="K10" s="66">
        <f t="shared" si="0"/>
        <v>2754175</v>
      </c>
      <c r="L10" s="66">
        <f t="shared" si="0"/>
        <v>92790061</v>
      </c>
      <c r="M10" s="66">
        <f t="shared" si="0"/>
        <v>96847455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236230844</v>
      </c>
      <c r="W10" s="66">
        <f t="shared" si="0"/>
        <v>240862658</v>
      </c>
      <c r="X10" s="66">
        <f t="shared" si="0"/>
        <v>-4631814</v>
      </c>
      <c r="Y10" s="67">
        <f>+IF(W10&lt;&gt;0,(X10/W10)*100,0)</f>
        <v>-1.9230104153380223</v>
      </c>
      <c r="Z10" s="68">
        <f t="shared" si="0"/>
        <v>380789475</v>
      </c>
    </row>
    <row r="11" spans="1:26" ht="12.75">
      <c r="A11" s="58" t="s">
        <v>37</v>
      </c>
      <c r="B11" s="19">
        <v>132791556</v>
      </c>
      <c r="C11" s="19">
        <v>0</v>
      </c>
      <c r="D11" s="59">
        <v>127744510</v>
      </c>
      <c r="E11" s="60">
        <v>127744510</v>
      </c>
      <c r="F11" s="60">
        <v>11382704</v>
      </c>
      <c r="G11" s="60">
        <v>10965852</v>
      </c>
      <c r="H11" s="60">
        <v>10060676</v>
      </c>
      <c r="I11" s="60">
        <v>32409232</v>
      </c>
      <c r="J11" s="60">
        <v>10494523</v>
      </c>
      <c r="K11" s="60">
        <v>10809534</v>
      </c>
      <c r="L11" s="60">
        <v>10244262</v>
      </c>
      <c r="M11" s="60">
        <v>31548319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63957551</v>
      </c>
      <c r="W11" s="60">
        <v>63872502</v>
      </c>
      <c r="X11" s="60">
        <v>85049</v>
      </c>
      <c r="Y11" s="61">
        <v>0.13</v>
      </c>
      <c r="Z11" s="62">
        <v>127744510</v>
      </c>
    </row>
    <row r="12" spans="1:26" ht="12.75">
      <c r="A12" s="58" t="s">
        <v>38</v>
      </c>
      <c r="B12" s="19">
        <v>6445539</v>
      </c>
      <c r="C12" s="19">
        <v>0</v>
      </c>
      <c r="D12" s="59">
        <v>7459201</v>
      </c>
      <c r="E12" s="60">
        <v>7459201</v>
      </c>
      <c r="F12" s="60">
        <v>599873</v>
      </c>
      <c r="G12" s="60">
        <v>157663</v>
      </c>
      <c r="H12" s="60">
        <v>601438</v>
      </c>
      <c r="I12" s="60">
        <v>1358974</v>
      </c>
      <c r="J12" s="60">
        <v>608814</v>
      </c>
      <c r="K12" s="60">
        <v>0</v>
      </c>
      <c r="L12" s="60">
        <v>601193</v>
      </c>
      <c r="M12" s="60">
        <v>1210007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2568981</v>
      </c>
      <c r="W12" s="60">
        <v>3729498</v>
      </c>
      <c r="X12" s="60">
        <v>-1160517</v>
      </c>
      <c r="Y12" s="61">
        <v>-31.12</v>
      </c>
      <c r="Z12" s="62">
        <v>7459201</v>
      </c>
    </row>
    <row r="13" spans="1:26" ht="12.75">
      <c r="A13" s="58" t="s">
        <v>279</v>
      </c>
      <c r="B13" s="19">
        <v>36515366</v>
      </c>
      <c r="C13" s="19">
        <v>0</v>
      </c>
      <c r="D13" s="59">
        <v>28204382</v>
      </c>
      <c r="E13" s="60">
        <v>28204382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14101998</v>
      </c>
      <c r="X13" s="60">
        <v>-14101998</v>
      </c>
      <c r="Y13" s="61">
        <v>-100</v>
      </c>
      <c r="Z13" s="62">
        <v>28204382</v>
      </c>
    </row>
    <row r="14" spans="1:26" ht="12.75">
      <c r="A14" s="58" t="s">
        <v>40</v>
      </c>
      <c r="B14" s="19">
        <v>2352023</v>
      </c>
      <c r="C14" s="19">
        <v>0</v>
      </c>
      <c r="D14" s="59">
        <v>1048709</v>
      </c>
      <c r="E14" s="60">
        <v>1048709</v>
      </c>
      <c r="F14" s="60">
        <v>0</v>
      </c>
      <c r="G14" s="60">
        <v>0</v>
      </c>
      <c r="H14" s="60">
        <v>0</v>
      </c>
      <c r="I14" s="60">
        <v>0</v>
      </c>
      <c r="J14" s="60">
        <v>356713</v>
      </c>
      <c r="K14" s="60">
        <v>0</v>
      </c>
      <c r="L14" s="60">
        <v>0</v>
      </c>
      <c r="M14" s="60">
        <v>356713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356713</v>
      </c>
      <c r="W14" s="60">
        <v>524502</v>
      </c>
      <c r="X14" s="60">
        <v>-167789</v>
      </c>
      <c r="Y14" s="61">
        <v>-31.99</v>
      </c>
      <c r="Z14" s="62">
        <v>1048709</v>
      </c>
    </row>
    <row r="15" spans="1:26" ht="12.75">
      <c r="A15" s="58" t="s">
        <v>41</v>
      </c>
      <c r="B15" s="19">
        <v>106822517</v>
      </c>
      <c r="C15" s="19">
        <v>0</v>
      </c>
      <c r="D15" s="59">
        <v>100306126</v>
      </c>
      <c r="E15" s="60">
        <v>100306126</v>
      </c>
      <c r="F15" s="60">
        <v>17939251</v>
      </c>
      <c r="G15" s="60">
        <v>15647779</v>
      </c>
      <c r="H15" s="60">
        <v>13113339</v>
      </c>
      <c r="I15" s="60">
        <v>46700369</v>
      </c>
      <c r="J15" s="60">
        <v>12504538</v>
      </c>
      <c r="K15" s="60">
        <v>6106373</v>
      </c>
      <c r="L15" s="60">
        <v>9175218</v>
      </c>
      <c r="M15" s="60">
        <v>27786129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74486498</v>
      </c>
      <c r="W15" s="60">
        <v>50152998</v>
      </c>
      <c r="X15" s="60">
        <v>24333500</v>
      </c>
      <c r="Y15" s="61">
        <v>48.52</v>
      </c>
      <c r="Z15" s="62">
        <v>100306126</v>
      </c>
    </row>
    <row r="16" spans="1:26" ht="12.75">
      <c r="A16" s="69" t="s">
        <v>42</v>
      </c>
      <c r="B16" s="19">
        <v>0</v>
      </c>
      <c r="C16" s="19">
        <v>0</v>
      </c>
      <c r="D16" s="59">
        <v>5558077</v>
      </c>
      <c r="E16" s="60">
        <v>5558077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1906436</v>
      </c>
      <c r="L16" s="60">
        <v>0</v>
      </c>
      <c r="M16" s="60">
        <v>1906436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1906436</v>
      </c>
      <c r="W16" s="60"/>
      <c r="X16" s="60">
        <v>1906436</v>
      </c>
      <c r="Y16" s="61">
        <v>0</v>
      </c>
      <c r="Z16" s="62">
        <v>5558077</v>
      </c>
    </row>
    <row r="17" spans="1:26" ht="12.75">
      <c r="A17" s="58" t="s">
        <v>43</v>
      </c>
      <c r="B17" s="19">
        <v>161657408</v>
      </c>
      <c r="C17" s="19">
        <v>0</v>
      </c>
      <c r="D17" s="59">
        <v>104486565</v>
      </c>
      <c r="E17" s="60">
        <v>104486565</v>
      </c>
      <c r="F17" s="60">
        <v>7585599</v>
      </c>
      <c r="G17" s="60">
        <v>4525694</v>
      </c>
      <c r="H17" s="60">
        <v>5987290</v>
      </c>
      <c r="I17" s="60">
        <v>18098583</v>
      </c>
      <c r="J17" s="60">
        <v>3394322</v>
      </c>
      <c r="K17" s="60">
        <v>4112813</v>
      </c>
      <c r="L17" s="60">
        <v>5667445</v>
      </c>
      <c r="M17" s="60">
        <v>13174580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31273163</v>
      </c>
      <c r="W17" s="60">
        <v>55022496</v>
      </c>
      <c r="X17" s="60">
        <v>-23749333</v>
      </c>
      <c r="Y17" s="61">
        <v>-43.16</v>
      </c>
      <c r="Z17" s="62">
        <v>104486565</v>
      </c>
    </row>
    <row r="18" spans="1:26" ht="12.75">
      <c r="A18" s="70" t="s">
        <v>44</v>
      </c>
      <c r="B18" s="71">
        <f>SUM(B11:B17)</f>
        <v>446584409</v>
      </c>
      <c r="C18" s="71">
        <f>SUM(C11:C17)</f>
        <v>0</v>
      </c>
      <c r="D18" s="72">
        <f aca="true" t="shared" si="1" ref="D18:Z18">SUM(D11:D17)</f>
        <v>374807570</v>
      </c>
      <c r="E18" s="73">
        <f t="shared" si="1"/>
        <v>374807570</v>
      </c>
      <c r="F18" s="73">
        <f t="shared" si="1"/>
        <v>37507427</v>
      </c>
      <c r="G18" s="73">
        <f t="shared" si="1"/>
        <v>31296988</v>
      </c>
      <c r="H18" s="73">
        <f t="shared" si="1"/>
        <v>29762743</v>
      </c>
      <c r="I18" s="73">
        <f t="shared" si="1"/>
        <v>98567158</v>
      </c>
      <c r="J18" s="73">
        <f t="shared" si="1"/>
        <v>27358910</v>
      </c>
      <c r="K18" s="73">
        <f t="shared" si="1"/>
        <v>22935156</v>
      </c>
      <c r="L18" s="73">
        <f t="shared" si="1"/>
        <v>25688118</v>
      </c>
      <c r="M18" s="73">
        <f t="shared" si="1"/>
        <v>75982184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174549342</v>
      </c>
      <c r="W18" s="73">
        <f t="shared" si="1"/>
        <v>187403994</v>
      </c>
      <c r="X18" s="73">
        <f t="shared" si="1"/>
        <v>-12854652</v>
      </c>
      <c r="Y18" s="67">
        <f>+IF(W18&lt;&gt;0,(X18/W18)*100,0)</f>
        <v>-6.859326594714946</v>
      </c>
      <c r="Z18" s="74">
        <f t="shared" si="1"/>
        <v>374807570</v>
      </c>
    </row>
    <row r="19" spans="1:26" ht="12.75">
      <c r="A19" s="70" t="s">
        <v>45</v>
      </c>
      <c r="B19" s="75">
        <f>+B10-B18</f>
        <v>-76270399</v>
      </c>
      <c r="C19" s="75">
        <f>+C10-C18</f>
        <v>0</v>
      </c>
      <c r="D19" s="76">
        <f aca="true" t="shared" si="2" ref="D19:Z19">+D10-D18</f>
        <v>5981905</v>
      </c>
      <c r="E19" s="77">
        <f t="shared" si="2"/>
        <v>5981905</v>
      </c>
      <c r="F19" s="77">
        <f t="shared" si="2"/>
        <v>86032266</v>
      </c>
      <c r="G19" s="77">
        <f t="shared" si="2"/>
        <v>-24911097</v>
      </c>
      <c r="H19" s="77">
        <f t="shared" si="2"/>
        <v>-20304938</v>
      </c>
      <c r="I19" s="77">
        <f t="shared" si="2"/>
        <v>40816231</v>
      </c>
      <c r="J19" s="77">
        <f t="shared" si="2"/>
        <v>-26055691</v>
      </c>
      <c r="K19" s="77">
        <f t="shared" si="2"/>
        <v>-20180981</v>
      </c>
      <c r="L19" s="77">
        <f t="shared" si="2"/>
        <v>67101943</v>
      </c>
      <c r="M19" s="77">
        <f t="shared" si="2"/>
        <v>20865271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61681502</v>
      </c>
      <c r="W19" s="77">
        <f>IF(E10=E18,0,W10-W18)</f>
        <v>53458664</v>
      </c>
      <c r="X19" s="77">
        <f t="shared" si="2"/>
        <v>8222838</v>
      </c>
      <c r="Y19" s="78">
        <f>+IF(W19&lt;&gt;0,(X19/W19)*100,0)</f>
        <v>15.381675082639552</v>
      </c>
      <c r="Z19" s="79">
        <f t="shared" si="2"/>
        <v>5981905</v>
      </c>
    </row>
    <row r="20" spans="1:26" ht="12.75">
      <c r="A20" s="58" t="s">
        <v>46</v>
      </c>
      <c r="B20" s="19">
        <v>222693244</v>
      </c>
      <c r="C20" s="19">
        <v>0</v>
      </c>
      <c r="D20" s="59">
        <v>267517000</v>
      </c>
      <c r="E20" s="60">
        <v>267517000</v>
      </c>
      <c r="F20" s="60">
        <v>0</v>
      </c>
      <c r="G20" s="60">
        <v>33813125</v>
      </c>
      <c r="H20" s="60">
        <v>26674859</v>
      </c>
      <c r="I20" s="60">
        <v>60487984</v>
      </c>
      <c r="J20" s="60">
        <v>13230800</v>
      </c>
      <c r="K20" s="60">
        <v>0</v>
      </c>
      <c r="L20" s="60">
        <v>34110665</v>
      </c>
      <c r="M20" s="60">
        <v>47341465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107829449</v>
      </c>
      <c r="W20" s="60">
        <v>178344666</v>
      </c>
      <c r="X20" s="60">
        <v>-70515217</v>
      </c>
      <c r="Y20" s="61">
        <v>-39.54</v>
      </c>
      <c r="Z20" s="62">
        <v>267517000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146422845</v>
      </c>
      <c r="C22" s="86">
        <f>SUM(C19:C21)</f>
        <v>0</v>
      </c>
      <c r="D22" s="87">
        <f aca="true" t="shared" si="3" ref="D22:Z22">SUM(D19:D21)</f>
        <v>273498905</v>
      </c>
      <c r="E22" s="88">
        <f t="shared" si="3"/>
        <v>273498905</v>
      </c>
      <c r="F22" s="88">
        <f t="shared" si="3"/>
        <v>86032266</v>
      </c>
      <c r="G22" s="88">
        <f t="shared" si="3"/>
        <v>8902028</v>
      </c>
      <c r="H22" s="88">
        <f t="shared" si="3"/>
        <v>6369921</v>
      </c>
      <c r="I22" s="88">
        <f t="shared" si="3"/>
        <v>101304215</v>
      </c>
      <c r="J22" s="88">
        <f t="shared" si="3"/>
        <v>-12824891</v>
      </c>
      <c r="K22" s="88">
        <f t="shared" si="3"/>
        <v>-20180981</v>
      </c>
      <c r="L22" s="88">
        <f t="shared" si="3"/>
        <v>101212608</v>
      </c>
      <c r="M22" s="88">
        <f t="shared" si="3"/>
        <v>68206736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169510951</v>
      </c>
      <c r="W22" s="88">
        <f t="shared" si="3"/>
        <v>231803330</v>
      </c>
      <c r="X22" s="88">
        <f t="shared" si="3"/>
        <v>-62292379</v>
      </c>
      <c r="Y22" s="89">
        <f>+IF(W22&lt;&gt;0,(X22/W22)*100,0)</f>
        <v>-26.872943973669404</v>
      </c>
      <c r="Z22" s="90">
        <f t="shared" si="3"/>
        <v>273498905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146422845</v>
      </c>
      <c r="C24" s="75">
        <f>SUM(C22:C23)</f>
        <v>0</v>
      </c>
      <c r="D24" s="76">
        <f aca="true" t="shared" si="4" ref="D24:Z24">SUM(D22:D23)</f>
        <v>273498905</v>
      </c>
      <c r="E24" s="77">
        <f t="shared" si="4"/>
        <v>273498905</v>
      </c>
      <c r="F24" s="77">
        <f t="shared" si="4"/>
        <v>86032266</v>
      </c>
      <c r="G24" s="77">
        <f t="shared" si="4"/>
        <v>8902028</v>
      </c>
      <c r="H24" s="77">
        <f t="shared" si="4"/>
        <v>6369921</v>
      </c>
      <c r="I24" s="77">
        <f t="shared" si="4"/>
        <v>101304215</v>
      </c>
      <c r="J24" s="77">
        <f t="shared" si="4"/>
        <v>-12824891</v>
      </c>
      <c r="K24" s="77">
        <f t="shared" si="4"/>
        <v>-20180981</v>
      </c>
      <c r="L24" s="77">
        <f t="shared" si="4"/>
        <v>101212608</v>
      </c>
      <c r="M24" s="77">
        <f t="shared" si="4"/>
        <v>68206736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169510951</v>
      </c>
      <c r="W24" s="77">
        <f t="shared" si="4"/>
        <v>231803330</v>
      </c>
      <c r="X24" s="77">
        <f t="shared" si="4"/>
        <v>-62292379</v>
      </c>
      <c r="Y24" s="78">
        <f>+IF(W24&lt;&gt;0,(X24/W24)*100,0)</f>
        <v>-26.872943973669404</v>
      </c>
      <c r="Z24" s="79">
        <f t="shared" si="4"/>
        <v>273498905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231339419</v>
      </c>
      <c r="C27" s="22">
        <v>0</v>
      </c>
      <c r="D27" s="99">
        <v>267517187</v>
      </c>
      <c r="E27" s="100">
        <v>267517187</v>
      </c>
      <c r="F27" s="100">
        <v>0</v>
      </c>
      <c r="G27" s="100">
        <v>33813125</v>
      </c>
      <c r="H27" s="100">
        <v>26674860</v>
      </c>
      <c r="I27" s="100">
        <v>60487985</v>
      </c>
      <c r="J27" s="100">
        <v>42600497</v>
      </c>
      <c r="K27" s="100">
        <v>9373649</v>
      </c>
      <c r="L27" s="100">
        <v>11390029</v>
      </c>
      <c r="M27" s="100">
        <v>63364175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123852160</v>
      </c>
      <c r="W27" s="100">
        <v>133758594</v>
      </c>
      <c r="X27" s="100">
        <v>-9906434</v>
      </c>
      <c r="Y27" s="101">
        <v>-7.41</v>
      </c>
      <c r="Z27" s="102">
        <v>267517187</v>
      </c>
    </row>
    <row r="28" spans="1:26" ht="12.75">
      <c r="A28" s="103" t="s">
        <v>46</v>
      </c>
      <c r="B28" s="19">
        <v>231339419</v>
      </c>
      <c r="C28" s="19">
        <v>0</v>
      </c>
      <c r="D28" s="59">
        <v>267517187</v>
      </c>
      <c r="E28" s="60">
        <v>267517187</v>
      </c>
      <c r="F28" s="60">
        <v>0</v>
      </c>
      <c r="G28" s="60">
        <v>33813125</v>
      </c>
      <c r="H28" s="60">
        <v>26674860</v>
      </c>
      <c r="I28" s="60">
        <v>60487985</v>
      </c>
      <c r="J28" s="60">
        <v>42600497</v>
      </c>
      <c r="K28" s="60">
        <v>9373649</v>
      </c>
      <c r="L28" s="60">
        <v>11390029</v>
      </c>
      <c r="M28" s="60">
        <v>63364175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123852160</v>
      </c>
      <c r="W28" s="60">
        <v>133758594</v>
      </c>
      <c r="X28" s="60">
        <v>-9906434</v>
      </c>
      <c r="Y28" s="61">
        <v>-7.41</v>
      </c>
      <c r="Z28" s="62">
        <v>267517187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231339419</v>
      </c>
      <c r="C32" s="22">
        <f>SUM(C28:C31)</f>
        <v>0</v>
      </c>
      <c r="D32" s="99">
        <f aca="true" t="shared" si="5" ref="D32:Z32">SUM(D28:D31)</f>
        <v>267517187</v>
      </c>
      <c r="E32" s="100">
        <f t="shared" si="5"/>
        <v>267517187</v>
      </c>
      <c r="F32" s="100">
        <f t="shared" si="5"/>
        <v>0</v>
      </c>
      <c r="G32" s="100">
        <f t="shared" si="5"/>
        <v>33813125</v>
      </c>
      <c r="H32" s="100">
        <f t="shared" si="5"/>
        <v>26674860</v>
      </c>
      <c r="I32" s="100">
        <f t="shared" si="5"/>
        <v>60487985</v>
      </c>
      <c r="J32" s="100">
        <f t="shared" si="5"/>
        <v>42600497</v>
      </c>
      <c r="K32" s="100">
        <f t="shared" si="5"/>
        <v>9373649</v>
      </c>
      <c r="L32" s="100">
        <f t="shared" si="5"/>
        <v>11390029</v>
      </c>
      <c r="M32" s="100">
        <f t="shared" si="5"/>
        <v>63364175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123852160</v>
      </c>
      <c r="W32" s="100">
        <f t="shared" si="5"/>
        <v>133758594</v>
      </c>
      <c r="X32" s="100">
        <f t="shared" si="5"/>
        <v>-9906434</v>
      </c>
      <c r="Y32" s="101">
        <f>+IF(W32&lt;&gt;0,(X32/W32)*100,0)</f>
        <v>-7.406203746429931</v>
      </c>
      <c r="Z32" s="102">
        <f t="shared" si="5"/>
        <v>267517187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301793563</v>
      </c>
      <c r="C35" s="19">
        <v>0</v>
      </c>
      <c r="D35" s="59">
        <v>-34542715</v>
      </c>
      <c r="E35" s="60">
        <v>-34542715</v>
      </c>
      <c r="F35" s="60">
        <v>318807560</v>
      </c>
      <c r="G35" s="60">
        <v>354064196</v>
      </c>
      <c r="H35" s="60">
        <v>318505193</v>
      </c>
      <c r="I35" s="60">
        <v>318505193</v>
      </c>
      <c r="J35" s="60">
        <v>330626588</v>
      </c>
      <c r="K35" s="60">
        <v>298730106</v>
      </c>
      <c r="L35" s="60">
        <v>354024932</v>
      </c>
      <c r="M35" s="60">
        <v>354024932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354024932</v>
      </c>
      <c r="W35" s="60">
        <v>-17271358</v>
      </c>
      <c r="X35" s="60">
        <v>371296290</v>
      </c>
      <c r="Y35" s="61">
        <v>-2149.78</v>
      </c>
      <c r="Z35" s="62">
        <v>-34542715</v>
      </c>
    </row>
    <row r="36" spans="1:26" ht="12.75">
      <c r="A36" s="58" t="s">
        <v>57</v>
      </c>
      <c r="B36" s="19">
        <v>1662544783</v>
      </c>
      <c r="C36" s="19">
        <v>0</v>
      </c>
      <c r="D36" s="59">
        <v>1641755524</v>
      </c>
      <c r="E36" s="60">
        <v>1641755524</v>
      </c>
      <c r="F36" s="60">
        <v>1783748847</v>
      </c>
      <c r="G36" s="60">
        <v>1709817116</v>
      </c>
      <c r="H36" s="60">
        <v>1718484486</v>
      </c>
      <c r="I36" s="60">
        <v>1718484486</v>
      </c>
      <c r="J36" s="60">
        <v>1752546631</v>
      </c>
      <c r="K36" s="60">
        <v>1774571917</v>
      </c>
      <c r="L36" s="60">
        <v>1785961943</v>
      </c>
      <c r="M36" s="60">
        <v>1785961943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1785961943</v>
      </c>
      <c r="W36" s="60">
        <v>820877762</v>
      </c>
      <c r="X36" s="60">
        <v>965084181</v>
      </c>
      <c r="Y36" s="61">
        <v>117.57</v>
      </c>
      <c r="Z36" s="62">
        <v>1641755524</v>
      </c>
    </row>
    <row r="37" spans="1:26" ht="12.75">
      <c r="A37" s="58" t="s">
        <v>58</v>
      </c>
      <c r="B37" s="19">
        <v>287328446</v>
      </c>
      <c r="C37" s="19">
        <v>0</v>
      </c>
      <c r="D37" s="59">
        <v>64876463</v>
      </c>
      <c r="E37" s="60">
        <v>64876463</v>
      </c>
      <c r="F37" s="60">
        <v>208989926</v>
      </c>
      <c r="G37" s="60">
        <v>320277104</v>
      </c>
      <c r="H37" s="60">
        <v>287731189</v>
      </c>
      <c r="I37" s="60">
        <v>287731189</v>
      </c>
      <c r="J37" s="60">
        <v>350384178</v>
      </c>
      <c r="K37" s="60">
        <v>359722639</v>
      </c>
      <c r="L37" s="60">
        <v>338334084</v>
      </c>
      <c r="M37" s="60">
        <v>338334084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338334084</v>
      </c>
      <c r="W37" s="60">
        <v>32438232</v>
      </c>
      <c r="X37" s="60">
        <v>305895852</v>
      </c>
      <c r="Y37" s="61">
        <v>943.01</v>
      </c>
      <c r="Z37" s="62">
        <v>64876463</v>
      </c>
    </row>
    <row r="38" spans="1:26" ht="12.75">
      <c r="A38" s="58" t="s">
        <v>59</v>
      </c>
      <c r="B38" s="19">
        <v>13091408</v>
      </c>
      <c r="C38" s="19">
        <v>0</v>
      </c>
      <c r="D38" s="59">
        <v>7751479</v>
      </c>
      <c r="E38" s="60">
        <v>7751479</v>
      </c>
      <c r="F38" s="60">
        <v>9876473</v>
      </c>
      <c r="G38" s="60">
        <v>8081716</v>
      </c>
      <c r="H38" s="60">
        <v>8081716</v>
      </c>
      <c r="I38" s="60">
        <v>8081716</v>
      </c>
      <c r="J38" s="60">
        <v>7663007</v>
      </c>
      <c r="K38" s="60">
        <v>28774007</v>
      </c>
      <c r="L38" s="60">
        <v>7663007</v>
      </c>
      <c r="M38" s="60">
        <v>7663007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7663007</v>
      </c>
      <c r="W38" s="60">
        <v>3875740</v>
      </c>
      <c r="X38" s="60">
        <v>3787267</v>
      </c>
      <c r="Y38" s="61">
        <v>97.72</v>
      </c>
      <c r="Z38" s="62">
        <v>7751479</v>
      </c>
    </row>
    <row r="39" spans="1:26" ht="12.75">
      <c r="A39" s="58" t="s">
        <v>60</v>
      </c>
      <c r="B39" s="19">
        <v>1663918492</v>
      </c>
      <c r="C39" s="19">
        <v>0</v>
      </c>
      <c r="D39" s="59">
        <v>1534584867</v>
      </c>
      <c r="E39" s="60">
        <v>1534584867</v>
      </c>
      <c r="F39" s="60">
        <v>1883690008</v>
      </c>
      <c r="G39" s="60">
        <v>1735522492</v>
      </c>
      <c r="H39" s="60">
        <v>1741176775</v>
      </c>
      <c r="I39" s="60">
        <v>1741176775</v>
      </c>
      <c r="J39" s="60">
        <v>1725126034</v>
      </c>
      <c r="K39" s="60">
        <v>1684805377</v>
      </c>
      <c r="L39" s="60">
        <v>1793989784</v>
      </c>
      <c r="M39" s="60">
        <v>1793989784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1793989784</v>
      </c>
      <c r="W39" s="60">
        <v>767292434</v>
      </c>
      <c r="X39" s="60">
        <v>1026697350</v>
      </c>
      <c r="Y39" s="61">
        <v>133.81</v>
      </c>
      <c r="Z39" s="62">
        <v>1534584867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253179964</v>
      </c>
      <c r="C42" s="19">
        <v>0</v>
      </c>
      <c r="D42" s="59">
        <v>295009518</v>
      </c>
      <c r="E42" s="60">
        <v>295009518</v>
      </c>
      <c r="F42" s="60">
        <v>266352323</v>
      </c>
      <c r="G42" s="60">
        <v>-34739410</v>
      </c>
      <c r="H42" s="60">
        <v>-26497680</v>
      </c>
      <c r="I42" s="60">
        <v>205115233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205115233</v>
      </c>
      <c r="W42" s="60">
        <v>266242736</v>
      </c>
      <c r="X42" s="60">
        <v>-61127503</v>
      </c>
      <c r="Y42" s="61">
        <v>-22.96</v>
      </c>
      <c r="Z42" s="62">
        <v>295009518</v>
      </c>
    </row>
    <row r="43" spans="1:26" ht="12.75">
      <c r="A43" s="58" t="s">
        <v>63</v>
      </c>
      <c r="B43" s="19">
        <v>-233863263</v>
      </c>
      <c r="C43" s="19">
        <v>0</v>
      </c>
      <c r="D43" s="59">
        <v>-267516900</v>
      </c>
      <c r="E43" s="60">
        <v>-267516900</v>
      </c>
      <c r="F43" s="60">
        <v>0</v>
      </c>
      <c r="G43" s="60">
        <v>-33813125</v>
      </c>
      <c r="H43" s="60">
        <v>-26674858</v>
      </c>
      <c r="I43" s="60">
        <v>-60487983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-60487983</v>
      </c>
      <c r="W43" s="60">
        <v>-133758450</v>
      </c>
      <c r="X43" s="60">
        <v>73270467</v>
      </c>
      <c r="Y43" s="61">
        <v>-54.78</v>
      </c>
      <c r="Z43" s="62">
        <v>-267516900</v>
      </c>
    </row>
    <row r="44" spans="1:26" ht="12.75">
      <c r="A44" s="58" t="s">
        <v>64</v>
      </c>
      <c r="B44" s="19">
        <v>-598021</v>
      </c>
      <c r="C44" s="19">
        <v>0</v>
      </c>
      <c r="D44" s="59">
        <v>-711000</v>
      </c>
      <c r="E44" s="60">
        <v>-711000</v>
      </c>
      <c r="F44" s="60">
        <v>2440</v>
      </c>
      <c r="G44" s="60">
        <v>1845</v>
      </c>
      <c r="H44" s="60">
        <v>3334</v>
      </c>
      <c r="I44" s="60">
        <v>7619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7619</v>
      </c>
      <c r="W44" s="60">
        <v>-355500</v>
      </c>
      <c r="X44" s="60">
        <v>363119</v>
      </c>
      <c r="Y44" s="61">
        <v>-102.14</v>
      </c>
      <c r="Z44" s="62">
        <v>-711000</v>
      </c>
    </row>
    <row r="45" spans="1:26" ht="12.75">
      <c r="A45" s="70" t="s">
        <v>65</v>
      </c>
      <c r="B45" s="22">
        <v>32523410</v>
      </c>
      <c r="C45" s="22">
        <v>0</v>
      </c>
      <c r="D45" s="99">
        <v>-54694382</v>
      </c>
      <c r="E45" s="100">
        <v>-54694382</v>
      </c>
      <c r="F45" s="100">
        <v>314391384</v>
      </c>
      <c r="G45" s="100">
        <v>245840694</v>
      </c>
      <c r="H45" s="100">
        <v>192671490</v>
      </c>
      <c r="I45" s="100">
        <v>192671490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50652786</v>
      </c>
      <c r="X45" s="100">
        <v>-50652786</v>
      </c>
      <c r="Y45" s="101">
        <v>-100</v>
      </c>
      <c r="Z45" s="102">
        <v>-54694382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1344335</v>
      </c>
      <c r="C49" s="52">
        <v>0</v>
      </c>
      <c r="D49" s="129">
        <v>822742</v>
      </c>
      <c r="E49" s="54">
        <v>1434128</v>
      </c>
      <c r="F49" s="54">
        <v>0</v>
      </c>
      <c r="G49" s="54">
        <v>0</v>
      </c>
      <c r="H49" s="54">
        <v>0</v>
      </c>
      <c r="I49" s="54">
        <v>787319</v>
      </c>
      <c r="J49" s="54">
        <v>0</v>
      </c>
      <c r="K49" s="54">
        <v>0</v>
      </c>
      <c r="L49" s="54">
        <v>0</v>
      </c>
      <c r="M49" s="54">
        <v>562155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174367387</v>
      </c>
      <c r="W49" s="54">
        <v>0</v>
      </c>
      <c r="X49" s="54">
        <v>0</v>
      </c>
      <c r="Y49" s="54">
        <v>179318066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8979911</v>
      </c>
      <c r="C51" s="52">
        <v>0</v>
      </c>
      <c r="D51" s="129">
        <v>8453717</v>
      </c>
      <c r="E51" s="54">
        <v>3735429</v>
      </c>
      <c r="F51" s="54">
        <v>0</v>
      </c>
      <c r="G51" s="54">
        <v>0</v>
      </c>
      <c r="H51" s="54">
        <v>0</v>
      </c>
      <c r="I51" s="54">
        <v>2441902</v>
      </c>
      <c r="J51" s="54">
        <v>0</v>
      </c>
      <c r="K51" s="54">
        <v>0</v>
      </c>
      <c r="L51" s="54">
        <v>0</v>
      </c>
      <c r="M51" s="54">
        <v>6944346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16261625</v>
      </c>
      <c r="W51" s="54">
        <v>0</v>
      </c>
      <c r="X51" s="54">
        <v>0</v>
      </c>
      <c r="Y51" s="54">
        <v>46816930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99.68135408870137</v>
      </c>
      <c r="C58" s="5">
        <f>IF(C67=0,0,+(C76/C67)*100)</f>
        <v>0</v>
      </c>
      <c r="D58" s="6">
        <f aca="true" t="shared" si="6" ref="D58:Z58">IF(D67=0,0,+(D76/D67)*100)</f>
        <v>52.794098967744674</v>
      </c>
      <c r="E58" s="7">
        <f t="shared" si="6"/>
        <v>52.794098967744674</v>
      </c>
      <c r="F58" s="7">
        <f t="shared" si="6"/>
        <v>162.40704322847097</v>
      </c>
      <c r="G58" s="7">
        <f t="shared" si="6"/>
        <v>122.44349064638025</v>
      </c>
      <c r="H58" s="7">
        <f t="shared" si="6"/>
        <v>93.90982439124973</v>
      </c>
      <c r="I58" s="7">
        <f t="shared" si="6"/>
        <v>120.3970772110638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64.3279483234293</v>
      </c>
      <c r="W58" s="7">
        <f t="shared" si="6"/>
        <v>52.824718239615784</v>
      </c>
      <c r="X58" s="7">
        <f t="shared" si="6"/>
        <v>0</v>
      </c>
      <c r="Y58" s="7">
        <f t="shared" si="6"/>
        <v>0</v>
      </c>
      <c r="Z58" s="8">
        <f t="shared" si="6"/>
        <v>52.794098967744674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99.68135408870137</v>
      </c>
      <c r="C60" s="12">
        <f t="shared" si="7"/>
        <v>0</v>
      </c>
      <c r="D60" s="3">
        <f t="shared" si="7"/>
        <v>59.98604498630612</v>
      </c>
      <c r="E60" s="13">
        <f t="shared" si="7"/>
        <v>59.98604498630612</v>
      </c>
      <c r="F60" s="13">
        <f t="shared" si="7"/>
        <v>162.40704322847097</v>
      </c>
      <c r="G60" s="13">
        <f t="shared" si="7"/>
        <v>122.44349064638025</v>
      </c>
      <c r="H60" s="13">
        <f t="shared" si="7"/>
        <v>93.90982439124973</v>
      </c>
      <c r="I60" s="13">
        <f t="shared" si="7"/>
        <v>120.3970772110638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64.3279483234293</v>
      </c>
      <c r="W60" s="13">
        <f t="shared" si="7"/>
        <v>60.02082090389952</v>
      </c>
      <c r="X60" s="13">
        <f t="shared" si="7"/>
        <v>0</v>
      </c>
      <c r="Y60" s="13">
        <f t="shared" si="7"/>
        <v>0</v>
      </c>
      <c r="Z60" s="14">
        <f t="shared" si="7"/>
        <v>59.98604498630612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70.80179708802319</v>
      </c>
      <c r="E61" s="13">
        <f t="shared" si="7"/>
        <v>70.80179708802319</v>
      </c>
      <c r="F61" s="13">
        <f t="shared" si="7"/>
        <v>78.73141693911542</v>
      </c>
      <c r="G61" s="13">
        <f t="shared" si="7"/>
        <v>114.0001953614399</v>
      </c>
      <c r="H61" s="13">
        <f t="shared" si="7"/>
        <v>113.47284726613027</v>
      </c>
      <c r="I61" s="13">
        <f t="shared" si="7"/>
        <v>99.57712957049337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51.91435121205716</v>
      </c>
      <c r="W61" s="13">
        <f t="shared" si="7"/>
        <v>70.80885342488878</v>
      </c>
      <c r="X61" s="13">
        <f t="shared" si="7"/>
        <v>0</v>
      </c>
      <c r="Y61" s="13">
        <f t="shared" si="7"/>
        <v>0</v>
      </c>
      <c r="Z61" s="14">
        <f t="shared" si="7"/>
        <v>70.80179708802319</v>
      </c>
    </row>
    <row r="62" spans="1:26" ht="12.75">
      <c r="A62" s="39" t="s">
        <v>104</v>
      </c>
      <c r="B62" s="12">
        <f t="shared" si="7"/>
        <v>99.58739177038753</v>
      </c>
      <c r="C62" s="12">
        <f t="shared" si="7"/>
        <v>0</v>
      </c>
      <c r="D62" s="3">
        <f t="shared" si="7"/>
        <v>59.191117690047456</v>
      </c>
      <c r="E62" s="13">
        <f t="shared" si="7"/>
        <v>59.191117690047456</v>
      </c>
      <c r="F62" s="13">
        <f t="shared" si="7"/>
        <v>212.3375814066335</v>
      </c>
      <c r="G62" s="13">
        <f t="shared" si="7"/>
        <v>128.74873589138548</v>
      </c>
      <c r="H62" s="13">
        <f t="shared" si="7"/>
        <v>91.41173479399174</v>
      </c>
      <c r="I62" s="13">
        <f t="shared" si="7"/>
        <v>129.28699354239143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70.00651096449754</v>
      </c>
      <c r="W62" s="13">
        <f t="shared" si="7"/>
        <v>59.23047839506172</v>
      </c>
      <c r="X62" s="13">
        <f t="shared" si="7"/>
        <v>0</v>
      </c>
      <c r="Y62" s="13">
        <f t="shared" si="7"/>
        <v>0</v>
      </c>
      <c r="Z62" s="14">
        <f t="shared" si="7"/>
        <v>59.191117690047456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2.1427533916276906</v>
      </c>
      <c r="E63" s="13">
        <f t="shared" si="7"/>
        <v>2.1427533916276906</v>
      </c>
      <c r="F63" s="13">
        <f t="shared" si="7"/>
        <v>7.336133113603742</v>
      </c>
      <c r="G63" s="13">
        <f t="shared" si="7"/>
        <v>0</v>
      </c>
      <c r="H63" s="13">
        <f t="shared" si="7"/>
        <v>19.39659565793497</v>
      </c>
      <c r="I63" s="13">
        <f t="shared" si="7"/>
        <v>8.997692454499713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3.8371611222919375</v>
      </c>
      <c r="W63" s="13">
        <f t="shared" si="7"/>
        <v>2.144186046511628</v>
      </c>
      <c r="X63" s="13">
        <f t="shared" si="7"/>
        <v>0</v>
      </c>
      <c r="Y63" s="13">
        <f t="shared" si="7"/>
        <v>0</v>
      </c>
      <c r="Z63" s="14">
        <f t="shared" si="7"/>
        <v>2.1427533916276906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23334365</v>
      </c>
      <c r="C67" s="24"/>
      <c r="D67" s="25">
        <v>41662948</v>
      </c>
      <c r="E67" s="26">
        <v>41662948</v>
      </c>
      <c r="F67" s="26">
        <v>944794</v>
      </c>
      <c r="G67" s="26">
        <v>942897</v>
      </c>
      <c r="H67" s="26">
        <v>1571334</v>
      </c>
      <c r="I67" s="26">
        <v>3459025</v>
      </c>
      <c r="J67" s="26">
        <v>1035067</v>
      </c>
      <c r="K67" s="26">
        <v>883771</v>
      </c>
      <c r="L67" s="26">
        <v>1096096</v>
      </c>
      <c r="M67" s="26">
        <v>3014934</v>
      </c>
      <c r="N67" s="26"/>
      <c r="O67" s="26"/>
      <c r="P67" s="26"/>
      <c r="Q67" s="26"/>
      <c r="R67" s="26"/>
      <c r="S67" s="26"/>
      <c r="T67" s="26"/>
      <c r="U67" s="26"/>
      <c r="V67" s="26">
        <v>6473959</v>
      </c>
      <c r="W67" s="26">
        <v>20830998</v>
      </c>
      <c r="X67" s="26"/>
      <c r="Y67" s="25"/>
      <c r="Z67" s="27">
        <v>41662948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23334365</v>
      </c>
      <c r="C69" s="19"/>
      <c r="D69" s="20">
        <v>36667825</v>
      </c>
      <c r="E69" s="21">
        <v>36667825</v>
      </c>
      <c r="F69" s="21">
        <v>944794</v>
      </c>
      <c r="G69" s="21">
        <v>942897</v>
      </c>
      <c r="H69" s="21">
        <v>1571334</v>
      </c>
      <c r="I69" s="21">
        <v>3459025</v>
      </c>
      <c r="J69" s="21">
        <v>1035067</v>
      </c>
      <c r="K69" s="21">
        <v>883771</v>
      </c>
      <c r="L69" s="21">
        <v>1096096</v>
      </c>
      <c r="M69" s="21">
        <v>3014934</v>
      </c>
      <c r="N69" s="21"/>
      <c r="O69" s="21"/>
      <c r="P69" s="21"/>
      <c r="Q69" s="21"/>
      <c r="R69" s="21"/>
      <c r="S69" s="21"/>
      <c r="T69" s="21"/>
      <c r="U69" s="21"/>
      <c r="V69" s="21">
        <v>6473959</v>
      </c>
      <c r="W69" s="21">
        <v>18333498</v>
      </c>
      <c r="X69" s="21"/>
      <c r="Y69" s="20"/>
      <c r="Z69" s="23">
        <v>36667825</v>
      </c>
    </row>
    <row r="70" spans="1:26" ht="12.75" hidden="1">
      <c r="A70" s="39" t="s">
        <v>103</v>
      </c>
      <c r="B70" s="19">
        <v>4883908</v>
      </c>
      <c r="C70" s="19"/>
      <c r="D70" s="20">
        <v>5047499</v>
      </c>
      <c r="E70" s="21">
        <v>5047499</v>
      </c>
      <c r="F70" s="21">
        <v>324220</v>
      </c>
      <c r="G70" s="21">
        <v>235461</v>
      </c>
      <c r="H70" s="21">
        <v>241983</v>
      </c>
      <c r="I70" s="21">
        <v>801664</v>
      </c>
      <c r="J70" s="21">
        <v>265535</v>
      </c>
      <c r="K70" s="21">
        <v>245045</v>
      </c>
      <c r="L70" s="21">
        <v>225431</v>
      </c>
      <c r="M70" s="21">
        <v>736011</v>
      </c>
      <c r="N70" s="21"/>
      <c r="O70" s="21"/>
      <c r="P70" s="21"/>
      <c r="Q70" s="21"/>
      <c r="R70" s="21"/>
      <c r="S70" s="21"/>
      <c r="T70" s="21"/>
      <c r="U70" s="21"/>
      <c r="V70" s="21">
        <v>1537675</v>
      </c>
      <c r="W70" s="21">
        <v>2523498</v>
      </c>
      <c r="X70" s="21"/>
      <c r="Y70" s="20"/>
      <c r="Z70" s="23">
        <v>5047499</v>
      </c>
    </row>
    <row r="71" spans="1:26" ht="12.75" hidden="1">
      <c r="A71" s="39" t="s">
        <v>104</v>
      </c>
      <c r="B71" s="19">
        <v>18020484</v>
      </c>
      <c r="C71" s="19"/>
      <c r="D71" s="20">
        <v>31103981</v>
      </c>
      <c r="E71" s="21">
        <v>31103981</v>
      </c>
      <c r="F71" s="21">
        <v>601763</v>
      </c>
      <c r="G71" s="21">
        <v>688232</v>
      </c>
      <c r="H71" s="21">
        <v>1309729</v>
      </c>
      <c r="I71" s="21">
        <v>2599724</v>
      </c>
      <c r="J71" s="21">
        <v>748428</v>
      </c>
      <c r="K71" s="21">
        <v>615847</v>
      </c>
      <c r="L71" s="21">
        <v>837133</v>
      </c>
      <c r="M71" s="21">
        <v>2201408</v>
      </c>
      <c r="N71" s="21"/>
      <c r="O71" s="21"/>
      <c r="P71" s="21"/>
      <c r="Q71" s="21"/>
      <c r="R71" s="21"/>
      <c r="S71" s="21"/>
      <c r="T71" s="21"/>
      <c r="U71" s="21"/>
      <c r="V71" s="21">
        <v>4801132</v>
      </c>
      <c r="W71" s="21">
        <v>15552000</v>
      </c>
      <c r="X71" s="21"/>
      <c r="Y71" s="20"/>
      <c r="Z71" s="23">
        <v>31103981</v>
      </c>
    </row>
    <row r="72" spans="1:26" ht="12.75" hidden="1">
      <c r="A72" s="39" t="s">
        <v>105</v>
      </c>
      <c r="B72" s="19">
        <v>429973</v>
      </c>
      <c r="C72" s="19"/>
      <c r="D72" s="20">
        <v>516345</v>
      </c>
      <c r="E72" s="21">
        <v>516345</v>
      </c>
      <c r="F72" s="21">
        <v>18811</v>
      </c>
      <c r="G72" s="21">
        <v>19204</v>
      </c>
      <c r="H72" s="21">
        <v>19622</v>
      </c>
      <c r="I72" s="21">
        <v>57637</v>
      </c>
      <c r="J72" s="21">
        <v>21104</v>
      </c>
      <c r="K72" s="21">
        <v>22879</v>
      </c>
      <c r="L72" s="21">
        <v>33532</v>
      </c>
      <c r="M72" s="21">
        <v>77515</v>
      </c>
      <c r="N72" s="21"/>
      <c r="O72" s="21"/>
      <c r="P72" s="21"/>
      <c r="Q72" s="21"/>
      <c r="R72" s="21"/>
      <c r="S72" s="21"/>
      <c r="T72" s="21"/>
      <c r="U72" s="21"/>
      <c r="V72" s="21">
        <v>135152</v>
      </c>
      <c r="W72" s="21">
        <v>258000</v>
      </c>
      <c r="X72" s="21"/>
      <c r="Y72" s="20"/>
      <c r="Z72" s="23">
        <v>516345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4995123</v>
      </c>
      <c r="E75" s="30">
        <v>4995123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2497500</v>
      </c>
      <c r="X75" s="30"/>
      <c r="Y75" s="29"/>
      <c r="Z75" s="31">
        <v>4995123</v>
      </c>
    </row>
    <row r="76" spans="1:26" ht="12.75" hidden="1">
      <c r="A76" s="42" t="s">
        <v>287</v>
      </c>
      <c r="B76" s="32">
        <v>23260011</v>
      </c>
      <c r="C76" s="32"/>
      <c r="D76" s="33">
        <v>21995578</v>
      </c>
      <c r="E76" s="34">
        <v>21995578</v>
      </c>
      <c r="F76" s="34">
        <v>1534412</v>
      </c>
      <c r="G76" s="34">
        <v>1154516</v>
      </c>
      <c r="H76" s="34">
        <v>1475637</v>
      </c>
      <c r="I76" s="34">
        <v>4164565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4164565</v>
      </c>
      <c r="W76" s="34">
        <v>11003916</v>
      </c>
      <c r="X76" s="34"/>
      <c r="Y76" s="33"/>
      <c r="Z76" s="35">
        <v>21995578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23260011</v>
      </c>
      <c r="C78" s="19"/>
      <c r="D78" s="20">
        <v>21995578</v>
      </c>
      <c r="E78" s="21">
        <v>21995578</v>
      </c>
      <c r="F78" s="21">
        <v>1534412</v>
      </c>
      <c r="G78" s="21">
        <v>1154516</v>
      </c>
      <c r="H78" s="21">
        <v>1475637</v>
      </c>
      <c r="I78" s="21">
        <v>4164565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4164565</v>
      </c>
      <c r="W78" s="21">
        <v>11003916</v>
      </c>
      <c r="X78" s="21"/>
      <c r="Y78" s="20"/>
      <c r="Z78" s="23">
        <v>21995578</v>
      </c>
    </row>
    <row r="79" spans="1:26" ht="12.75" hidden="1">
      <c r="A79" s="39" t="s">
        <v>103</v>
      </c>
      <c r="B79" s="19">
        <v>4883908</v>
      </c>
      <c r="C79" s="19"/>
      <c r="D79" s="20">
        <v>3573720</v>
      </c>
      <c r="E79" s="21">
        <v>3573720</v>
      </c>
      <c r="F79" s="21">
        <v>255263</v>
      </c>
      <c r="G79" s="21">
        <v>268426</v>
      </c>
      <c r="H79" s="21">
        <v>274585</v>
      </c>
      <c r="I79" s="21">
        <v>798274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798274</v>
      </c>
      <c r="W79" s="21">
        <v>1786860</v>
      </c>
      <c r="X79" s="21"/>
      <c r="Y79" s="20"/>
      <c r="Z79" s="23">
        <v>3573720</v>
      </c>
    </row>
    <row r="80" spans="1:26" ht="12.75" hidden="1">
      <c r="A80" s="39" t="s">
        <v>104</v>
      </c>
      <c r="B80" s="19">
        <v>17946130</v>
      </c>
      <c r="C80" s="19"/>
      <c r="D80" s="20">
        <v>18410794</v>
      </c>
      <c r="E80" s="21">
        <v>18410794</v>
      </c>
      <c r="F80" s="21">
        <v>1277769</v>
      </c>
      <c r="G80" s="21">
        <v>886090</v>
      </c>
      <c r="H80" s="21">
        <v>1197246</v>
      </c>
      <c r="I80" s="21">
        <v>3361105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3361105</v>
      </c>
      <c r="W80" s="21">
        <v>9211524</v>
      </c>
      <c r="X80" s="21"/>
      <c r="Y80" s="20"/>
      <c r="Z80" s="23">
        <v>18410794</v>
      </c>
    </row>
    <row r="81" spans="1:26" ht="12.75" hidden="1">
      <c r="A81" s="39" t="s">
        <v>105</v>
      </c>
      <c r="B81" s="19">
        <v>429973</v>
      </c>
      <c r="C81" s="19"/>
      <c r="D81" s="20">
        <v>11064</v>
      </c>
      <c r="E81" s="21">
        <v>11064</v>
      </c>
      <c r="F81" s="21">
        <v>1380</v>
      </c>
      <c r="G81" s="21"/>
      <c r="H81" s="21">
        <v>3806</v>
      </c>
      <c r="I81" s="21">
        <v>5186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5186</v>
      </c>
      <c r="W81" s="21">
        <v>5532</v>
      </c>
      <c r="X81" s="21"/>
      <c r="Y81" s="20"/>
      <c r="Z81" s="23">
        <v>11064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280383897</v>
      </c>
      <c r="D5" s="153">
        <f>SUM(D6:D8)</f>
        <v>0</v>
      </c>
      <c r="E5" s="154">
        <f t="shared" si="0"/>
        <v>302613157</v>
      </c>
      <c r="F5" s="100">
        <f t="shared" si="0"/>
        <v>302613157</v>
      </c>
      <c r="G5" s="100">
        <f t="shared" si="0"/>
        <v>122181315</v>
      </c>
      <c r="H5" s="100">
        <f t="shared" si="0"/>
        <v>701013</v>
      </c>
      <c r="I5" s="100">
        <f t="shared" si="0"/>
        <v>394443</v>
      </c>
      <c r="J5" s="100">
        <f t="shared" si="0"/>
        <v>123276771</v>
      </c>
      <c r="K5" s="100">
        <f t="shared" si="0"/>
        <v>152402</v>
      </c>
      <c r="L5" s="100">
        <f t="shared" si="0"/>
        <v>927111</v>
      </c>
      <c r="M5" s="100">
        <f t="shared" si="0"/>
        <v>90894946</v>
      </c>
      <c r="N5" s="100">
        <f t="shared" si="0"/>
        <v>91974459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215251230</v>
      </c>
      <c r="X5" s="100">
        <f t="shared" si="0"/>
        <v>151306500</v>
      </c>
      <c r="Y5" s="100">
        <f t="shared" si="0"/>
        <v>63944730</v>
      </c>
      <c r="Z5" s="137">
        <f>+IF(X5&lt;&gt;0,+(Y5/X5)*100,0)</f>
        <v>42.26172041518375</v>
      </c>
      <c r="AA5" s="153">
        <f>SUM(AA6:AA8)</f>
        <v>302613157</v>
      </c>
    </row>
    <row r="6" spans="1:27" ht="12.75">
      <c r="A6" s="138" t="s">
        <v>75</v>
      </c>
      <c r="B6" s="136"/>
      <c r="C6" s="155">
        <v>265376000</v>
      </c>
      <c r="D6" s="155"/>
      <c r="E6" s="156">
        <v>292146000</v>
      </c>
      <c r="F6" s="60">
        <v>292146000</v>
      </c>
      <c r="G6" s="60">
        <v>121727000</v>
      </c>
      <c r="H6" s="60"/>
      <c r="I6" s="60"/>
      <c r="J6" s="60">
        <v>121727000</v>
      </c>
      <c r="K6" s="60"/>
      <c r="L6" s="60"/>
      <c r="M6" s="60">
        <v>90650000</v>
      </c>
      <c r="N6" s="60">
        <v>90650000</v>
      </c>
      <c r="O6" s="60"/>
      <c r="P6" s="60"/>
      <c r="Q6" s="60"/>
      <c r="R6" s="60"/>
      <c r="S6" s="60"/>
      <c r="T6" s="60"/>
      <c r="U6" s="60"/>
      <c r="V6" s="60"/>
      <c r="W6" s="60">
        <v>212377000</v>
      </c>
      <c r="X6" s="60">
        <v>146073000</v>
      </c>
      <c r="Y6" s="60">
        <v>66304000</v>
      </c>
      <c r="Z6" s="140">
        <v>45.39</v>
      </c>
      <c r="AA6" s="155">
        <v>292146000</v>
      </c>
    </row>
    <row r="7" spans="1:27" ht="12.75">
      <c r="A7" s="138" t="s">
        <v>76</v>
      </c>
      <c r="B7" s="136"/>
      <c r="C7" s="157">
        <v>14951987</v>
      </c>
      <c r="D7" s="157"/>
      <c r="E7" s="158">
        <v>10467157</v>
      </c>
      <c r="F7" s="159">
        <v>10467157</v>
      </c>
      <c r="G7" s="159">
        <v>454315</v>
      </c>
      <c r="H7" s="159">
        <v>701013</v>
      </c>
      <c r="I7" s="159">
        <v>394443</v>
      </c>
      <c r="J7" s="159">
        <v>1549771</v>
      </c>
      <c r="K7" s="159">
        <v>152402</v>
      </c>
      <c r="L7" s="159">
        <v>927111</v>
      </c>
      <c r="M7" s="159">
        <v>244946</v>
      </c>
      <c r="N7" s="159">
        <v>1324459</v>
      </c>
      <c r="O7" s="159"/>
      <c r="P7" s="159"/>
      <c r="Q7" s="159"/>
      <c r="R7" s="159"/>
      <c r="S7" s="159"/>
      <c r="T7" s="159"/>
      <c r="U7" s="159"/>
      <c r="V7" s="159"/>
      <c r="W7" s="159">
        <v>2874230</v>
      </c>
      <c r="X7" s="159">
        <v>5233500</v>
      </c>
      <c r="Y7" s="159">
        <v>-2359270</v>
      </c>
      <c r="Z7" s="141">
        <v>-45.08</v>
      </c>
      <c r="AA7" s="157">
        <v>10467157</v>
      </c>
    </row>
    <row r="8" spans="1:27" ht="12.75">
      <c r="A8" s="138" t="s">
        <v>77</v>
      </c>
      <c r="B8" s="136"/>
      <c r="C8" s="155">
        <v>55910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101729</v>
      </c>
      <c r="D9" s="153">
        <f>SUM(D10:D14)</f>
        <v>0</v>
      </c>
      <c r="E9" s="154">
        <f t="shared" si="1"/>
        <v>55452</v>
      </c>
      <c r="F9" s="100">
        <f t="shared" si="1"/>
        <v>55452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27498</v>
      </c>
      <c r="Y9" s="100">
        <f t="shared" si="1"/>
        <v>-27498</v>
      </c>
      <c r="Z9" s="137">
        <f>+IF(X9&lt;&gt;0,+(Y9/X9)*100,0)</f>
        <v>-100</v>
      </c>
      <c r="AA9" s="153">
        <f>SUM(AA10:AA14)</f>
        <v>55452</v>
      </c>
    </row>
    <row r="10" spans="1:27" ht="12.75">
      <c r="A10" s="138" t="s">
        <v>79</v>
      </c>
      <c r="B10" s="136"/>
      <c r="C10" s="155">
        <v>101729</v>
      </c>
      <c r="D10" s="155"/>
      <c r="E10" s="156">
        <v>55452</v>
      </c>
      <c r="F10" s="60">
        <v>55452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27498</v>
      </c>
      <c r="Y10" s="60">
        <v>-27498</v>
      </c>
      <c r="Z10" s="140">
        <v>-100</v>
      </c>
      <c r="AA10" s="155">
        <v>55452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280875493</v>
      </c>
      <c r="D15" s="153">
        <f>SUM(D16:D18)</f>
        <v>0</v>
      </c>
      <c r="E15" s="154">
        <f t="shared" si="2"/>
        <v>40160041</v>
      </c>
      <c r="F15" s="100">
        <f t="shared" si="2"/>
        <v>40160041</v>
      </c>
      <c r="G15" s="100">
        <f t="shared" si="2"/>
        <v>313584</v>
      </c>
      <c r="H15" s="100">
        <f t="shared" si="2"/>
        <v>38463906</v>
      </c>
      <c r="I15" s="100">
        <f t="shared" si="2"/>
        <v>34297147</v>
      </c>
      <c r="J15" s="100">
        <f t="shared" si="2"/>
        <v>73074637</v>
      </c>
      <c r="K15" s="100">
        <f t="shared" si="2"/>
        <v>13230800</v>
      </c>
      <c r="L15" s="100">
        <f t="shared" si="2"/>
        <v>791243</v>
      </c>
      <c r="M15" s="100">
        <f t="shared" si="2"/>
        <v>34571124</v>
      </c>
      <c r="N15" s="100">
        <f t="shared" si="2"/>
        <v>48593167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121667804</v>
      </c>
      <c r="X15" s="100">
        <f t="shared" si="2"/>
        <v>19433502</v>
      </c>
      <c r="Y15" s="100">
        <f t="shared" si="2"/>
        <v>102234302</v>
      </c>
      <c r="Z15" s="137">
        <f>+IF(X15&lt;&gt;0,+(Y15/X15)*100,0)</f>
        <v>526.0724598170726</v>
      </c>
      <c r="AA15" s="153">
        <f>SUM(AA16:AA18)</f>
        <v>40160041</v>
      </c>
    </row>
    <row r="16" spans="1:27" ht="12.75">
      <c r="A16" s="138" t="s">
        <v>85</v>
      </c>
      <c r="B16" s="136"/>
      <c r="C16" s="155">
        <v>280875493</v>
      </c>
      <c r="D16" s="155"/>
      <c r="E16" s="156">
        <v>40160041</v>
      </c>
      <c r="F16" s="60">
        <v>40160041</v>
      </c>
      <c r="G16" s="60">
        <v>313584</v>
      </c>
      <c r="H16" s="60">
        <v>38463906</v>
      </c>
      <c r="I16" s="60">
        <v>34297147</v>
      </c>
      <c r="J16" s="60">
        <v>73074637</v>
      </c>
      <c r="K16" s="60">
        <v>13230800</v>
      </c>
      <c r="L16" s="60">
        <v>791243</v>
      </c>
      <c r="M16" s="60">
        <v>34571124</v>
      </c>
      <c r="N16" s="60">
        <v>48593167</v>
      </c>
      <c r="O16" s="60"/>
      <c r="P16" s="60"/>
      <c r="Q16" s="60"/>
      <c r="R16" s="60"/>
      <c r="S16" s="60"/>
      <c r="T16" s="60"/>
      <c r="U16" s="60"/>
      <c r="V16" s="60"/>
      <c r="W16" s="60">
        <v>121667804</v>
      </c>
      <c r="X16" s="60">
        <v>19433502</v>
      </c>
      <c r="Y16" s="60">
        <v>102234302</v>
      </c>
      <c r="Z16" s="140">
        <v>526.07</v>
      </c>
      <c r="AA16" s="155">
        <v>40160041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31646135</v>
      </c>
      <c r="D19" s="153">
        <f>SUM(D20:D23)</f>
        <v>0</v>
      </c>
      <c r="E19" s="154">
        <f t="shared" si="3"/>
        <v>305477825</v>
      </c>
      <c r="F19" s="100">
        <f t="shared" si="3"/>
        <v>305477825</v>
      </c>
      <c r="G19" s="100">
        <f t="shared" si="3"/>
        <v>1044794</v>
      </c>
      <c r="H19" s="100">
        <f t="shared" si="3"/>
        <v>1034097</v>
      </c>
      <c r="I19" s="100">
        <f t="shared" si="3"/>
        <v>1441074</v>
      </c>
      <c r="J19" s="100">
        <f t="shared" si="3"/>
        <v>3519965</v>
      </c>
      <c r="K19" s="100">
        <f t="shared" si="3"/>
        <v>1150817</v>
      </c>
      <c r="L19" s="100">
        <f t="shared" si="3"/>
        <v>1035821</v>
      </c>
      <c r="M19" s="100">
        <f t="shared" si="3"/>
        <v>1434656</v>
      </c>
      <c r="N19" s="100">
        <f t="shared" si="3"/>
        <v>3621294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7141259</v>
      </c>
      <c r="X19" s="100">
        <f t="shared" si="3"/>
        <v>18979998</v>
      </c>
      <c r="Y19" s="100">
        <f t="shared" si="3"/>
        <v>-11838739</v>
      </c>
      <c r="Z19" s="137">
        <f>+IF(X19&lt;&gt;0,+(Y19/X19)*100,0)</f>
        <v>-62.37481689934846</v>
      </c>
      <c r="AA19" s="153">
        <f>SUM(AA20:AA23)</f>
        <v>305477825</v>
      </c>
    </row>
    <row r="20" spans="1:27" ht="12.75">
      <c r="A20" s="138" t="s">
        <v>89</v>
      </c>
      <c r="B20" s="136"/>
      <c r="C20" s="155">
        <v>4883908</v>
      </c>
      <c r="D20" s="155"/>
      <c r="E20" s="156">
        <v>5047499</v>
      </c>
      <c r="F20" s="60">
        <v>5047499</v>
      </c>
      <c r="G20" s="60">
        <v>324220</v>
      </c>
      <c r="H20" s="60">
        <v>235461</v>
      </c>
      <c r="I20" s="60">
        <v>241983</v>
      </c>
      <c r="J20" s="60">
        <v>801664</v>
      </c>
      <c r="K20" s="60">
        <v>265535</v>
      </c>
      <c r="L20" s="60">
        <v>245045</v>
      </c>
      <c r="M20" s="60">
        <v>225431</v>
      </c>
      <c r="N20" s="60">
        <v>736011</v>
      </c>
      <c r="O20" s="60"/>
      <c r="P20" s="60"/>
      <c r="Q20" s="60"/>
      <c r="R20" s="60"/>
      <c r="S20" s="60"/>
      <c r="T20" s="60"/>
      <c r="U20" s="60"/>
      <c r="V20" s="60"/>
      <c r="W20" s="60">
        <v>1537675</v>
      </c>
      <c r="X20" s="60">
        <v>2523498</v>
      </c>
      <c r="Y20" s="60">
        <v>-985823</v>
      </c>
      <c r="Z20" s="140">
        <v>-39.07</v>
      </c>
      <c r="AA20" s="155">
        <v>5047499</v>
      </c>
    </row>
    <row r="21" spans="1:27" ht="12.75">
      <c r="A21" s="138" t="s">
        <v>90</v>
      </c>
      <c r="B21" s="136"/>
      <c r="C21" s="155">
        <v>26332254</v>
      </c>
      <c r="D21" s="155"/>
      <c r="E21" s="156">
        <v>248993981</v>
      </c>
      <c r="F21" s="60">
        <v>248993981</v>
      </c>
      <c r="G21" s="60">
        <v>701763</v>
      </c>
      <c r="H21" s="60">
        <v>779432</v>
      </c>
      <c r="I21" s="60">
        <v>1179469</v>
      </c>
      <c r="J21" s="60">
        <v>2660664</v>
      </c>
      <c r="K21" s="60">
        <v>864178</v>
      </c>
      <c r="L21" s="60">
        <v>767897</v>
      </c>
      <c r="M21" s="60">
        <v>1175693</v>
      </c>
      <c r="N21" s="60">
        <v>2807768</v>
      </c>
      <c r="O21" s="60"/>
      <c r="P21" s="60"/>
      <c r="Q21" s="60"/>
      <c r="R21" s="60"/>
      <c r="S21" s="60"/>
      <c r="T21" s="60"/>
      <c r="U21" s="60"/>
      <c r="V21" s="60"/>
      <c r="W21" s="60">
        <v>5468432</v>
      </c>
      <c r="X21" s="60">
        <v>16198500</v>
      </c>
      <c r="Y21" s="60">
        <v>-10730068</v>
      </c>
      <c r="Z21" s="140">
        <v>-66.24</v>
      </c>
      <c r="AA21" s="155">
        <v>248993981</v>
      </c>
    </row>
    <row r="22" spans="1:27" ht="12.75">
      <c r="A22" s="138" t="s">
        <v>91</v>
      </c>
      <c r="B22" s="136"/>
      <c r="C22" s="157">
        <v>429973</v>
      </c>
      <c r="D22" s="157"/>
      <c r="E22" s="158">
        <v>51436345</v>
      </c>
      <c r="F22" s="159">
        <v>51436345</v>
      </c>
      <c r="G22" s="159">
        <v>18811</v>
      </c>
      <c r="H22" s="159">
        <v>19204</v>
      </c>
      <c r="I22" s="159">
        <v>19622</v>
      </c>
      <c r="J22" s="159">
        <v>57637</v>
      </c>
      <c r="K22" s="159">
        <v>21104</v>
      </c>
      <c r="L22" s="159">
        <v>22879</v>
      </c>
      <c r="M22" s="159">
        <v>33532</v>
      </c>
      <c r="N22" s="159">
        <v>77515</v>
      </c>
      <c r="O22" s="159"/>
      <c r="P22" s="159"/>
      <c r="Q22" s="159"/>
      <c r="R22" s="159"/>
      <c r="S22" s="159"/>
      <c r="T22" s="159"/>
      <c r="U22" s="159"/>
      <c r="V22" s="159"/>
      <c r="W22" s="159">
        <v>135152</v>
      </c>
      <c r="X22" s="159">
        <v>258000</v>
      </c>
      <c r="Y22" s="159">
        <v>-122848</v>
      </c>
      <c r="Z22" s="141">
        <v>-47.62</v>
      </c>
      <c r="AA22" s="157">
        <v>51436345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593007254</v>
      </c>
      <c r="D25" s="168">
        <f>+D5+D9+D15+D19+D24</f>
        <v>0</v>
      </c>
      <c r="E25" s="169">
        <f t="shared" si="4"/>
        <v>648306475</v>
      </c>
      <c r="F25" s="73">
        <f t="shared" si="4"/>
        <v>648306475</v>
      </c>
      <c r="G25" s="73">
        <f t="shared" si="4"/>
        <v>123539693</v>
      </c>
      <c r="H25" s="73">
        <f t="shared" si="4"/>
        <v>40199016</v>
      </c>
      <c r="I25" s="73">
        <f t="shared" si="4"/>
        <v>36132664</v>
      </c>
      <c r="J25" s="73">
        <f t="shared" si="4"/>
        <v>199871373</v>
      </c>
      <c r="K25" s="73">
        <f t="shared" si="4"/>
        <v>14534019</v>
      </c>
      <c r="L25" s="73">
        <f t="shared" si="4"/>
        <v>2754175</v>
      </c>
      <c r="M25" s="73">
        <f t="shared" si="4"/>
        <v>126900726</v>
      </c>
      <c r="N25" s="73">
        <f t="shared" si="4"/>
        <v>144188920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344060293</v>
      </c>
      <c r="X25" s="73">
        <f t="shared" si="4"/>
        <v>189747498</v>
      </c>
      <c r="Y25" s="73">
        <f t="shared" si="4"/>
        <v>154312795</v>
      </c>
      <c r="Z25" s="170">
        <f>+IF(X25&lt;&gt;0,+(Y25/X25)*100,0)</f>
        <v>81.32533847692685</v>
      </c>
      <c r="AA25" s="168">
        <f>+AA5+AA9+AA15+AA19+AA24</f>
        <v>648306475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239440630</v>
      </c>
      <c r="D28" s="153">
        <f>SUM(D29:D31)</f>
        <v>0</v>
      </c>
      <c r="E28" s="154">
        <f t="shared" si="5"/>
        <v>114707106</v>
      </c>
      <c r="F28" s="100">
        <f t="shared" si="5"/>
        <v>114707106</v>
      </c>
      <c r="G28" s="100">
        <f t="shared" si="5"/>
        <v>6388727</v>
      </c>
      <c r="H28" s="100">
        <f t="shared" si="5"/>
        <v>8712694</v>
      </c>
      <c r="I28" s="100">
        <f t="shared" si="5"/>
        <v>9797405</v>
      </c>
      <c r="J28" s="100">
        <f t="shared" si="5"/>
        <v>24898826</v>
      </c>
      <c r="K28" s="100">
        <f t="shared" si="5"/>
        <v>5816832</v>
      </c>
      <c r="L28" s="100">
        <f t="shared" si="5"/>
        <v>8179928</v>
      </c>
      <c r="M28" s="100">
        <f t="shared" si="5"/>
        <v>7502314</v>
      </c>
      <c r="N28" s="100">
        <f t="shared" si="5"/>
        <v>21499074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46397900</v>
      </c>
      <c r="X28" s="100">
        <f t="shared" si="5"/>
        <v>62969250</v>
      </c>
      <c r="Y28" s="100">
        <f t="shared" si="5"/>
        <v>-16571350</v>
      </c>
      <c r="Z28" s="137">
        <f>+IF(X28&lt;&gt;0,+(Y28/X28)*100,0)</f>
        <v>-26.316575153745674</v>
      </c>
      <c r="AA28" s="153">
        <f>SUM(AA29:AA31)</f>
        <v>114707106</v>
      </c>
    </row>
    <row r="29" spans="1:27" ht="12.75">
      <c r="A29" s="138" t="s">
        <v>75</v>
      </c>
      <c r="B29" s="136"/>
      <c r="C29" s="155">
        <v>132985377</v>
      </c>
      <c r="D29" s="155"/>
      <c r="E29" s="156">
        <v>19974909</v>
      </c>
      <c r="F29" s="60">
        <v>19974909</v>
      </c>
      <c r="G29" s="60">
        <v>1926886</v>
      </c>
      <c r="H29" s="60">
        <v>3310389</v>
      </c>
      <c r="I29" s="60">
        <v>2408403</v>
      </c>
      <c r="J29" s="60">
        <v>7645678</v>
      </c>
      <c r="K29" s="60">
        <v>1520487</v>
      </c>
      <c r="L29" s="60">
        <v>1396624</v>
      </c>
      <c r="M29" s="60">
        <v>2774183</v>
      </c>
      <c r="N29" s="60">
        <v>5691294</v>
      </c>
      <c r="O29" s="60"/>
      <c r="P29" s="60"/>
      <c r="Q29" s="60"/>
      <c r="R29" s="60"/>
      <c r="S29" s="60"/>
      <c r="T29" s="60"/>
      <c r="U29" s="60"/>
      <c r="V29" s="60"/>
      <c r="W29" s="60">
        <v>13336972</v>
      </c>
      <c r="X29" s="60">
        <v>998748</v>
      </c>
      <c r="Y29" s="60">
        <v>12338224</v>
      </c>
      <c r="Z29" s="140">
        <v>1235.37</v>
      </c>
      <c r="AA29" s="155">
        <v>19974909</v>
      </c>
    </row>
    <row r="30" spans="1:27" ht="12.75">
      <c r="A30" s="138" t="s">
        <v>76</v>
      </c>
      <c r="B30" s="136"/>
      <c r="C30" s="157">
        <v>58454959</v>
      </c>
      <c r="D30" s="157"/>
      <c r="E30" s="158">
        <v>57419368</v>
      </c>
      <c r="F30" s="159">
        <v>57419368</v>
      </c>
      <c r="G30" s="159">
        <v>1772859</v>
      </c>
      <c r="H30" s="159">
        <v>2551812</v>
      </c>
      <c r="I30" s="159">
        <v>1553458</v>
      </c>
      <c r="J30" s="159">
        <v>5878129</v>
      </c>
      <c r="K30" s="159">
        <v>1869492</v>
      </c>
      <c r="L30" s="159">
        <v>1590911</v>
      </c>
      <c r="M30" s="159">
        <v>1583268</v>
      </c>
      <c r="N30" s="159">
        <v>5043671</v>
      </c>
      <c r="O30" s="159"/>
      <c r="P30" s="159"/>
      <c r="Q30" s="159"/>
      <c r="R30" s="159"/>
      <c r="S30" s="159"/>
      <c r="T30" s="159"/>
      <c r="U30" s="159"/>
      <c r="V30" s="159"/>
      <c r="W30" s="159">
        <v>10921800</v>
      </c>
      <c r="X30" s="159">
        <v>43314000</v>
      </c>
      <c r="Y30" s="159">
        <v>-32392200</v>
      </c>
      <c r="Z30" s="141">
        <v>-74.78</v>
      </c>
      <c r="AA30" s="157">
        <v>57419368</v>
      </c>
    </row>
    <row r="31" spans="1:27" ht="12.75">
      <c r="A31" s="138" t="s">
        <v>77</v>
      </c>
      <c r="B31" s="136"/>
      <c r="C31" s="155">
        <v>48000294</v>
      </c>
      <c r="D31" s="155"/>
      <c r="E31" s="156">
        <v>37312829</v>
      </c>
      <c r="F31" s="60">
        <v>37312829</v>
      </c>
      <c r="G31" s="60">
        <v>2688982</v>
      </c>
      <c r="H31" s="60">
        <v>2850493</v>
      </c>
      <c r="I31" s="60">
        <v>5835544</v>
      </c>
      <c r="J31" s="60">
        <v>11375019</v>
      </c>
      <c r="K31" s="60">
        <v>2426853</v>
      </c>
      <c r="L31" s="60">
        <v>5192393</v>
      </c>
      <c r="M31" s="60">
        <v>3144863</v>
      </c>
      <c r="N31" s="60">
        <v>10764109</v>
      </c>
      <c r="O31" s="60"/>
      <c r="P31" s="60"/>
      <c r="Q31" s="60"/>
      <c r="R31" s="60"/>
      <c r="S31" s="60"/>
      <c r="T31" s="60"/>
      <c r="U31" s="60"/>
      <c r="V31" s="60"/>
      <c r="W31" s="60">
        <v>22139128</v>
      </c>
      <c r="X31" s="60">
        <v>18656502</v>
      </c>
      <c r="Y31" s="60">
        <v>3482626</v>
      </c>
      <c r="Z31" s="140">
        <v>18.67</v>
      </c>
      <c r="AA31" s="155">
        <v>37312829</v>
      </c>
    </row>
    <row r="32" spans="1:27" ht="12.75">
      <c r="A32" s="135" t="s">
        <v>78</v>
      </c>
      <c r="B32" s="136"/>
      <c r="C32" s="153">
        <f aca="true" t="shared" si="6" ref="C32:Y32">SUM(C33:C37)</f>
        <v>18029063</v>
      </c>
      <c r="D32" s="153">
        <f>SUM(D33:D37)</f>
        <v>0</v>
      </c>
      <c r="E32" s="154">
        <f t="shared" si="6"/>
        <v>18183842</v>
      </c>
      <c r="F32" s="100">
        <f t="shared" si="6"/>
        <v>18183842</v>
      </c>
      <c r="G32" s="100">
        <f t="shared" si="6"/>
        <v>1501256</v>
      </c>
      <c r="H32" s="100">
        <f t="shared" si="6"/>
        <v>1447945</v>
      </c>
      <c r="I32" s="100">
        <f t="shared" si="6"/>
        <v>1489183</v>
      </c>
      <c r="J32" s="100">
        <f t="shared" si="6"/>
        <v>4438384</v>
      </c>
      <c r="K32" s="100">
        <f t="shared" si="6"/>
        <v>1753141</v>
      </c>
      <c r="L32" s="100">
        <f t="shared" si="6"/>
        <v>1513382</v>
      </c>
      <c r="M32" s="100">
        <f t="shared" si="6"/>
        <v>1893734</v>
      </c>
      <c r="N32" s="100">
        <f t="shared" si="6"/>
        <v>5160257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9598641</v>
      </c>
      <c r="X32" s="100">
        <f t="shared" si="6"/>
        <v>9091998</v>
      </c>
      <c r="Y32" s="100">
        <f t="shared" si="6"/>
        <v>506643</v>
      </c>
      <c r="Z32" s="137">
        <f>+IF(X32&lt;&gt;0,+(Y32/X32)*100,0)</f>
        <v>5.572405537264746</v>
      </c>
      <c r="AA32" s="153">
        <f>SUM(AA33:AA37)</f>
        <v>18183842</v>
      </c>
    </row>
    <row r="33" spans="1:27" ht="12.75">
      <c r="A33" s="138" t="s">
        <v>79</v>
      </c>
      <c r="B33" s="136"/>
      <c r="C33" s="155">
        <v>18029063</v>
      </c>
      <c r="D33" s="155"/>
      <c r="E33" s="156">
        <v>18183842</v>
      </c>
      <c r="F33" s="60">
        <v>18183842</v>
      </c>
      <c r="G33" s="60">
        <v>1501256</v>
      </c>
      <c r="H33" s="60">
        <v>1447945</v>
      </c>
      <c r="I33" s="60">
        <v>1489183</v>
      </c>
      <c r="J33" s="60">
        <v>4438384</v>
      </c>
      <c r="K33" s="60">
        <v>1753141</v>
      </c>
      <c r="L33" s="60">
        <v>1513382</v>
      </c>
      <c r="M33" s="60">
        <v>1893734</v>
      </c>
      <c r="N33" s="60">
        <v>5160257</v>
      </c>
      <c r="O33" s="60"/>
      <c r="P33" s="60"/>
      <c r="Q33" s="60"/>
      <c r="R33" s="60"/>
      <c r="S33" s="60"/>
      <c r="T33" s="60"/>
      <c r="U33" s="60"/>
      <c r="V33" s="60"/>
      <c r="W33" s="60">
        <v>9598641</v>
      </c>
      <c r="X33" s="60">
        <v>9091998</v>
      </c>
      <c r="Y33" s="60">
        <v>506643</v>
      </c>
      <c r="Z33" s="140">
        <v>5.57</v>
      </c>
      <c r="AA33" s="155">
        <v>18183842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20498019</v>
      </c>
      <c r="D38" s="153">
        <f>SUM(D39:D41)</f>
        <v>0</v>
      </c>
      <c r="E38" s="154">
        <f t="shared" si="7"/>
        <v>55520343</v>
      </c>
      <c r="F38" s="100">
        <f t="shared" si="7"/>
        <v>55520343</v>
      </c>
      <c r="G38" s="100">
        <f t="shared" si="7"/>
        <v>6930479</v>
      </c>
      <c r="H38" s="100">
        <f t="shared" si="7"/>
        <v>1230839</v>
      </c>
      <c r="I38" s="100">
        <f t="shared" si="7"/>
        <v>902761</v>
      </c>
      <c r="J38" s="100">
        <f t="shared" si="7"/>
        <v>9064079</v>
      </c>
      <c r="K38" s="100">
        <f t="shared" si="7"/>
        <v>1219867</v>
      </c>
      <c r="L38" s="100">
        <f t="shared" si="7"/>
        <v>2842537</v>
      </c>
      <c r="M38" s="100">
        <f t="shared" si="7"/>
        <v>1222022</v>
      </c>
      <c r="N38" s="100">
        <f t="shared" si="7"/>
        <v>5284426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14348505</v>
      </c>
      <c r="X38" s="100">
        <f t="shared" si="7"/>
        <v>27760002</v>
      </c>
      <c r="Y38" s="100">
        <f t="shared" si="7"/>
        <v>-13411497</v>
      </c>
      <c r="Z38" s="137">
        <f>+IF(X38&lt;&gt;0,+(Y38/X38)*100,0)</f>
        <v>-48.31230559709614</v>
      </c>
      <c r="AA38" s="153">
        <f>SUM(AA39:AA41)</f>
        <v>55520343</v>
      </c>
    </row>
    <row r="39" spans="1:27" ht="12.75">
      <c r="A39" s="138" t="s">
        <v>85</v>
      </c>
      <c r="B39" s="136"/>
      <c r="C39" s="155">
        <v>20498019</v>
      </c>
      <c r="D39" s="155"/>
      <c r="E39" s="156">
        <v>55520343</v>
      </c>
      <c r="F39" s="60">
        <v>55520343</v>
      </c>
      <c r="G39" s="60">
        <v>6930479</v>
      </c>
      <c r="H39" s="60">
        <v>1230839</v>
      </c>
      <c r="I39" s="60">
        <v>902761</v>
      </c>
      <c r="J39" s="60">
        <v>9064079</v>
      </c>
      <c r="K39" s="60">
        <v>1219867</v>
      </c>
      <c r="L39" s="60">
        <v>2842537</v>
      </c>
      <c r="M39" s="60">
        <v>1222022</v>
      </c>
      <c r="N39" s="60">
        <v>5284426</v>
      </c>
      <c r="O39" s="60"/>
      <c r="P39" s="60"/>
      <c r="Q39" s="60"/>
      <c r="R39" s="60"/>
      <c r="S39" s="60"/>
      <c r="T39" s="60"/>
      <c r="U39" s="60"/>
      <c r="V39" s="60"/>
      <c r="W39" s="60">
        <v>14348505</v>
      </c>
      <c r="X39" s="60">
        <v>27760002</v>
      </c>
      <c r="Y39" s="60">
        <v>-13411497</v>
      </c>
      <c r="Z39" s="140">
        <v>-48.31</v>
      </c>
      <c r="AA39" s="155">
        <v>55520343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168660732</v>
      </c>
      <c r="D42" s="153">
        <f>SUM(D43:D46)</f>
        <v>0</v>
      </c>
      <c r="E42" s="154">
        <f t="shared" si="8"/>
        <v>186396279</v>
      </c>
      <c r="F42" s="100">
        <f t="shared" si="8"/>
        <v>186396279</v>
      </c>
      <c r="G42" s="100">
        <f t="shared" si="8"/>
        <v>22686965</v>
      </c>
      <c r="H42" s="100">
        <f t="shared" si="8"/>
        <v>19905510</v>
      </c>
      <c r="I42" s="100">
        <f t="shared" si="8"/>
        <v>17573394</v>
      </c>
      <c r="J42" s="100">
        <f t="shared" si="8"/>
        <v>60165869</v>
      </c>
      <c r="K42" s="100">
        <f t="shared" si="8"/>
        <v>18569070</v>
      </c>
      <c r="L42" s="100">
        <f t="shared" si="8"/>
        <v>10399309</v>
      </c>
      <c r="M42" s="100">
        <f t="shared" si="8"/>
        <v>15070048</v>
      </c>
      <c r="N42" s="100">
        <f t="shared" si="8"/>
        <v>44038427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104204296</v>
      </c>
      <c r="X42" s="100">
        <f t="shared" si="8"/>
        <v>78593502</v>
      </c>
      <c r="Y42" s="100">
        <f t="shared" si="8"/>
        <v>25610794</v>
      </c>
      <c r="Z42" s="137">
        <f>+IF(X42&lt;&gt;0,+(Y42/X42)*100,0)</f>
        <v>32.58640135414757</v>
      </c>
      <c r="AA42" s="153">
        <f>SUM(AA43:AA46)</f>
        <v>186396279</v>
      </c>
    </row>
    <row r="43" spans="1:27" ht="12.75">
      <c r="A43" s="138" t="s">
        <v>89</v>
      </c>
      <c r="B43" s="136"/>
      <c r="C43" s="155">
        <v>31087928</v>
      </c>
      <c r="D43" s="155"/>
      <c r="E43" s="156">
        <v>23042192</v>
      </c>
      <c r="F43" s="60">
        <v>23042192</v>
      </c>
      <c r="G43" s="60">
        <v>63570</v>
      </c>
      <c r="H43" s="60">
        <v>4283421</v>
      </c>
      <c r="I43" s="60">
        <v>4974484</v>
      </c>
      <c r="J43" s="60">
        <v>9321475</v>
      </c>
      <c r="K43" s="60">
        <v>2864573</v>
      </c>
      <c r="L43" s="60">
        <v>49389</v>
      </c>
      <c r="M43" s="60">
        <v>3159081</v>
      </c>
      <c r="N43" s="60">
        <v>6073043</v>
      </c>
      <c r="O43" s="60"/>
      <c r="P43" s="60"/>
      <c r="Q43" s="60"/>
      <c r="R43" s="60"/>
      <c r="S43" s="60"/>
      <c r="T43" s="60"/>
      <c r="U43" s="60"/>
      <c r="V43" s="60"/>
      <c r="W43" s="60">
        <v>15394518</v>
      </c>
      <c r="X43" s="60">
        <v>11521002</v>
      </c>
      <c r="Y43" s="60">
        <v>3873516</v>
      </c>
      <c r="Z43" s="140">
        <v>33.62</v>
      </c>
      <c r="AA43" s="155">
        <v>23042192</v>
      </c>
    </row>
    <row r="44" spans="1:27" ht="12.75">
      <c r="A44" s="138" t="s">
        <v>90</v>
      </c>
      <c r="B44" s="136"/>
      <c r="C44" s="155">
        <v>135118545</v>
      </c>
      <c r="D44" s="155"/>
      <c r="E44" s="156">
        <v>160893164</v>
      </c>
      <c r="F44" s="60">
        <v>160893164</v>
      </c>
      <c r="G44" s="60">
        <v>22394285</v>
      </c>
      <c r="H44" s="60">
        <v>15374221</v>
      </c>
      <c r="I44" s="60">
        <v>12374670</v>
      </c>
      <c r="J44" s="60">
        <v>50143176</v>
      </c>
      <c r="K44" s="60">
        <v>15500786</v>
      </c>
      <c r="L44" s="60">
        <v>10132695</v>
      </c>
      <c r="M44" s="60">
        <v>11715057</v>
      </c>
      <c r="N44" s="60">
        <v>37348538</v>
      </c>
      <c r="O44" s="60"/>
      <c r="P44" s="60"/>
      <c r="Q44" s="60"/>
      <c r="R44" s="60"/>
      <c r="S44" s="60"/>
      <c r="T44" s="60"/>
      <c r="U44" s="60"/>
      <c r="V44" s="60"/>
      <c r="W44" s="60">
        <v>87491714</v>
      </c>
      <c r="X44" s="60">
        <v>65842002</v>
      </c>
      <c r="Y44" s="60">
        <v>21649712</v>
      </c>
      <c r="Z44" s="140">
        <v>32.88</v>
      </c>
      <c r="AA44" s="155">
        <v>160893164</v>
      </c>
    </row>
    <row r="45" spans="1:27" ht="12.75">
      <c r="A45" s="138" t="s">
        <v>91</v>
      </c>
      <c r="B45" s="136"/>
      <c r="C45" s="157">
        <v>2454259</v>
      </c>
      <c r="D45" s="157"/>
      <c r="E45" s="158">
        <v>2460923</v>
      </c>
      <c r="F45" s="159">
        <v>2460923</v>
      </c>
      <c r="G45" s="159">
        <v>229110</v>
      </c>
      <c r="H45" s="159">
        <v>247868</v>
      </c>
      <c r="I45" s="159">
        <v>224240</v>
      </c>
      <c r="J45" s="159">
        <v>701218</v>
      </c>
      <c r="K45" s="159">
        <v>203711</v>
      </c>
      <c r="L45" s="159">
        <v>217225</v>
      </c>
      <c r="M45" s="159">
        <v>195910</v>
      </c>
      <c r="N45" s="159">
        <v>616846</v>
      </c>
      <c r="O45" s="159"/>
      <c r="P45" s="159"/>
      <c r="Q45" s="159"/>
      <c r="R45" s="159"/>
      <c r="S45" s="159"/>
      <c r="T45" s="159"/>
      <c r="U45" s="159"/>
      <c r="V45" s="159"/>
      <c r="W45" s="159">
        <v>1318064</v>
      </c>
      <c r="X45" s="159">
        <v>1230498</v>
      </c>
      <c r="Y45" s="159">
        <v>87566</v>
      </c>
      <c r="Z45" s="141">
        <v>7.12</v>
      </c>
      <c r="AA45" s="157">
        <v>2460923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446628444</v>
      </c>
      <c r="D48" s="168">
        <f>+D28+D32+D38+D42+D47</f>
        <v>0</v>
      </c>
      <c r="E48" s="169">
        <f t="shared" si="9"/>
        <v>374807570</v>
      </c>
      <c r="F48" s="73">
        <f t="shared" si="9"/>
        <v>374807570</v>
      </c>
      <c r="G48" s="73">
        <f t="shared" si="9"/>
        <v>37507427</v>
      </c>
      <c r="H48" s="73">
        <f t="shared" si="9"/>
        <v>31296988</v>
      </c>
      <c r="I48" s="73">
        <f t="shared" si="9"/>
        <v>29762743</v>
      </c>
      <c r="J48" s="73">
        <f t="shared" si="9"/>
        <v>98567158</v>
      </c>
      <c r="K48" s="73">
        <f t="shared" si="9"/>
        <v>27358910</v>
      </c>
      <c r="L48" s="73">
        <f t="shared" si="9"/>
        <v>22935156</v>
      </c>
      <c r="M48" s="73">
        <f t="shared" si="9"/>
        <v>25688118</v>
      </c>
      <c r="N48" s="73">
        <f t="shared" si="9"/>
        <v>75982184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174549342</v>
      </c>
      <c r="X48" s="73">
        <f t="shared" si="9"/>
        <v>178414752</v>
      </c>
      <c r="Y48" s="73">
        <f t="shared" si="9"/>
        <v>-3865410</v>
      </c>
      <c r="Z48" s="170">
        <f>+IF(X48&lt;&gt;0,+(Y48/X48)*100,0)</f>
        <v>-2.1665304895864215</v>
      </c>
      <c r="AA48" s="168">
        <f>+AA28+AA32+AA38+AA42+AA47</f>
        <v>374807570</v>
      </c>
    </row>
    <row r="49" spans="1:27" ht="12.75">
      <c r="A49" s="148" t="s">
        <v>49</v>
      </c>
      <c r="B49" s="149"/>
      <c r="C49" s="171">
        <f aca="true" t="shared" si="10" ref="C49:Y49">+C25-C48</f>
        <v>146378810</v>
      </c>
      <c r="D49" s="171">
        <f>+D25-D48</f>
        <v>0</v>
      </c>
      <c r="E49" s="172">
        <f t="shared" si="10"/>
        <v>273498905</v>
      </c>
      <c r="F49" s="173">
        <f t="shared" si="10"/>
        <v>273498905</v>
      </c>
      <c r="G49" s="173">
        <f t="shared" si="10"/>
        <v>86032266</v>
      </c>
      <c r="H49" s="173">
        <f t="shared" si="10"/>
        <v>8902028</v>
      </c>
      <c r="I49" s="173">
        <f t="shared" si="10"/>
        <v>6369921</v>
      </c>
      <c r="J49" s="173">
        <f t="shared" si="10"/>
        <v>101304215</v>
      </c>
      <c r="K49" s="173">
        <f t="shared" si="10"/>
        <v>-12824891</v>
      </c>
      <c r="L49" s="173">
        <f t="shared" si="10"/>
        <v>-20180981</v>
      </c>
      <c r="M49" s="173">
        <f t="shared" si="10"/>
        <v>101212608</v>
      </c>
      <c r="N49" s="173">
        <f t="shared" si="10"/>
        <v>68206736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169510951</v>
      </c>
      <c r="X49" s="173">
        <f>IF(F25=F48,0,X25-X48)</f>
        <v>11332746</v>
      </c>
      <c r="Y49" s="173">
        <f t="shared" si="10"/>
        <v>158178205</v>
      </c>
      <c r="Z49" s="174">
        <f>+IF(X49&lt;&gt;0,+(Y49/X49)*100,0)</f>
        <v>1395.7623774502667</v>
      </c>
      <c r="AA49" s="171">
        <f>+AA25-AA48</f>
        <v>273498905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4883908</v>
      </c>
      <c r="D7" s="155">
        <v>0</v>
      </c>
      <c r="E7" s="156">
        <v>5047499</v>
      </c>
      <c r="F7" s="60">
        <v>5047499</v>
      </c>
      <c r="G7" s="60">
        <v>324220</v>
      </c>
      <c r="H7" s="60">
        <v>235461</v>
      </c>
      <c r="I7" s="60">
        <v>241983</v>
      </c>
      <c r="J7" s="60">
        <v>801664</v>
      </c>
      <c r="K7" s="60">
        <v>265535</v>
      </c>
      <c r="L7" s="60">
        <v>245045</v>
      </c>
      <c r="M7" s="60">
        <v>225431</v>
      </c>
      <c r="N7" s="60">
        <v>736011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1537675</v>
      </c>
      <c r="X7" s="60">
        <v>2523498</v>
      </c>
      <c r="Y7" s="60">
        <v>-985823</v>
      </c>
      <c r="Z7" s="140">
        <v>-39.07</v>
      </c>
      <c r="AA7" s="155">
        <v>5047499</v>
      </c>
    </row>
    <row r="8" spans="1:27" ht="12.75">
      <c r="A8" s="183" t="s">
        <v>104</v>
      </c>
      <c r="B8" s="182"/>
      <c r="C8" s="155">
        <v>18020484</v>
      </c>
      <c r="D8" s="155">
        <v>0</v>
      </c>
      <c r="E8" s="156">
        <v>31103981</v>
      </c>
      <c r="F8" s="60">
        <v>31103981</v>
      </c>
      <c r="G8" s="60">
        <v>601763</v>
      </c>
      <c r="H8" s="60">
        <v>688232</v>
      </c>
      <c r="I8" s="60">
        <v>1309729</v>
      </c>
      <c r="J8" s="60">
        <v>2599724</v>
      </c>
      <c r="K8" s="60">
        <v>748428</v>
      </c>
      <c r="L8" s="60">
        <v>615847</v>
      </c>
      <c r="M8" s="60">
        <v>837133</v>
      </c>
      <c r="N8" s="60">
        <v>2201408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4801132</v>
      </c>
      <c r="X8" s="60">
        <v>15552000</v>
      </c>
      <c r="Y8" s="60">
        <v>-10750868</v>
      </c>
      <c r="Z8" s="140">
        <v>-69.13</v>
      </c>
      <c r="AA8" s="155">
        <v>31103981</v>
      </c>
    </row>
    <row r="9" spans="1:27" ht="12.75">
      <c r="A9" s="183" t="s">
        <v>105</v>
      </c>
      <c r="B9" s="182"/>
      <c r="C9" s="155">
        <v>429973</v>
      </c>
      <c r="D9" s="155">
        <v>0</v>
      </c>
      <c r="E9" s="156">
        <v>516345</v>
      </c>
      <c r="F9" s="60">
        <v>516345</v>
      </c>
      <c r="G9" s="60">
        <v>18811</v>
      </c>
      <c r="H9" s="60">
        <v>19204</v>
      </c>
      <c r="I9" s="60">
        <v>19622</v>
      </c>
      <c r="J9" s="60">
        <v>57637</v>
      </c>
      <c r="K9" s="60">
        <v>21104</v>
      </c>
      <c r="L9" s="60">
        <v>22879</v>
      </c>
      <c r="M9" s="60">
        <v>33532</v>
      </c>
      <c r="N9" s="60">
        <v>77515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135152</v>
      </c>
      <c r="X9" s="60">
        <v>258000</v>
      </c>
      <c r="Y9" s="60">
        <v>-122848</v>
      </c>
      <c r="Z9" s="140">
        <v>-47.62</v>
      </c>
      <c r="AA9" s="155">
        <v>516345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66939</v>
      </c>
      <c r="D12" s="155">
        <v>0</v>
      </c>
      <c r="E12" s="156">
        <v>93818</v>
      </c>
      <c r="F12" s="60">
        <v>93818</v>
      </c>
      <c r="G12" s="60">
        <v>2063</v>
      </c>
      <c r="H12" s="60">
        <v>2063</v>
      </c>
      <c r="I12" s="60">
        <v>2063</v>
      </c>
      <c r="J12" s="60">
        <v>6189</v>
      </c>
      <c r="K12" s="60">
        <v>2063</v>
      </c>
      <c r="L12" s="60">
        <v>4563</v>
      </c>
      <c r="M12" s="60">
        <v>2228</v>
      </c>
      <c r="N12" s="60">
        <v>8854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15043</v>
      </c>
      <c r="X12" s="60">
        <v>46998</v>
      </c>
      <c r="Y12" s="60">
        <v>-31955</v>
      </c>
      <c r="Z12" s="140">
        <v>-67.99</v>
      </c>
      <c r="AA12" s="155">
        <v>93818</v>
      </c>
    </row>
    <row r="13" spans="1:27" ht="12.75">
      <c r="A13" s="181" t="s">
        <v>109</v>
      </c>
      <c r="B13" s="185"/>
      <c r="C13" s="155">
        <v>12611694</v>
      </c>
      <c r="D13" s="155">
        <v>0</v>
      </c>
      <c r="E13" s="156">
        <v>3772000</v>
      </c>
      <c r="F13" s="60">
        <v>3772000</v>
      </c>
      <c r="G13" s="60">
        <v>300352</v>
      </c>
      <c r="H13" s="60">
        <v>93341</v>
      </c>
      <c r="I13" s="60">
        <v>101421</v>
      </c>
      <c r="J13" s="60">
        <v>495114</v>
      </c>
      <c r="K13" s="60">
        <v>97485</v>
      </c>
      <c r="L13" s="60">
        <v>871254</v>
      </c>
      <c r="M13" s="60">
        <v>195810</v>
      </c>
      <c r="N13" s="60">
        <v>1164549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1659663</v>
      </c>
      <c r="X13" s="60">
        <v>1885998</v>
      </c>
      <c r="Y13" s="60">
        <v>-226335</v>
      </c>
      <c r="Z13" s="140">
        <v>-12</v>
      </c>
      <c r="AA13" s="155">
        <v>3772000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4995123</v>
      </c>
      <c r="F14" s="60">
        <v>4995123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2497500</v>
      </c>
      <c r="Y14" s="60">
        <v>-2497500</v>
      </c>
      <c r="Z14" s="140">
        <v>-100</v>
      </c>
      <c r="AA14" s="155">
        <v>4995123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299770456</v>
      </c>
      <c r="D19" s="155">
        <v>0</v>
      </c>
      <c r="E19" s="156">
        <v>307981100</v>
      </c>
      <c r="F19" s="60">
        <v>307981100</v>
      </c>
      <c r="G19" s="60">
        <v>122140584</v>
      </c>
      <c r="H19" s="60">
        <v>1027017</v>
      </c>
      <c r="I19" s="60">
        <v>387939</v>
      </c>
      <c r="J19" s="60">
        <v>123555540</v>
      </c>
      <c r="K19" s="60">
        <v>162657</v>
      </c>
      <c r="L19" s="60">
        <v>990201</v>
      </c>
      <c r="M19" s="60">
        <v>91495927</v>
      </c>
      <c r="N19" s="60">
        <v>92648785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216204325</v>
      </c>
      <c r="X19" s="60">
        <v>204458666</v>
      </c>
      <c r="Y19" s="60">
        <v>11745659</v>
      </c>
      <c r="Z19" s="140">
        <v>5.74</v>
      </c>
      <c r="AA19" s="155">
        <v>307981100</v>
      </c>
    </row>
    <row r="20" spans="1:27" ht="12.75">
      <c r="A20" s="181" t="s">
        <v>35</v>
      </c>
      <c r="B20" s="185"/>
      <c r="C20" s="155">
        <v>34530556</v>
      </c>
      <c r="D20" s="155">
        <v>0</v>
      </c>
      <c r="E20" s="156">
        <v>27279609</v>
      </c>
      <c r="F20" s="54">
        <v>27279609</v>
      </c>
      <c r="G20" s="54">
        <v>151900</v>
      </c>
      <c r="H20" s="54">
        <v>4320573</v>
      </c>
      <c r="I20" s="54">
        <v>7395048</v>
      </c>
      <c r="J20" s="54">
        <v>11867521</v>
      </c>
      <c r="K20" s="54">
        <v>5947</v>
      </c>
      <c r="L20" s="54">
        <v>4386</v>
      </c>
      <c r="M20" s="54">
        <v>0</v>
      </c>
      <c r="N20" s="54">
        <v>10333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11877854</v>
      </c>
      <c r="X20" s="54">
        <v>13639998</v>
      </c>
      <c r="Y20" s="54">
        <v>-1762144</v>
      </c>
      <c r="Z20" s="184">
        <v>-12.92</v>
      </c>
      <c r="AA20" s="130">
        <v>27279609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370314010</v>
      </c>
      <c r="D22" s="188">
        <f>SUM(D5:D21)</f>
        <v>0</v>
      </c>
      <c r="E22" s="189">
        <f t="shared" si="0"/>
        <v>380789475</v>
      </c>
      <c r="F22" s="190">
        <f t="shared" si="0"/>
        <v>380789475</v>
      </c>
      <c r="G22" s="190">
        <f t="shared" si="0"/>
        <v>123539693</v>
      </c>
      <c r="H22" s="190">
        <f t="shared" si="0"/>
        <v>6385891</v>
      </c>
      <c r="I22" s="190">
        <f t="shared" si="0"/>
        <v>9457805</v>
      </c>
      <c r="J22" s="190">
        <f t="shared" si="0"/>
        <v>139383389</v>
      </c>
      <c r="K22" s="190">
        <f t="shared" si="0"/>
        <v>1303219</v>
      </c>
      <c r="L22" s="190">
        <f t="shared" si="0"/>
        <v>2754175</v>
      </c>
      <c r="M22" s="190">
        <f t="shared" si="0"/>
        <v>92790061</v>
      </c>
      <c r="N22" s="190">
        <f t="shared" si="0"/>
        <v>96847455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236230844</v>
      </c>
      <c r="X22" s="190">
        <f t="shared" si="0"/>
        <v>240862658</v>
      </c>
      <c r="Y22" s="190">
        <f t="shared" si="0"/>
        <v>-4631814</v>
      </c>
      <c r="Z22" s="191">
        <f>+IF(X22&lt;&gt;0,+(Y22/X22)*100,0)</f>
        <v>-1.9230104153380223</v>
      </c>
      <c r="AA22" s="188">
        <f>SUM(AA5:AA21)</f>
        <v>380789475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132791556</v>
      </c>
      <c r="D25" s="155">
        <v>0</v>
      </c>
      <c r="E25" s="156">
        <v>127744510</v>
      </c>
      <c r="F25" s="60">
        <v>127744510</v>
      </c>
      <c r="G25" s="60">
        <v>11382704</v>
      </c>
      <c r="H25" s="60">
        <v>10965852</v>
      </c>
      <c r="I25" s="60">
        <v>10060676</v>
      </c>
      <c r="J25" s="60">
        <v>32409232</v>
      </c>
      <c r="K25" s="60">
        <v>10494523</v>
      </c>
      <c r="L25" s="60">
        <v>10809534</v>
      </c>
      <c r="M25" s="60">
        <v>10244262</v>
      </c>
      <c r="N25" s="60">
        <v>31548319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63957551</v>
      </c>
      <c r="X25" s="60">
        <v>63872502</v>
      </c>
      <c r="Y25" s="60">
        <v>85049</v>
      </c>
      <c r="Z25" s="140">
        <v>0.13</v>
      </c>
      <c r="AA25" s="155">
        <v>127744510</v>
      </c>
    </row>
    <row r="26" spans="1:27" ht="12.75">
      <c r="A26" s="183" t="s">
        <v>38</v>
      </c>
      <c r="B26" s="182"/>
      <c r="C26" s="155">
        <v>6445539</v>
      </c>
      <c r="D26" s="155">
        <v>0</v>
      </c>
      <c r="E26" s="156">
        <v>7459201</v>
      </c>
      <c r="F26" s="60">
        <v>7459201</v>
      </c>
      <c r="G26" s="60">
        <v>599873</v>
      </c>
      <c r="H26" s="60">
        <v>157663</v>
      </c>
      <c r="I26" s="60">
        <v>601438</v>
      </c>
      <c r="J26" s="60">
        <v>1358974</v>
      </c>
      <c r="K26" s="60">
        <v>608814</v>
      </c>
      <c r="L26" s="60">
        <v>0</v>
      </c>
      <c r="M26" s="60">
        <v>601193</v>
      </c>
      <c r="N26" s="60">
        <v>1210007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2568981</v>
      </c>
      <c r="X26" s="60">
        <v>3729498</v>
      </c>
      <c r="Y26" s="60">
        <v>-1160517</v>
      </c>
      <c r="Z26" s="140">
        <v>-31.12</v>
      </c>
      <c r="AA26" s="155">
        <v>7459201</v>
      </c>
    </row>
    <row r="27" spans="1:27" ht="12.75">
      <c r="A27" s="183" t="s">
        <v>118</v>
      </c>
      <c r="B27" s="182"/>
      <c r="C27" s="155">
        <v>12208871</v>
      </c>
      <c r="D27" s="155">
        <v>0</v>
      </c>
      <c r="E27" s="156">
        <v>29209422</v>
      </c>
      <c r="F27" s="60">
        <v>29209422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14604498</v>
      </c>
      <c r="Y27" s="60">
        <v>-14604498</v>
      </c>
      <c r="Z27" s="140">
        <v>-100</v>
      </c>
      <c r="AA27" s="155">
        <v>29209422</v>
      </c>
    </row>
    <row r="28" spans="1:27" ht="12.75">
      <c r="A28" s="183" t="s">
        <v>39</v>
      </c>
      <c r="B28" s="182"/>
      <c r="C28" s="155">
        <v>36515366</v>
      </c>
      <c r="D28" s="155">
        <v>0</v>
      </c>
      <c r="E28" s="156">
        <v>28204382</v>
      </c>
      <c r="F28" s="60">
        <v>28204382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14101998</v>
      </c>
      <c r="Y28" s="60">
        <v>-14101998</v>
      </c>
      <c r="Z28" s="140">
        <v>-100</v>
      </c>
      <c r="AA28" s="155">
        <v>28204382</v>
      </c>
    </row>
    <row r="29" spans="1:27" ht="12.75">
      <c r="A29" s="183" t="s">
        <v>40</v>
      </c>
      <c r="B29" s="182"/>
      <c r="C29" s="155">
        <v>2352023</v>
      </c>
      <c r="D29" s="155">
        <v>0</v>
      </c>
      <c r="E29" s="156">
        <v>1048709</v>
      </c>
      <c r="F29" s="60">
        <v>1048709</v>
      </c>
      <c r="G29" s="60">
        <v>0</v>
      </c>
      <c r="H29" s="60">
        <v>0</v>
      </c>
      <c r="I29" s="60">
        <v>0</v>
      </c>
      <c r="J29" s="60">
        <v>0</v>
      </c>
      <c r="K29" s="60">
        <v>356713</v>
      </c>
      <c r="L29" s="60">
        <v>0</v>
      </c>
      <c r="M29" s="60">
        <v>0</v>
      </c>
      <c r="N29" s="60">
        <v>356713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356713</v>
      </c>
      <c r="X29" s="60">
        <v>524502</v>
      </c>
      <c r="Y29" s="60">
        <v>-167789</v>
      </c>
      <c r="Z29" s="140">
        <v>-31.99</v>
      </c>
      <c r="AA29" s="155">
        <v>1048709</v>
      </c>
    </row>
    <row r="30" spans="1:27" ht="12.75">
      <c r="A30" s="183" t="s">
        <v>119</v>
      </c>
      <c r="B30" s="182"/>
      <c r="C30" s="155">
        <v>73600999</v>
      </c>
      <c r="D30" s="155">
        <v>0</v>
      </c>
      <c r="E30" s="156">
        <v>64692397</v>
      </c>
      <c r="F30" s="60">
        <v>64692397</v>
      </c>
      <c r="G30" s="60">
        <v>6129440</v>
      </c>
      <c r="H30" s="60">
        <v>3857055</v>
      </c>
      <c r="I30" s="60">
        <v>4798582</v>
      </c>
      <c r="J30" s="60">
        <v>14785077</v>
      </c>
      <c r="K30" s="60">
        <v>11557264</v>
      </c>
      <c r="L30" s="60">
        <v>5675620</v>
      </c>
      <c r="M30" s="60">
        <v>7492730</v>
      </c>
      <c r="N30" s="60">
        <v>24725614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39510691</v>
      </c>
      <c r="X30" s="60">
        <v>32346000</v>
      </c>
      <c r="Y30" s="60">
        <v>7164691</v>
      </c>
      <c r="Z30" s="140">
        <v>22.15</v>
      </c>
      <c r="AA30" s="155">
        <v>64692397</v>
      </c>
    </row>
    <row r="31" spans="1:27" ht="12.75">
      <c r="A31" s="183" t="s">
        <v>120</v>
      </c>
      <c r="B31" s="182"/>
      <c r="C31" s="155">
        <v>33221518</v>
      </c>
      <c r="D31" s="155">
        <v>0</v>
      </c>
      <c r="E31" s="156">
        <v>35613729</v>
      </c>
      <c r="F31" s="60">
        <v>35613729</v>
      </c>
      <c r="G31" s="60">
        <v>11809811</v>
      </c>
      <c r="H31" s="60">
        <v>11790724</v>
      </c>
      <c r="I31" s="60">
        <v>8314757</v>
      </c>
      <c r="J31" s="60">
        <v>31915292</v>
      </c>
      <c r="K31" s="60">
        <v>947274</v>
      </c>
      <c r="L31" s="60">
        <v>430753</v>
      </c>
      <c r="M31" s="60">
        <v>1682488</v>
      </c>
      <c r="N31" s="60">
        <v>3060515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34975807</v>
      </c>
      <c r="X31" s="60">
        <v>17806998</v>
      </c>
      <c r="Y31" s="60">
        <v>17168809</v>
      </c>
      <c r="Z31" s="140">
        <v>96.42</v>
      </c>
      <c r="AA31" s="155">
        <v>35613729</v>
      </c>
    </row>
    <row r="32" spans="1:27" ht="12.75">
      <c r="A32" s="183" t="s">
        <v>121</v>
      </c>
      <c r="B32" s="182"/>
      <c r="C32" s="155">
        <v>31035955</v>
      </c>
      <c r="D32" s="155">
        <v>0</v>
      </c>
      <c r="E32" s="156">
        <v>13868633</v>
      </c>
      <c r="F32" s="60">
        <v>13868633</v>
      </c>
      <c r="G32" s="60">
        <v>1329911</v>
      </c>
      <c r="H32" s="60">
        <v>2197068</v>
      </c>
      <c r="I32" s="60">
        <v>1244092</v>
      </c>
      <c r="J32" s="60">
        <v>4771071</v>
      </c>
      <c r="K32" s="60">
        <v>687892</v>
      </c>
      <c r="L32" s="60">
        <v>3562059</v>
      </c>
      <c r="M32" s="60">
        <v>1020108</v>
      </c>
      <c r="N32" s="60">
        <v>5270059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10041130</v>
      </c>
      <c r="X32" s="60">
        <v>6934500</v>
      </c>
      <c r="Y32" s="60">
        <v>3106630</v>
      </c>
      <c r="Z32" s="140">
        <v>44.8</v>
      </c>
      <c r="AA32" s="155">
        <v>13868633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5558077</v>
      </c>
      <c r="F33" s="60">
        <v>5558077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1906436</v>
      </c>
      <c r="M33" s="60">
        <v>0</v>
      </c>
      <c r="N33" s="60">
        <v>1906436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1906436</v>
      </c>
      <c r="X33" s="60"/>
      <c r="Y33" s="60">
        <v>1906436</v>
      </c>
      <c r="Z33" s="140">
        <v>0</v>
      </c>
      <c r="AA33" s="155">
        <v>5558077</v>
      </c>
    </row>
    <row r="34" spans="1:27" ht="12.75">
      <c r="A34" s="183" t="s">
        <v>43</v>
      </c>
      <c r="B34" s="182"/>
      <c r="C34" s="155">
        <v>118412582</v>
      </c>
      <c r="D34" s="155">
        <v>0</v>
      </c>
      <c r="E34" s="156">
        <v>61408510</v>
      </c>
      <c r="F34" s="60">
        <v>61408510</v>
      </c>
      <c r="G34" s="60">
        <v>6255688</v>
      </c>
      <c r="H34" s="60">
        <v>2328626</v>
      </c>
      <c r="I34" s="60">
        <v>4743198</v>
      </c>
      <c r="J34" s="60">
        <v>13327512</v>
      </c>
      <c r="K34" s="60">
        <v>2706430</v>
      </c>
      <c r="L34" s="60">
        <v>550754</v>
      </c>
      <c r="M34" s="60">
        <v>4647337</v>
      </c>
      <c r="N34" s="60">
        <v>7904521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21232033</v>
      </c>
      <c r="X34" s="60">
        <v>33483498</v>
      </c>
      <c r="Y34" s="60">
        <v>-12251465</v>
      </c>
      <c r="Z34" s="140">
        <v>-36.59</v>
      </c>
      <c r="AA34" s="155">
        <v>61408510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446584409</v>
      </c>
      <c r="D36" s="188">
        <f>SUM(D25:D35)</f>
        <v>0</v>
      </c>
      <c r="E36" s="189">
        <f t="shared" si="1"/>
        <v>374807570</v>
      </c>
      <c r="F36" s="190">
        <f t="shared" si="1"/>
        <v>374807570</v>
      </c>
      <c r="G36" s="190">
        <f t="shared" si="1"/>
        <v>37507427</v>
      </c>
      <c r="H36" s="190">
        <f t="shared" si="1"/>
        <v>31296988</v>
      </c>
      <c r="I36" s="190">
        <f t="shared" si="1"/>
        <v>29762743</v>
      </c>
      <c r="J36" s="190">
        <f t="shared" si="1"/>
        <v>98567158</v>
      </c>
      <c r="K36" s="190">
        <f t="shared" si="1"/>
        <v>27358910</v>
      </c>
      <c r="L36" s="190">
        <f t="shared" si="1"/>
        <v>22935156</v>
      </c>
      <c r="M36" s="190">
        <f t="shared" si="1"/>
        <v>25688118</v>
      </c>
      <c r="N36" s="190">
        <f t="shared" si="1"/>
        <v>75982184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174549342</v>
      </c>
      <c r="X36" s="190">
        <f t="shared" si="1"/>
        <v>187403994</v>
      </c>
      <c r="Y36" s="190">
        <f t="shared" si="1"/>
        <v>-12854652</v>
      </c>
      <c r="Z36" s="191">
        <f>+IF(X36&lt;&gt;0,+(Y36/X36)*100,0)</f>
        <v>-6.859326594714946</v>
      </c>
      <c r="AA36" s="188">
        <f>SUM(AA25:AA35)</f>
        <v>374807570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-76270399</v>
      </c>
      <c r="D38" s="199">
        <f>+D22-D36</f>
        <v>0</v>
      </c>
      <c r="E38" s="200">
        <f t="shared" si="2"/>
        <v>5981905</v>
      </c>
      <c r="F38" s="106">
        <f t="shared" si="2"/>
        <v>5981905</v>
      </c>
      <c r="G38" s="106">
        <f t="shared" si="2"/>
        <v>86032266</v>
      </c>
      <c r="H38" s="106">
        <f t="shared" si="2"/>
        <v>-24911097</v>
      </c>
      <c r="I38" s="106">
        <f t="shared" si="2"/>
        <v>-20304938</v>
      </c>
      <c r="J38" s="106">
        <f t="shared" si="2"/>
        <v>40816231</v>
      </c>
      <c r="K38" s="106">
        <f t="shared" si="2"/>
        <v>-26055691</v>
      </c>
      <c r="L38" s="106">
        <f t="shared" si="2"/>
        <v>-20180981</v>
      </c>
      <c r="M38" s="106">
        <f t="shared" si="2"/>
        <v>67101943</v>
      </c>
      <c r="N38" s="106">
        <f t="shared" si="2"/>
        <v>20865271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61681502</v>
      </c>
      <c r="X38" s="106">
        <f>IF(F22=F36,0,X22-X36)</f>
        <v>53458664</v>
      </c>
      <c r="Y38" s="106">
        <f t="shared" si="2"/>
        <v>8222838</v>
      </c>
      <c r="Z38" s="201">
        <f>+IF(X38&lt;&gt;0,+(Y38/X38)*100,0)</f>
        <v>15.381675082639552</v>
      </c>
      <c r="AA38" s="199">
        <f>+AA22-AA36</f>
        <v>5981905</v>
      </c>
    </row>
    <row r="39" spans="1:27" ht="12.75">
      <c r="A39" s="181" t="s">
        <v>46</v>
      </c>
      <c r="B39" s="185"/>
      <c r="C39" s="155">
        <v>222693244</v>
      </c>
      <c r="D39" s="155">
        <v>0</v>
      </c>
      <c r="E39" s="156">
        <v>267517000</v>
      </c>
      <c r="F39" s="60">
        <v>267517000</v>
      </c>
      <c r="G39" s="60">
        <v>0</v>
      </c>
      <c r="H39" s="60">
        <v>33813125</v>
      </c>
      <c r="I39" s="60">
        <v>26674859</v>
      </c>
      <c r="J39" s="60">
        <v>60487984</v>
      </c>
      <c r="K39" s="60">
        <v>13230800</v>
      </c>
      <c r="L39" s="60">
        <v>0</v>
      </c>
      <c r="M39" s="60">
        <v>34110665</v>
      </c>
      <c r="N39" s="60">
        <v>47341465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107829449</v>
      </c>
      <c r="X39" s="60">
        <v>178344666</v>
      </c>
      <c r="Y39" s="60">
        <v>-70515217</v>
      </c>
      <c r="Z39" s="140">
        <v>-39.54</v>
      </c>
      <c r="AA39" s="155">
        <v>267517000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146422845</v>
      </c>
      <c r="D42" s="206">
        <f>SUM(D38:D41)</f>
        <v>0</v>
      </c>
      <c r="E42" s="207">
        <f t="shared" si="3"/>
        <v>273498905</v>
      </c>
      <c r="F42" s="88">
        <f t="shared" si="3"/>
        <v>273498905</v>
      </c>
      <c r="G42" s="88">
        <f t="shared" si="3"/>
        <v>86032266</v>
      </c>
      <c r="H42" s="88">
        <f t="shared" si="3"/>
        <v>8902028</v>
      </c>
      <c r="I42" s="88">
        <f t="shared" si="3"/>
        <v>6369921</v>
      </c>
      <c r="J42" s="88">
        <f t="shared" si="3"/>
        <v>101304215</v>
      </c>
      <c r="K42" s="88">
        <f t="shared" si="3"/>
        <v>-12824891</v>
      </c>
      <c r="L42" s="88">
        <f t="shared" si="3"/>
        <v>-20180981</v>
      </c>
      <c r="M42" s="88">
        <f t="shared" si="3"/>
        <v>101212608</v>
      </c>
      <c r="N42" s="88">
        <f t="shared" si="3"/>
        <v>68206736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169510951</v>
      </c>
      <c r="X42" s="88">
        <f t="shared" si="3"/>
        <v>231803330</v>
      </c>
      <c r="Y42" s="88">
        <f t="shared" si="3"/>
        <v>-62292379</v>
      </c>
      <c r="Z42" s="208">
        <f>+IF(X42&lt;&gt;0,+(Y42/X42)*100,0)</f>
        <v>-26.872943973669404</v>
      </c>
      <c r="AA42" s="206">
        <f>SUM(AA38:AA41)</f>
        <v>273498905</v>
      </c>
    </row>
    <row r="43" spans="1:27" ht="12.75">
      <c r="A43" s="181" t="s">
        <v>125</v>
      </c>
      <c r="B43" s="185"/>
      <c r="C43" s="157">
        <v>44035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146378810</v>
      </c>
      <c r="D44" s="210">
        <f>+D42-D43</f>
        <v>0</v>
      </c>
      <c r="E44" s="211">
        <f t="shared" si="4"/>
        <v>273498905</v>
      </c>
      <c r="F44" s="77">
        <f t="shared" si="4"/>
        <v>273498905</v>
      </c>
      <c r="G44" s="77">
        <f t="shared" si="4"/>
        <v>86032266</v>
      </c>
      <c r="H44" s="77">
        <f t="shared" si="4"/>
        <v>8902028</v>
      </c>
      <c r="I44" s="77">
        <f t="shared" si="4"/>
        <v>6369921</v>
      </c>
      <c r="J44" s="77">
        <f t="shared" si="4"/>
        <v>101304215</v>
      </c>
      <c r="K44" s="77">
        <f t="shared" si="4"/>
        <v>-12824891</v>
      </c>
      <c r="L44" s="77">
        <f t="shared" si="4"/>
        <v>-20180981</v>
      </c>
      <c r="M44" s="77">
        <f t="shared" si="4"/>
        <v>101212608</v>
      </c>
      <c r="N44" s="77">
        <f t="shared" si="4"/>
        <v>68206736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169510951</v>
      </c>
      <c r="X44" s="77">
        <f t="shared" si="4"/>
        <v>231803330</v>
      </c>
      <c r="Y44" s="77">
        <f t="shared" si="4"/>
        <v>-62292379</v>
      </c>
      <c r="Z44" s="212">
        <f>+IF(X44&lt;&gt;0,+(Y44/X44)*100,0)</f>
        <v>-26.872943973669404</v>
      </c>
      <c r="AA44" s="210">
        <f>+AA42-AA43</f>
        <v>273498905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146378810</v>
      </c>
      <c r="D46" s="206">
        <f>SUM(D44:D45)</f>
        <v>0</v>
      </c>
      <c r="E46" s="207">
        <f t="shared" si="5"/>
        <v>273498905</v>
      </c>
      <c r="F46" s="88">
        <f t="shared" si="5"/>
        <v>273498905</v>
      </c>
      <c r="G46" s="88">
        <f t="shared" si="5"/>
        <v>86032266</v>
      </c>
      <c r="H46" s="88">
        <f t="shared" si="5"/>
        <v>8902028</v>
      </c>
      <c r="I46" s="88">
        <f t="shared" si="5"/>
        <v>6369921</v>
      </c>
      <c r="J46" s="88">
        <f t="shared" si="5"/>
        <v>101304215</v>
      </c>
      <c r="K46" s="88">
        <f t="shared" si="5"/>
        <v>-12824891</v>
      </c>
      <c r="L46" s="88">
        <f t="shared" si="5"/>
        <v>-20180981</v>
      </c>
      <c r="M46" s="88">
        <f t="shared" si="5"/>
        <v>101212608</v>
      </c>
      <c r="N46" s="88">
        <f t="shared" si="5"/>
        <v>68206736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169510951</v>
      </c>
      <c r="X46" s="88">
        <f t="shared" si="5"/>
        <v>231803330</v>
      </c>
      <c r="Y46" s="88">
        <f t="shared" si="5"/>
        <v>-62292379</v>
      </c>
      <c r="Z46" s="208">
        <f>+IF(X46&lt;&gt;0,+(Y46/X46)*100,0)</f>
        <v>-26.872943973669404</v>
      </c>
      <c r="AA46" s="206">
        <f>SUM(AA44:AA45)</f>
        <v>273498905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146378810</v>
      </c>
      <c r="D48" s="217">
        <f>SUM(D46:D47)</f>
        <v>0</v>
      </c>
      <c r="E48" s="218">
        <f t="shared" si="6"/>
        <v>273498905</v>
      </c>
      <c r="F48" s="219">
        <f t="shared" si="6"/>
        <v>273498905</v>
      </c>
      <c r="G48" s="219">
        <f t="shared" si="6"/>
        <v>86032266</v>
      </c>
      <c r="H48" s="220">
        <f t="shared" si="6"/>
        <v>8902028</v>
      </c>
      <c r="I48" s="220">
        <f t="shared" si="6"/>
        <v>6369921</v>
      </c>
      <c r="J48" s="220">
        <f t="shared" si="6"/>
        <v>101304215</v>
      </c>
      <c r="K48" s="220">
        <f t="shared" si="6"/>
        <v>-12824891</v>
      </c>
      <c r="L48" s="220">
        <f t="shared" si="6"/>
        <v>-20180981</v>
      </c>
      <c r="M48" s="219">
        <f t="shared" si="6"/>
        <v>101212608</v>
      </c>
      <c r="N48" s="219">
        <f t="shared" si="6"/>
        <v>68206736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169510951</v>
      </c>
      <c r="X48" s="220">
        <f t="shared" si="6"/>
        <v>231803330</v>
      </c>
      <c r="Y48" s="220">
        <f t="shared" si="6"/>
        <v>-62292379</v>
      </c>
      <c r="Z48" s="221">
        <f>+IF(X48&lt;&gt;0,+(Y48/X48)*100,0)</f>
        <v>-26.872943973669404</v>
      </c>
      <c r="AA48" s="222">
        <f>SUM(AA46:AA47)</f>
        <v>273498905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1656249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1656249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229683170</v>
      </c>
      <c r="D19" s="153">
        <f>SUM(D20:D23)</f>
        <v>0</v>
      </c>
      <c r="E19" s="154">
        <f t="shared" si="3"/>
        <v>267517187</v>
      </c>
      <c r="F19" s="100">
        <f t="shared" si="3"/>
        <v>267517187</v>
      </c>
      <c r="G19" s="100">
        <f t="shared" si="3"/>
        <v>0</v>
      </c>
      <c r="H19" s="100">
        <f t="shared" si="3"/>
        <v>33813125</v>
      </c>
      <c r="I19" s="100">
        <f t="shared" si="3"/>
        <v>26674860</v>
      </c>
      <c r="J19" s="100">
        <f t="shared" si="3"/>
        <v>60487985</v>
      </c>
      <c r="K19" s="100">
        <f t="shared" si="3"/>
        <v>42600497</v>
      </c>
      <c r="L19" s="100">
        <f t="shared" si="3"/>
        <v>9373649</v>
      </c>
      <c r="M19" s="100">
        <f t="shared" si="3"/>
        <v>11390029</v>
      </c>
      <c r="N19" s="100">
        <f t="shared" si="3"/>
        <v>63364175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123852160</v>
      </c>
      <c r="X19" s="100">
        <f t="shared" si="3"/>
        <v>133758498</v>
      </c>
      <c r="Y19" s="100">
        <f t="shared" si="3"/>
        <v>-9906338</v>
      </c>
      <c r="Z19" s="137">
        <f>+IF(X19&lt;&gt;0,+(Y19/X19)*100,0)</f>
        <v>-7.406137290806002</v>
      </c>
      <c r="AA19" s="102">
        <f>SUM(AA20:AA23)</f>
        <v>267517187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229683170</v>
      </c>
      <c r="D21" s="155"/>
      <c r="E21" s="156">
        <v>216597000</v>
      </c>
      <c r="F21" s="60">
        <v>216597000</v>
      </c>
      <c r="G21" s="60"/>
      <c r="H21" s="60">
        <v>29695966</v>
      </c>
      <c r="I21" s="60">
        <v>23159039</v>
      </c>
      <c r="J21" s="60">
        <v>52855005</v>
      </c>
      <c r="K21" s="60">
        <v>33772600</v>
      </c>
      <c r="L21" s="60">
        <v>7480948</v>
      </c>
      <c r="M21" s="60">
        <v>11212589</v>
      </c>
      <c r="N21" s="60">
        <v>52466137</v>
      </c>
      <c r="O21" s="60"/>
      <c r="P21" s="60"/>
      <c r="Q21" s="60"/>
      <c r="R21" s="60"/>
      <c r="S21" s="60"/>
      <c r="T21" s="60"/>
      <c r="U21" s="60"/>
      <c r="V21" s="60"/>
      <c r="W21" s="60">
        <v>105321142</v>
      </c>
      <c r="X21" s="60">
        <v>108298500</v>
      </c>
      <c r="Y21" s="60">
        <v>-2977358</v>
      </c>
      <c r="Z21" s="140">
        <v>-2.75</v>
      </c>
      <c r="AA21" s="62">
        <v>216597000</v>
      </c>
    </row>
    <row r="22" spans="1:27" ht="12.75">
      <c r="A22" s="138" t="s">
        <v>91</v>
      </c>
      <c r="B22" s="136"/>
      <c r="C22" s="157"/>
      <c r="D22" s="157"/>
      <c r="E22" s="158">
        <v>50920187</v>
      </c>
      <c r="F22" s="159">
        <v>50920187</v>
      </c>
      <c r="G22" s="159"/>
      <c r="H22" s="159">
        <v>4117159</v>
      </c>
      <c r="I22" s="159">
        <v>3515821</v>
      </c>
      <c r="J22" s="159">
        <v>7632980</v>
      </c>
      <c r="K22" s="159">
        <v>8827897</v>
      </c>
      <c r="L22" s="159">
        <v>1892701</v>
      </c>
      <c r="M22" s="159">
        <v>177440</v>
      </c>
      <c r="N22" s="159">
        <v>10898038</v>
      </c>
      <c r="O22" s="159"/>
      <c r="P22" s="159"/>
      <c r="Q22" s="159"/>
      <c r="R22" s="159"/>
      <c r="S22" s="159"/>
      <c r="T22" s="159"/>
      <c r="U22" s="159"/>
      <c r="V22" s="159"/>
      <c r="W22" s="159">
        <v>18531018</v>
      </c>
      <c r="X22" s="159">
        <v>25459998</v>
      </c>
      <c r="Y22" s="159">
        <v>-6928980</v>
      </c>
      <c r="Z22" s="141">
        <v>-27.22</v>
      </c>
      <c r="AA22" s="225">
        <v>50920187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231339419</v>
      </c>
      <c r="D25" s="217">
        <f>+D5+D9+D15+D19+D24</f>
        <v>0</v>
      </c>
      <c r="E25" s="230">
        <f t="shared" si="4"/>
        <v>267517187</v>
      </c>
      <c r="F25" s="219">
        <f t="shared" si="4"/>
        <v>267517187</v>
      </c>
      <c r="G25" s="219">
        <f t="shared" si="4"/>
        <v>0</v>
      </c>
      <c r="H25" s="219">
        <f t="shared" si="4"/>
        <v>33813125</v>
      </c>
      <c r="I25" s="219">
        <f t="shared" si="4"/>
        <v>26674860</v>
      </c>
      <c r="J25" s="219">
        <f t="shared" si="4"/>
        <v>60487985</v>
      </c>
      <c r="K25" s="219">
        <f t="shared" si="4"/>
        <v>42600497</v>
      </c>
      <c r="L25" s="219">
        <f t="shared" si="4"/>
        <v>9373649</v>
      </c>
      <c r="M25" s="219">
        <f t="shared" si="4"/>
        <v>11390029</v>
      </c>
      <c r="N25" s="219">
        <f t="shared" si="4"/>
        <v>63364175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123852160</v>
      </c>
      <c r="X25" s="219">
        <f t="shared" si="4"/>
        <v>133758498</v>
      </c>
      <c r="Y25" s="219">
        <f t="shared" si="4"/>
        <v>-9906338</v>
      </c>
      <c r="Z25" s="231">
        <f>+IF(X25&lt;&gt;0,+(Y25/X25)*100,0)</f>
        <v>-7.406137290806002</v>
      </c>
      <c r="AA25" s="232">
        <f>+AA5+AA9+AA15+AA19+AA24</f>
        <v>267517187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231339419</v>
      </c>
      <c r="D28" s="155"/>
      <c r="E28" s="156">
        <v>267517187</v>
      </c>
      <c r="F28" s="60">
        <v>267517187</v>
      </c>
      <c r="G28" s="60"/>
      <c r="H28" s="60">
        <v>33813125</v>
      </c>
      <c r="I28" s="60">
        <v>26674860</v>
      </c>
      <c r="J28" s="60">
        <v>60487985</v>
      </c>
      <c r="K28" s="60">
        <v>42600497</v>
      </c>
      <c r="L28" s="60">
        <v>9373649</v>
      </c>
      <c r="M28" s="60">
        <v>11390029</v>
      </c>
      <c r="N28" s="60">
        <v>63364175</v>
      </c>
      <c r="O28" s="60"/>
      <c r="P28" s="60"/>
      <c r="Q28" s="60"/>
      <c r="R28" s="60"/>
      <c r="S28" s="60"/>
      <c r="T28" s="60"/>
      <c r="U28" s="60"/>
      <c r="V28" s="60"/>
      <c r="W28" s="60">
        <v>123852160</v>
      </c>
      <c r="X28" s="60">
        <v>178344666</v>
      </c>
      <c r="Y28" s="60">
        <v>-54492506</v>
      </c>
      <c r="Z28" s="140">
        <v>-30.55</v>
      </c>
      <c r="AA28" s="155">
        <v>267517187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231339419</v>
      </c>
      <c r="D32" s="210">
        <f>SUM(D28:D31)</f>
        <v>0</v>
      </c>
      <c r="E32" s="211">
        <f t="shared" si="5"/>
        <v>267517187</v>
      </c>
      <c r="F32" s="77">
        <f t="shared" si="5"/>
        <v>267517187</v>
      </c>
      <c r="G32" s="77">
        <f t="shared" si="5"/>
        <v>0</v>
      </c>
      <c r="H32" s="77">
        <f t="shared" si="5"/>
        <v>33813125</v>
      </c>
      <c r="I32" s="77">
        <f t="shared" si="5"/>
        <v>26674860</v>
      </c>
      <c r="J32" s="77">
        <f t="shared" si="5"/>
        <v>60487985</v>
      </c>
      <c r="K32" s="77">
        <f t="shared" si="5"/>
        <v>42600497</v>
      </c>
      <c r="L32" s="77">
        <f t="shared" si="5"/>
        <v>9373649</v>
      </c>
      <c r="M32" s="77">
        <f t="shared" si="5"/>
        <v>11390029</v>
      </c>
      <c r="N32" s="77">
        <f t="shared" si="5"/>
        <v>63364175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123852160</v>
      </c>
      <c r="X32" s="77">
        <f t="shared" si="5"/>
        <v>178344666</v>
      </c>
      <c r="Y32" s="77">
        <f t="shared" si="5"/>
        <v>-54492506</v>
      </c>
      <c r="Z32" s="212">
        <f>+IF(X32&lt;&gt;0,+(Y32/X32)*100,0)</f>
        <v>-30.55460374688189</v>
      </c>
      <c r="AA32" s="79">
        <f>SUM(AA28:AA31)</f>
        <v>267517187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231339419</v>
      </c>
      <c r="D36" s="222">
        <f>SUM(D32:D35)</f>
        <v>0</v>
      </c>
      <c r="E36" s="218">
        <f t="shared" si="6"/>
        <v>267517187</v>
      </c>
      <c r="F36" s="220">
        <f t="shared" si="6"/>
        <v>267517187</v>
      </c>
      <c r="G36" s="220">
        <f t="shared" si="6"/>
        <v>0</v>
      </c>
      <c r="H36" s="220">
        <f t="shared" si="6"/>
        <v>33813125</v>
      </c>
      <c r="I36" s="220">
        <f t="shared" si="6"/>
        <v>26674860</v>
      </c>
      <c r="J36" s="220">
        <f t="shared" si="6"/>
        <v>60487985</v>
      </c>
      <c r="K36" s="220">
        <f t="shared" si="6"/>
        <v>42600497</v>
      </c>
      <c r="L36" s="220">
        <f t="shared" si="6"/>
        <v>9373649</v>
      </c>
      <c r="M36" s="220">
        <f t="shared" si="6"/>
        <v>11390029</v>
      </c>
      <c r="N36" s="220">
        <f t="shared" si="6"/>
        <v>63364175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123852160</v>
      </c>
      <c r="X36" s="220">
        <f t="shared" si="6"/>
        <v>178344666</v>
      </c>
      <c r="Y36" s="220">
        <f t="shared" si="6"/>
        <v>-54492506</v>
      </c>
      <c r="Z36" s="221">
        <f>+IF(X36&lt;&gt;0,+(Y36/X36)*100,0)</f>
        <v>-30.55460374688189</v>
      </c>
      <c r="AA36" s="239">
        <f>SUM(AA32:AA35)</f>
        <v>267517187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32523410</v>
      </c>
      <c r="D6" s="155"/>
      <c r="E6" s="59">
        <v>-81476000</v>
      </c>
      <c r="F6" s="60">
        <v>-81476000</v>
      </c>
      <c r="G6" s="60">
        <v>169684992</v>
      </c>
      <c r="H6" s="60">
        <v>110125625</v>
      </c>
      <c r="I6" s="60">
        <v>77274613</v>
      </c>
      <c r="J6" s="60">
        <v>77274613</v>
      </c>
      <c r="K6" s="60">
        <v>87275603</v>
      </c>
      <c r="L6" s="60">
        <v>58754324</v>
      </c>
      <c r="M6" s="60">
        <v>115197991</v>
      </c>
      <c r="N6" s="60">
        <v>115197991</v>
      </c>
      <c r="O6" s="60"/>
      <c r="P6" s="60"/>
      <c r="Q6" s="60"/>
      <c r="R6" s="60"/>
      <c r="S6" s="60"/>
      <c r="T6" s="60"/>
      <c r="U6" s="60"/>
      <c r="V6" s="60"/>
      <c r="W6" s="60">
        <v>115197991</v>
      </c>
      <c r="X6" s="60">
        <v>-40738000</v>
      </c>
      <c r="Y6" s="60">
        <v>155935991</v>
      </c>
      <c r="Z6" s="140">
        <v>-382.78</v>
      </c>
      <c r="AA6" s="62">
        <v>-81476000</v>
      </c>
    </row>
    <row r="7" spans="1:27" ht="12.75">
      <c r="A7" s="249" t="s">
        <v>144</v>
      </c>
      <c r="B7" s="182"/>
      <c r="C7" s="155"/>
      <c r="D7" s="155"/>
      <c r="E7" s="59">
        <v>2000000</v>
      </c>
      <c r="F7" s="60">
        <v>2000000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1000000</v>
      </c>
      <c r="Y7" s="60">
        <v>-1000000</v>
      </c>
      <c r="Z7" s="140">
        <v>-100</v>
      </c>
      <c r="AA7" s="62">
        <v>2000000</v>
      </c>
    </row>
    <row r="8" spans="1:27" ht="12.75">
      <c r="A8" s="249" t="s">
        <v>145</v>
      </c>
      <c r="B8" s="182"/>
      <c r="C8" s="155">
        <v>86088200</v>
      </c>
      <c r="D8" s="155"/>
      <c r="E8" s="59">
        <v>8205460</v>
      </c>
      <c r="F8" s="60">
        <v>8205460</v>
      </c>
      <c r="G8" s="60">
        <v>26980217</v>
      </c>
      <c r="H8" s="60">
        <v>47506463</v>
      </c>
      <c r="I8" s="60">
        <v>69171626</v>
      </c>
      <c r="J8" s="60">
        <v>69171626</v>
      </c>
      <c r="K8" s="60">
        <v>70175745</v>
      </c>
      <c r="L8" s="60">
        <v>70157668</v>
      </c>
      <c r="M8" s="60">
        <v>70137583</v>
      </c>
      <c r="N8" s="60">
        <v>70137583</v>
      </c>
      <c r="O8" s="60"/>
      <c r="P8" s="60"/>
      <c r="Q8" s="60"/>
      <c r="R8" s="60"/>
      <c r="S8" s="60"/>
      <c r="T8" s="60"/>
      <c r="U8" s="60"/>
      <c r="V8" s="60"/>
      <c r="W8" s="60">
        <v>70137583</v>
      </c>
      <c r="X8" s="60">
        <v>4102730</v>
      </c>
      <c r="Y8" s="60">
        <v>66034853</v>
      </c>
      <c r="Z8" s="140">
        <v>1609.53</v>
      </c>
      <c r="AA8" s="62">
        <v>8205460</v>
      </c>
    </row>
    <row r="9" spans="1:27" ht="12.75">
      <c r="A9" s="249" t="s">
        <v>146</v>
      </c>
      <c r="B9" s="182"/>
      <c r="C9" s="155">
        <v>46258146</v>
      </c>
      <c r="D9" s="155"/>
      <c r="E9" s="59">
        <v>36667825</v>
      </c>
      <c r="F9" s="60">
        <v>36667825</v>
      </c>
      <c r="G9" s="60">
        <v>35405879</v>
      </c>
      <c r="H9" s="60">
        <v>71794332</v>
      </c>
      <c r="I9" s="60">
        <v>47421178</v>
      </c>
      <c r="J9" s="60">
        <v>47421178</v>
      </c>
      <c r="K9" s="60">
        <v>48537465</v>
      </c>
      <c r="L9" s="60">
        <v>49416284</v>
      </c>
      <c r="M9" s="60">
        <v>48287528</v>
      </c>
      <c r="N9" s="60">
        <v>48287528</v>
      </c>
      <c r="O9" s="60"/>
      <c r="P9" s="60"/>
      <c r="Q9" s="60"/>
      <c r="R9" s="60"/>
      <c r="S9" s="60"/>
      <c r="T9" s="60"/>
      <c r="U9" s="60"/>
      <c r="V9" s="60"/>
      <c r="W9" s="60">
        <v>48287528</v>
      </c>
      <c r="X9" s="60">
        <v>18333913</v>
      </c>
      <c r="Y9" s="60">
        <v>29953615</v>
      </c>
      <c r="Z9" s="140">
        <v>163.38</v>
      </c>
      <c r="AA9" s="62">
        <v>36667825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136923807</v>
      </c>
      <c r="D11" s="155"/>
      <c r="E11" s="59">
        <v>60000</v>
      </c>
      <c r="F11" s="60">
        <v>60000</v>
      </c>
      <c r="G11" s="60">
        <v>86736472</v>
      </c>
      <c r="H11" s="60">
        <v>124637776</v>
      </c>
      <c r="I11" s="60">
        <v>124637776</v>
      </c>
      <c r="J11" s="60">
        <v>124637776</v>
      </c>
      <c r="K11" s="60">
        <v>124637775</v>
      </c>
      <c r="L11" s="60">
        <v>120401830</v>
      </c>
      <c r="M11" s="60">
        <v>120401830</v>
      </c>
      <c r="N11" s="60">
        <v>120401830</v>
      </c>
      <c r="O11" s="60"/>
      <c r="P11" s="60"/>
      <c r="Q11" s="60"/>
      <c r="R11" s="60"/>
      <c r="S11" s="60"/>
      <c r="T11" s="60"/>
      <c r="U11" s="60"/>
      <c r="V11" s="60"/>
      <c r="W11" s="60">
        <v>120401830</v>
      </c>
      <c r="X11" s="60">
        <v>30000</v>
      </c>
      <c r="Y11" s="60">
        <v>120371830</v>
      </c>
      <c r="Z11" s="140">
        <v>401239.43</v>
      </c>
      <c r="AA11" s="62">
        <v>60000</v>
      </c>
    </row>
    <row r="12" spans="1:27" ht="12.75">
      <c r="A12" s="250" t="s">
        <v>56</v>
      </c>
      <c r="B12" s="251"/>
      <c r="C12" s="168">
        <f aca="true" t="shared" si="0" ref="C12:Y12">SUM(C6:C11)</f>
        <v>301793563</v>
      </c>
      <c r="D12" s="168">
        <f>SUM(D6:D11)</f>
        <v>0</v>
      </c>
      <c r="E12" s="72">
        <f t="shared" si="0"/>
        <v>-34542715</v>
      </c>
      <c r="F12" s="73">
        <f t="shared" si="0"/>
        <v>-34542715</v>
      </c>
      <c r="G12" s="73">
        <f t="shared" si="0"/>
        <v>318807560</v>
      </c>
      <c r="H12" s="73">
        <f t="shared" si="0"/>
        <v>354064196</v>
      </c>
      <c r="I12" s="73">
        <f t="shared" si="0"/>
        <v>318505193</v>
      </c>
      <c r="J12" s="73">
        <f t="shared" si="0"/>
        <v>318505193</v>
      </c>
      <c r="K12" s="73">
        <f t="shared" si="0"/>
        <v>330626588</v>
      </c>
      <c r="L12" s="73">
        <f t="shared" si="0"/>
        <v>298730106</v>
      </c>
      <c r="M12" s="73">
        <f t="shared" si="0"/>
        <v>354024932</v>
      </c>
      <c r="N12" s="73">
        <f t="shared" si="0"/>
        <v>354024932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354024932</v>
      </c>
      <c r="X12" s="73">
        <f t="shared" si="0"/>
        <v>-17271357</v>
      </c>
      <c r="Y12" s="73">
        <f t="shared" si="0"/>
        <v>371296289</v>
      </c>
      <c r="Z12" s="170">
        <f>+IF(X12&lt;&gt;0,+(Y12/X12)*100,0)</f>
        <v>-2149.7806397030645</v>
      </c>
      <c r="AA12" s="74">
        <f>SUM(AA6:AA11)</f>
        <v>-34542715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1661593476</v>
      </c>
      <c r="D19" s="155"/>
      <c r="E19" s="59">
        <v>1641571319</v>
      </c>
      <c r="F19" s="60">
        <v>1641571319</v>
      </c>
      <c r="G19" s="60">
        <v>1780789209</v>
      </c>
      <c r="H19" s="60">
        <v>1706526495</v>
      </c>
      <c r="I19" s="60">
        <v>1715193865</v>
      </c>
      <c r="J19" s="60">
        <v>1715193865</v>
      </c>
      <c r="K19" s="60">
        <v>1749256010</v>
      </c>
      <c r="L19" s="60">
        <v>1773620610</v>
      </c>
      <c r="M19" s="60">
        <v>1782671322</v>
      </c>
      <c r="N19" s="60">
        <v>1782671322</v>
      </c>
      <c r="O19" s="60"/>
      <c r="P19" s="60"/>
      <c r="Q19" s="60"/>
      <c r="R19" s="60"/>
      <c r="S19" s="60"/>
      <c r="T19" s="60"/>
      <c r="U19" s="60"/>
      <c r="V19" s="60"/>
      <c r="W19" s="60">
        <v>1782671322</v>
      </c>
      <c r="X19" s="60">
        <v>820785660</v>
      </c>
      <c r="Y19" s="60">
        <v>961885662</v>
      </c>
      <c r="Z19" s="140">
        <v>117.19</v>
      </c>
      <c r="AA19" s="62">
        <v>1641571319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365307</v>
      </c>
      <c r="D22" s="155"/>
      <c r="E22" s="59">
        <v>184205</v>
      </c>
      <c r="F22" s="60">
        <v>184205</v>
      </c>
      <c r="G22" s="60">
        <v>511562</v>
      </c>
      <c r="H22" s="60">
        <v>365307</v>
      </c>
      <c r="I22" s="60">
        <v>365307</v>
      </c>
      <c r="J22" s="60">
        <v>365307</v>
      </c>
      <c r="K22" s="60">
        <v>365307</v>
      </c>
      <c r="L22" s="60">
        <v>365307</v>
      </c>
      <c r="M22" s="60">
        <v>365307</v>
      </c>
      <c r="N22" s="60">
        <v>365307</v>
      </c>
      <c r="O22" s="60"/>
      <c r="P22" s="60"/>
      <c r="Q22" s="60"/>
      <c r="R22" s="60"/>
      <c r="S22" s="60"/>
      <c r="T22" s="60"/>
      <c r="U22" s="60"/>
      <c r="V22" s="60"/>
      <c r="W22" s="60">
        <v>365307</v>
      </c>
      <c r="X22" s="60">
        <v>92103</v>
      </c>
      <c r="Y22" s="60">
        <v>273204</v>
      </c>
      <c r="Z22" s="140">
        <v>296.63</v>
      </c>
      <c r="AA22" s="62">
        <v>184205</v>
      </c>
    </row>
    <row r="23" spans="1:27" ht="12.75">
      <c r="A23" s="249" t="s">
        <v>158</v>
      </c>
      <c r="B23" s="182"/>
      <c r="C23" s="155">
        <v>586000</v>
      </c>
      <c r="D23" s="155"/>
      <c r="E23" s="59"/>
      <c r="F23" s="60"/>
      <c r="G23" s="159">
        <v>2448076</v>
      </c>
      <c r="H23" s="159">
        <v>2925314</v>
      </c>
      <c r="I23" s="159">
        <v>2925314</v>
      </c>
      <c r="J23" s="60">
        <v>2925314</v>
      </c>
      <c r="K23" s="159">
        <v>2925314</v>
      </c>
      <c r="L23" s="159">
        <v>586000</v>
      </c>
      <c r="M23" s="60">
        <v>2925314</v>
      </c>
      <c r="N23" s="159">
        <v>2925314</v>
      </c>
      <c r="O23" s="159"/>
      <c r="P23" s="159"/>
      <c r="Q23" s="60"/>
      <c r="R23" s="159"/>
      <c r="S23" s="159"/>
      <c r="T23" s="60"/>
      <c r="U23" s="159"/>
      <c r="V23" s="159"/>
      <c r="W23" s="159">
        <v>2925314</v>
      </c>
      <c r="X23" s="60"/>
      <c r="Y23" s="159">
        <v>2925314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1662544783</v>
      </c>
      <c r="D24" s="168">
        <f>SUM(D15:D23)</f>
        <v>0</v>
      </c>
      <c r="E24" s="76">
        <f t="shared" si="1"/>
        <v>1641755524</v>
      </c>
      <c r="F24" s="77">
        <f t="shared" si="1"/>
        <v>1641755524</v>
      </c>
      <c r="G24" s="77">
        <f t="shared" si="1"/>
        <v>1783748847</v>
      </c>
      <c r="H24" s="77">
        <f t="shared" si="1"/>
        <v>1709817116</v>
      </c>
      <c r="I24" s="77">
        <f t="shared" si="1"/>
        <v>1718484486</v>
      </c>
      <c r="J24" s="77">
        <f t="shared" si="1"/>
        <v>1718484486</v>
      </c>
      <c r="K24" s="77">
        <f t="shared" si="1"/>
        <v>1752546631</v>
      </c>
      <c r="L24" s="77">
        <f t="shared" si="1"/>
        <v>1774571917</v>
      </c>
      <c r="M24" s="77">
        <f t="shared" si="1"/>
        <v>1785961943</v>
      </c>
      <c r="N24" s="77">
        <f t="shared" si="1"/>
        <v>1785961943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1785961943</v>
      </c>
      <c r="X24" s="77">
        <f t="shared" si="1"/>
        <v>820877763</v>
      </c>
      <c r="Y24" s="77">
        <f t="shared" si="1"/>
        <v>965084180</v>
      </c>
      <c r="Z24" s="212">
        <f>+IF(X24&lt;&gt;0,+(Y24/X24)*100,0)</f>
        <v>117.56734358024022</v>
      </c>
      <c r="AA24" s="79">
        <f>SUM(AA15:AA23)</f>
        <v>1641755524</v>
      </c>
    </row>
    <row r="25" spans="1:27" ht="12.75">
      <c r="A25" s="250" t="s">
        <v>159</v>
      </c>
      <c r="B25" s="251"/>
      <c r="C25" s="168">
        <f aca="true" t="shared" si="2" ref="C25:Y25">+C12+C24</f>
        <v>1964338346</v>
      </c>
      <c r="D25" s="168">
        <f>+D12+D24</f>
        <v>0</v>
      </c>
      <c r="E25" s="72">
        <f t="shared" si="2"/>
        <v>1607212809</v>
      </c>
      <c r="F25" s="73">
        <f t="shared" si="2"/>
        <v>1607212809</v>
      </c>
      <c r="G25" s="73">
        <f t="shared" si="2"/>
        <v>2102556407</v>
      </c>
      <c r="H25" s="73">
        <f t="shared" si="2"/>
        <v>2063881312</v>
      </c>
      <c r="I25" s="73">
        <f t="shared" si="2"/>
        <v>2036989679</v>
      </c>
      <c r="J25" s="73">
        <f t="shared" si="2"/>
        <v>2036989679</v>
      </c>
      <c r="K25" s="73">
        <f t="shared" si="2"/>
        <v>2083173219</v>
      </c>
      <c r="L25" s="73">
        <f t="shared" si="2"/>
        <v>2073302023</v>
      </c>
      <c r="M25" s="73">
        <f t="shared" si="2"/>
        <v>2139986875</v>
      </c>
      <c r="N25" s="73">
        <f t="shared" si="2"/>
        <v>2139986875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2139986875</v>
      </c>
      <c r="X25" s="73">
        <f t="shared" si="2"/>
        <v>803606406</v>
      </c>
      <c r="Y25" s="73">
        <f t="shared" si="2"/>
        <v>1336380469</v>
      </c>
      <c r="Z25" s="170">
        <f>+IF(X25&lt;&gt;0,+(Y25/X25)*100,0)</f>
        <v>166.2978865053995</v>
      </c>
      <c r="AA25" s="74">
        <f>+AA12+AA24</f>
        <v>1607212809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>
        <v>3036</v>
      </c>
      <c r="I29" s="60">
        <v>20319204</v>
      </c>
      <c r="J29" s="60">
        <v>20319204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839102</v>
      </c>
      <c r="D30" s="155"/>
      <c r="E30" s="59">
        <v>1499680</v>
      </c>
      <c r="F30" s="60">
        <v>1499680</v>
      </c>
      <c r="G30" s="60"/>
      <c r="H30" s="60">
        <v>21594685</v>
      </c>
      <c r="I30" s="60">
        <v>95982</v>
      </c>
      <c r="J30" s="60">
        <v>95982</v>
      </c>
      <c r="K30" s="60">
        <v>21594684</v>
      </c>
      <c r="L30" s="60">
        <v>21594685</v>
      </c>
      <c r="M30" s="60">
        <v>21594685</v>
      </c>
      <c r="N30" s="60">
        <v>21594685</v>
      </c>
      <c r="O30" s="60"/>
      <c r="P30" s="60"/>
      <c r="Q30" s="60"/>
      <c r="R30" s="60"/>
      <c r="S30" s="60"/>
      <c r="T30" s="60"/>
      <c r="U30" s="60"/>
      <c r="V30" s="60"/>
      <c r="W30" s="60">
        <v>21594685</v>
      </c>
      <c r="X30" s="60">
        <v>749840</v>
      </c>
      <c r="Y30" s="60">
        <v>20844845</v>
      </c>
      <c r="Z30" s="140">
        <v>2779.91</v>
      </c>
      <c r="AA30" s="62">
        <v>1499680</v>
      </c>
    </row>
    <row r="31" spans="1:27" ht="12.75">
      <c r="A31" s="249" t="s">
        <v>163</v>
      </c>
      <c r="B31" s="182"/>
      <c r="C31" s="155">
        <v>1193053</v>
      </c>
      <c r="D31" s="155"/>
      <c r="E31" s="59">
        <v>21510</v>
      </c>
      <c r="F31" s="60">
        <v>21510</v>
      </c>
      <c r="G31" s="60"/>
      <c r="H31" s="60">
        <v>2086137</v>
      </c>
      <c r="I31" s="60">
        <v>2096790</v>
      </c>
      <c r="J31" s="60">
        <v>2096790</v>
      </c>
      <c r="K31" s="60">
        <v>2807861</v>
      </c>
      <c r="L31" s="60">
        <v>1940016</v>
      </c>
      <c r="M31" s="60">
        <v>1952426</v>
      </c>
      <c r="N31" s="60">
        <v>1952426</v>
      </c>
      <c r="O31" s="60"/>
      <c r="P31" s="60"/>
      <c r="Q31" s="60"/>
      <c r="R31" s="60"/>
      <c r="S31" s="60"/>
      <c r="T31" s="60"/>
      <c r="U31" s="60"/>
      <c r="V31" s="60"/>
      <c r="W31" s="60">
        <v>1952426</v>
      </c>
      <c r="X31" s="60">
        <v>10755</v>
      </c>
      <c r="Y31" s="60">
        <v>1941671</v>
      </c>
      <c r="Z31" s="140">
        <v>18053.66</v>
      </c>
      <c r="AA31" s="62">
        <v>21510</v>
      </c>
    </row>
    <row r="32" spans="1:27" ht="12.75">
      <c r="A32" s="249" t="s">
        <v>164</v>
      </c>
      <c r="B32" s="182"/>
      <c r="C32" s="155">
        <v>285073291</v>
      </c>
      <c r="D32" s="155"/>
      <c r="E32" s="59">
        <v>63355273</v>
      </c>
      <c r="F32" s="60">
        <v>63355273</v>
      </c>
      <c r="G32" s="60">
        <v>208989926</v>
      </c>
      <c r="H32" s="60">
        <v>253746004</v>
      </c>
      <c r="I32" s="60">
        <v>222337913</v>
      </c>
      <c r="J32" s="60">
        <v>222337913</v>
      </c>
      <c r="K32" s="60">
        <v>303354360</v>
      </c>
      <c r="L32" s="60">
        <v>293298825</v>
      </c>
      <c r="M32" s="60">
        <v>271876455</v>
      </c>
      <c r="N32" s="60">
        <v>271876455</v>
      </c>
      <c r="O32" s="60"/>
      <c r="P32" s="60"/>
      <c r="Q32" s="60"/>
      <c r="R32" s="60"/>
      <c r="S32" s="60"/>
      <c r="T32" s="60"/>
      <c r="U32" s="60"/>
      <c r="V32" s="60"/>
      <c r="W32" s="60">
        <v>271876455</v>
      </c>
      <c r="X32" s="60">
        <v>31677637</v>
      </c>
      <c r="Y32" s="60">
        <v>240198818</v>
      </c>
      <c r="Z32" s="140">
        <v>758.26</v>
      </c>
      <c r="AA32" s="62">
        <v>63355273</v>
      </c>
    </row>
    <row r="33" spans="1:27" ht="12.75">
      <c r="A33" s="249" t="s">
        <v>165</v>
      </c>
      <c r="B33" s="182"/>
      <c r="C33" s="155">
        <v>223000</v>
      </c>
      <c r="D33" s="155"/>
      <c r="E33" s="59"/>
      <c r="F33" s="60"/>
      <c r="G33" s="60"/>
      <c r="H33" s="60">
        <v>42847242</v>
      </c>
      <c r="I33" s="60">
        <v>42881300</v>
      </c>
      <c r="J33" s="60">
        <v>42881300</v>
      </c>
      <c r="K33" s="60">
        <v>22627273</v>
      </c>
      <c r="L33" s="60">
        <v>42889113</v>
      </c>
      <c r="M33" s="60">
        <v>42910518</v>
      </c>
      <c r="N33" s="60">
        <v>42910518</v>
      </c>
      <c r="O33" s="60"/>
      <c r="P33" s="60"/>
      <c r="Q33" s="60"/>
      <c r="R33" s="60"/>
      <c r="S33" s="60"/>
      <c r="T33" s="60"/>
      <c r="U33" s="60"/>
      <c r="V33" s="60"/>
      <c r="W33" s="60">
        <v>42910518</v>
      </c>
      <c r="X33" s="60"/>
      <c r="Y33" s="60">
        <v>42910518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287328446</v>
      </c>
      <c r="D34" s="168">
        <f>SUM(D29:D33)</f>
        <v>0</v>
      </c>
      <c r="E34" s="72">
        <f t="shared" si="3"/>
        <v>64876463</v>
      </c>
      <c r="F34" s="73">
        <f t="shared" si="3"/>
        <v>64876463</v>
      </c>
      <c r="G34" s="73">
        <f t="shared" si="3"/>
        <v>208989926</v>
      </c>
      <c r="H34" s="73">
        <f t="shared" si="3"/>
        <v>320277104</v>
      </c>
      <c r="I34" s="73">
        <f t="shared" si="3"/>
        <v>287731189</v>
      </c>
      <c r="J34" s="73">
        <f t="shared" si="3"/>
        <v>287731189</v>
      </c>
      <c r="K34" s="73">
        <f t="shared" si="3"/>
        <v>350384178</v>
      </c>
      <c r="L34" s="73">
        <f t="shared" si="3"/>
        <v>359722639</v>
      </c>
      <c r="M34" s="73">
        <f t="shared" si="3"/>
        <v>338334084</v>
      </c>
      <c r="N34" s="73">
        <f t="shared" si="3"/>
        <v>338334084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338334084</v>
      </c>
      <c r="X34" s="73">
        <f t="shared" si="3"/>
        <v>32438232</v>
      </c>
      <c r="Y34" s="73">
        <f t="shared" si="3"/>
        <v>305895852</v>
      </c>
      <c r="Z34" s="170">
        <f>+IF(X34&lt;&gt;0,+(Y34/X34)*100,0)</f>
        <v>943.0102479074693</v>
      </c>
      <c r="AA34" s="74">
        <f>SUM(AA29:AA33)</f>
        <v>64876463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7225468</v>
      </c>
      <c r="D37" s="155"/>
      <c r="E37" s="59">
        <v>7751479</v>
      </c>
      <c r="F37" s="60">
        <v>7751479</v>
      </c>
      <c r="G37" s="60">
        <v>9876473</v>
      </c>
      <c r="H37" s="60">
        <v>8081716</v>
      </c>
      <c r="I37" s="60">
        <v>8081716</v>
      </c>
      <c r="J37" s="60">
        <v>8081716</v>
      </c>
      <c r="K37" s="60">
        <v>7663007</v>
      </c>
      <c r="L37" s="60">
        <v>28774007</v>
      </c>
      <c r="M37" s="60">
        <v>7663007</v>
      </c>
      <c r="N37" s="60">
        <v>7663007</v>
      </c>
      <c r="O37" s="60"/>
      <c r="P37" s="60"/>
      <c r="Q37" s="60"/>
      <c r="R37" s="60"/>
      <c r="S37" s="60"/>
      <c r="T37" s="60"/>
      <c r="U37" s="60"/>
      <c r="V37" s="60"/>
      <c r="W37" s="60">
        <v>7663007</v>
      </c>
      <c r="X37" s="60">
        <v>3875740</v>
      </c>
      <c r="Y37" s="60">
        <v>3787267</v>
      </c>
      <c r="Z37" s="140">
        <v>97.72</v>
      </c>
      <c r="AA37" s="62">
        <v>7751479</v>
      </c>
    </row>
    <row r="38" spans="1:27" ht="12.75">
      <c r="A38" s="249" t="s">
        <v>165</v>
      </c>
      <c r="B38" s="182"/>
      <c r="C38" s="155">
        <v>5865940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13091408</v>
      </c>
      <c r="D39" s="168">
        <f>SUM(D37:D38)</f>
        <v>0</v>
      </c>
      <c r="E39" s="76">
        <f t="shared" si="4"/>
        <v>7751479</v>
      </c>
      <c r="F39" s="77">
        <f t="shared" si="4"/>
        <v>7751479</v>
      </c>
      <c r="G39" s="77">
        <f t="shared" si="4"/>
        <v>9876473</v>
      </c>
      <c r="H39" s="77">
        <f t="shared" si="4"/>
        <v>8081716</v>
      </c>
      <c r="I39" s="77">
        <f t="shared" si="4"/>
        <v>8081716</v>
      </c>
      <c r="J39" s="77">
        <f t="shared" si="4"/>
        <v>8081716</v>
      </c>
      <c r="K39" s="77">
        <f t="shared" si="4"/>
        <v>7663007</v>
      </c>
      <c r="L39" s="77">
        <f t="shared" si="4"/>
        <v>28774007</v>
      </c>
      <c r="M39" s="77">
        <f t="shared" si="4"/>
        <v>7663007</v>
      </c>
      <c r="N39" s="77">
        <f t="shared" si="4"/>
        <v>7663007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7663007</v>
      </c>
      <c r="X39" s="77">
        <f t="shared" si="4"/>
        <v>3875740</v>
      </c>
      <c r="Y39" s="77">
        <f t="shared" si="4"/>
        <v>3787267</v>
      </c>
      <c r="Z39" s="212">
        <f>+IF(X39&lt;&gt;0,+(Y39/X39)*100,0)</f>
        <v>97.71726173582336</v>
      </c>
      <c r="AA39" s="79">
        <f>SUM(AA37:AA38)</f>
        <v>7751479</v>
      </c>
    </row>
    <row r="40" spans="1:27" ht="12.75">
      <c r="A40" s="250" t="s">
        <v>167</v>
      </c>
      <c r="B40" s="251"/>
      <c r="C40" s="168">
        <f aca="true" t="shared" si="5" ref="C40:Y40">+C34+C39</f>
        <v>300419854</v>
      </c>
      <c r="D40" s="168">
        <f>+D34+D39</f>
        <v>0</v>
      </c>
      <c r="E40" s="72">
        <f t="shared" si="5"/>
        <v>72627942</v>
      </c>
      <c r="F40" s="73">
        <f t="shared" si="5"/>
        <v>72627942</v>
      </c>
      <c r="G40" s="73">
        <f t="shared" si="5"/>
        <v>218866399</v>
      </c>
      <c r="H40" s="73">
        <f t="shared" si="5"/>
        <v>328358820</v>
      </c>
      <c r="I40" s="73">
        <f t="shared" si="5"/>
        <v>295812905</v>
      </c>
      <c r="J40" s="73">
        <f t="shared" si="5"/>
        <v>295812905</v>
      </c>
      <c r="K40" s="73">
        <f t="shared" si="5"/>
        <v>358047185</v>
      </c>
      <c r="L40" s="73">
        <f t="shared" si="5"/>
        <v>388496646</v>
      </c>
      <c r="M40" s="73">
        <f t="shared" si="5"/>
        <v>345997091</v>
      </c>
      <c r="N40" s="73">
        <f t="shared" si="5"/>
        <v>345997091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345997091</v>
      </c>
      <c r="X40" s="73">
        <f t="shared" si="5"/>
        <v>36313972</v>
      </c>
      <c r="Y40" s="73">
        <f t="shared" si="5"/>
        <v>309683119</v>
      </c>
      <c r="Z40" s="170">
        <f>+IF(X40&lt;&gt;0,+(Y40/X40)*100,0)</f>
        <v>852.7932967509034</v>
      </c>
      <c r="AA40" s="74">
        <f>+AA34+AA39</f>
        <v>72627942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1663918492</v>
      </c>
      <c r="D42" s="257">
        <f>+D25-D40</f>
        <v>0</v>
      </c>
      <c r="E42" s="258">
        <f t="shared" si="6"/>
        <v>1534584867</v>
      </c>
      <c r="F42" s="259">
        <f t="shared" si="6"/>
        <v>1534584867</v>
      </c>
      <c r="G42" s="259">
        <f t="shared" si="6"/>
        <v>1883690008</v>
      </c>
      <c r="H42" s="259">
        <f t="shared" si="6"/>
        <v>1735522492</v>
      </c>
      <c r="I42" s="259">
        <f t="shared" si="6"/>
        <v>1741176774</v>
      </c>
      <c r="J42" s="259">
        <f t="shared" si="6"/>
        <v>1741176774</v>
      </c>
      <c r="K42" s="259">
        <f t="shared" si="6"/>
        <v>1725126034</v>
      </c>
      <c r="L42" s="259">
        <f t="shared" si="6"/>
        <v>1684805377</v>
      </c>
      <c r="M42" s="259">
        <f t="shared" si="6"/>
        <v>1793989784</v>
      </c>
      <c r="N42" s="259">
        <f t="shared" si="6"/>
        <v>1793989784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1793989784</v>
      </c>
      <c r="X42" s="259">
        <f t="shared" si="6"/>
        <v>767292434</v>
      </c>
      <c r="Y42" s="259">
        <f t="shared" si="6"/>
        <v>1026697350</v>
      </c>
      <c r="Z42" s="260">
        <f>+IF(X42&lt;&gt;0,+(Y42/X42)*100,0)</f>
        <v>133.8078292584858</v>
      </c>
      <c r="AA42" s="261">
        <f>+AA25-AA40</f>
        <v>1534584867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1663918492</v>
      </c>
      <c r="D45" s="155"/>
      <c r="E45" s="59">
        <v>1534584867</v>
      </c>
      <c r="F45" s="60">
        <v>1534584867</v>
      </c>
      <c r="G45" s="60">
        <v>1883690008</v>
      </c>
      <c r="H45" s="60">
        <v>1735522492</v>
      </c>
      <c r="I45" s="60">
        <v>1741176775</v>
      </c>
      <c r="J45" s="60">
        <v>1741176775</v>
      </c>
      <c r="K45" s="60">
        <v>1725126034</v>
      </c>
      <c r="L45" s="60">
        <v>1684805377</v>
      </c>
      <c r="M45" s="60">
        <v>1793989784</v>
      </c>
      <c r="N45" s="60">
        <v>1793989784</v>
      </c>
      <c r="O45" s="60"/>
      <c r="P45" s="60"/>
      <c r="Q45" s="60"/>
      <c r="R45" s="60"/>
      <c r="S45" s="60"/>
      <c r="T45" s="60"/>
      <c r="U45" s="60"/>
      <c r="V45" s="60"/>
      <c r="W45" s="60">
        <v>1793989784</v>
      </c>
      <c r="X45" s="60">
        <v>767292434</v>
      </c>
      <c r="Y45" s="60">
        <v>1026697350</v>
      </c>
      <c r="Z45" s="139">
        <v>133.81</v>
      </c>
      <c r="AA45" s="62">
        <v>1534584867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1663918492</v>
      </c>
      <c r="D48" s="217">
        <f>SUM(D45:D47)</f>
        <v>0</v>
      </c>
      <c r="E48" s="264">
        <f t="shared" si="7"/>
        <v>1534584867</v>
      </c>
      <c r="F48" s="219">
        <f t="shared" si="7"/>
        <v>1534584867</v>
      </c>
      <c r="G48" s="219">
        <f t="shared" si="7"/>
        <v>1883690008</v>
      </c>
      <c r="H48" s="219">
        <f t="shared" si="7"/>
        <v>1735522492</v>
      </c>
      <c r="I48" s="219">
        <f t="shared" si="7"/>
        <v>1741176775</v>
      </c>
      <c r="J48" s="219">
        <f t="shared" si="7"/>
        <v>1741176775</v>
      </c>
      <c r="K48" s="219">
        <f t="shared" si="7"/>
        <v>1725126034</v>
      </c>
      <c r="L48" s="219">
        <f t="shared" si="7"/>
        <v>1684805377</v>
      </c>
      <c r="M48" s="219">
        <f t="shared" si="7"/>
        <v>1793989784</v>
      </c>
      <c r="N48" s="219">
        <f t="shared" si="7"/>
        <v>1793989784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1793989784</v>
      </c>
      <c r="X48" s="219">
        <f t="shared" si="7"/>
        <v>767292434</v>
      </c>
      <c r="Y48" s="219">
        <f t="shared" si="7"/>
        <v>1026697350</v>
      </c>
      <c r="Z48" s="265">
        <f>+IF(X48&lt;&gt;0,+(Y48/X48)*100,0)</f>
        <v>133.8078292584858</v>
      </c>
      <c r="AA48" s="232">
        <f>SUM(AA45:AA47)</f>
        <v>1534584867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23260011</v>
      </c>
      <c r="D7" s="155"/>
      <c r="E7" s="59">
        <v>21995578</v>
      </c>
      <c r="F7" s="60">
        <v>21995578</v>
      </c>
      <c r="G7" s="60">
        <v>1534412</v>
      </c>
      <c r="H7" s="60">
        <v>1154516</v>
      </c>
      <c r="I7" s="60">
        <v>1475637</v>
      </c>
      <c r="J7" s="60">
        <v>4164565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4164565</v>
      </c>
      <c r="X7" s="60">
        <v>11003916</v>
      </c>
      <c r="Y7" s="60">
        <v>-6839351</v>
      </c>
      <c r="Z7" s="140">
        <v>-62.15</v>
      </c>
      <c r="AA7" s="62">
        <v>21995578</v>
      </c>
    </row>
    <row r="8" spans="1:27" ht="12.75">
      <c r="A8" s="249" t="s">
        <v>178</v>
      </c>
      <c r="B8" s="182"/>
      <c r="C8" s="155">
        <v>11337484</v>
      </c>
      <c r="D8" s="155"/>
      <c r="E8" s="59">
        <v>26914740</v>
      </c>
      <c r="F8" s="60">
        <v>26914740</v>
      </c>
      <c r="G8" s="60">
        <v>132916836</v>
      </c>
      <c r="H8" s="60">
        <v>4430783</v>
      </c>
      <c r="I8" s="60">
        <v>12913239</v>
      </c>
      <c r="J8" s="60">
        <v>150260858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150260858</v>
      </c>
      <c r="X8" s="60">
        <v>13457370</v>
      </c>
      <c r="Y8" s="60">
        <v>136803488</v>
      </c>
      <c r="Z8" s="140">
        <v>1016.57</v>
      </c>
      <c r="AA8" s="62">
        <v>26914740</v>
      </c>
    </row>
    <row r="9" spans="1:27" ht="12.75">
      <c r="A9" s="249" t="s">
        <v>179</v>
      </c>
      <c r="B9" s="182"/>
      <c r="C9" s="155">
        <v>299770636</v>
      </c>
      <c r="D9" s="155"/>
      <c r="E9" s="59">
        <v>306688100</v>
      </c>
      <c r="F9" s="60">
        <v>306688100</v>
      </c>
      <c r="G9" s="60">
        <v>125477000</v>
      </c>
      <c r="H9" s="60">
        <v>1573000</v>
      </c>
      <c r="I9" s="60"/>
      <c r="J9" s="60">
        <v>127050000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127050000</v>
      </c>
      <c r="X9" s="60">
        <v>205847400</v>
      </c>
      <c r="Y9" s="60">
        <v>-78797400</v>
      </c>
      <c r="Z9" s="140">
        <v>-38.28</v>
      </c>
      <c r="AA9" s="62">
        <v>306688100</v>
      </c>
    </row>
    <row r="10" spans="1:27" ht="12.75">
      <c r="A10" s="249" t="s">
        <v>180</v>
      </c>
      <c r="B10" s="182"/>
      <c r="C10" s="155">
        <v>222693064</v>
      </c>
      <c r="D10" s="155"/>
      <c r="E10" s="59">
        <v>267516900</v>
      </c>
      <c r="F10" s="60">
        <v>267516900</v>
      </c>
      <c r="G10" s="60">
        <v>71250000</v>
      </c>
      <c r="H10" s="60"/>
      <c r="I10" s="60"/>
      <c r="J10" s="60">
        <v>71250000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71250000</v>
      </c>
      <c r="X10" s="60">
        <v>201801600</v>
      </c>
      <c r="Y10" s="60">
        <v>-130551600</v>
      </c>
      <c r="Z10" s="140">
        <v>-64.69</v>
      </c>
      <c r="AA10" s="62">
        <v>267516900</v>
      </c>
    </row>
    <row r="11" spans="1:27" ht="12.75">
      <c r="A11" s="249" t="s">
        <v>181</v>
      </c>
      <c r="B11" s="182"/>
      <c r="C11" s="155">
        <v>7323414</v>
      </c>
      <c r="D11" s="155"/>
      <c r="E11" s="59">
        <v>323772</v>
      </c>
      <c r="F11" s="60">
        <v>323772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161886</v>
      </c>
      <c r="Y11" s="60">
        <v>-161886</v>
      </c>
      <c r="Z11" s="140">
        <v>-100</v>
      </c>
      <c r="AA11" s="62">
        <v>323772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-308852622</v>
      </c>
      <c r="D14" s="155"/>
      <c r="E14" s="59">
        <v>-321822496</v>
      </c>
      <c r="F14" s="60">
        <v>-321822496</v>
      </c>
      <c r="G14" s="60">
        <v>-62046886</v>
      </c>
      <c r="H14" s="60">
        <v>-41897709</v>
      </c>
      <c r="I14" s="60">
        <v>-40886556</v>
      </c>
      <c r="J14" s="60">
        <v>-144831151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-144831151</v>
      </c>
      <c r="X14" s="60">
        <v>-162725898</v>
      </c>
      <c r="Y14" s="60">
        <v>17894747</v>
      </c>
      <c r="Z14" s="140">
        <v>-11</v>
      </c>
      <c r="AA14" s="62">
        <v>-321822496</v>
      </c>
    </row>
    <row r="15" spans="1:27" ht="12.75">
      <c r="A15" s="249" t="s">
        <v>40</v>
      </c>
      <c r="B15" s="182"/>
      <c r="C15" s="155">
        <v>-2352023</v>
      </c>
      <c r="D15" s="155"/>
      <c r="E15" s="59">
        <v>-1049000</v>
      </c>
      <c r="F15" s="60">
        <v>-1049000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-524500</v>
      </c>
      <c r="Y15" s="60">
        <v>524500</v>
      </c>
      <c r="Z15" s="140">
        <v>-100</v>
      </c>
      <c r="AA15" s="62">
        <v>-1049000</v>
      </c>
    </row>
    <row r="16" spans="1:27" ht="12.75">
      <c r="A16" s="249" t="s">
        <v>42</v>
      </c>
      <c r="B16" s="182"/>
      <c r="C16" s="155"/>
      <c r="D16" s="155"/>
      <c r="E16" s="59">
        <v>-5558076</v>
      </c>
      <c r="F16" s="60">
        <v>-5558076</v>
      </c>
      <c r="G16" s="60">
        <v>-2779039</v>
      </c>
      <c r="H16" s="60"/>
      <c r="I16" s="60"/>
      <c r="J16" s="60">
        <v>-2779039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-2779039</v>
      </c>
      <c r="X16" s="60">
        <v>-2779038</v>
      </c>
      <c r="Y16" s="60">
        <v>-1</v>
      </c>
      <c r="Z16" s="140"/>
      <c r="AA16" s="62">
        <v>-5558076</v>
      </c>
    </row>
    <row r="17" spans="1:27" ht="12.75">
      <c r="A17" s="250" t="s">
        <v>185</v>
      </c>
      <c r="B17" s="251"/>
      <c r="C17" s="168">
        <f aca="true" t="shared" si="0" ref="C17:Y17">SUM(C6:C16)</f>
        <v>253179964</v>
      </c>
      <c r="D17" s="168">
        <f t="shared" si="0"/>
        <v>0</v>
      </c>
      <c r="E17" s="72">
        <f t="shared" si="0"/>
        <v>295009518</v>
      </c>
      <c r="F17" s="73">
        <f t="shared" si="0"/>
        <v>295009518</v>
      </c>
      <c r="G17" s="73">
        <f t="shared" si="0"/>
        <v>266352323</v>
      </c>
      <c r="H17" s="73">
        <f t="shared" si="0"/>
        <v>-34739410</v>
      </c>
      <c r="I17" s="73">
        <f t="shared" si="0"/>
        <v>-26497680</v>
      </c>
      <c r="J17" s="73">
        <f t="shared" si="0"/>
        <v>205115233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205115233</v>
      </c>
      <c r="X17" s="73">
        <f t="shared" si="0"/>
        <v>266242736</v>
      </c>
      <c r="Y17" s="73">
        <f t="shared" si="0"/>
        <v>-61127503</v>
      </c>
      <c r="Z17" s="170">
        <f>+IF(X17&lt;&gt;0,+(Y17/X17)*100,0)</f>
        <v>-22.9593129631901</v>
      </c>
      <c r="AA17" s="74">
        <f>SUM(AA6:AA16)</f>
        <v>295009518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-233863263</v>
      </c>
      <c r="D26" s="155"/>
      <c r="E26" s="59">
        <v>-267516900</v>
      </c>
      <c r="F26" s="60">
        <v>-267516900</v>
      </c>
      <c r="G26" s="60"/>
      <c r="H26" s="60">
        <v>-33813125</v>
      </c>
      <c r="I26" s="60">
        <v>-26674858</v>
      </c>
      <c r="J26" s="60">
        <v>-60487983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-60487983</v>
      </c>
      <c r="X26" s="60">
        <v>-133758450</v>
      </c>
      <c r="Y26" s="60">
        <v>73270467</v>
      </c>
      <c r="Z26" s="140">
        <v>-54.78</v>
      </c>
      <c r="AA26" s="62">
        <v>-267516900</v>
      </c>
    </row>
    <row r="27" spans="1:27" ht="12.75">
      <c r="A27" s="250" t="s">
        <v>192</v>
      </c>
      <c r="B27" s="251"/>
      <c r="C27" s="168">
        <f aca="true" t="shared" si="1" ref="C27:Y27">SUM(C21:C26)</f>
        <v>-233863263</v>
      </c>
      <c r="D27" s="168">
        <f>SUM(D21:D26)</f>
        <v>0</v>
      </c>
      <c r="E27" s="72">
        <f t="shared" si="1"/>
        <v>-267516900</v>
      </c>
      <c r="F27" s="73">
        <f t="shared" si="1"/>
        <v>-267516900</v>
      </c>
      <c r="G27" s="73">
        <f t="shared" si="1"/>
        <v>0</v>
      </c>
      <c r="H27" s="73">
        <f t="shared" si="1"/>
        <v>-33813125</v>
      </c>
      <c r="I27" s="73">
        <f t="shared" si="1"/>
        <v>-26674858</v>
      </c>
      <c r="J27" s="73">
        <f t="shared" si="1"/>
        <v>-60487983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-60487983</v>
      </c>
      <c r="X27" s="73">
        <f t="shared" si="1"/>
        <v>-133758450</v>
      </c>
      <c r="Y27" s="73">
        <f t="shared" si="1"/>
        <v>73270467</v>
      </c>
      <c r="Z27" s="170">
        <f>+IF(X27&lt;&gt;0,+(Y27/X27)*100,0)</f>
        <v>-54.77819681672448</v>
      </c>
      <c r="AA27" s="74">
        <f>SUM(AA21:AA26)</f>
        <v>-267516900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2440</v>
      </c>
      <c r="H33" s="159">
        <v>1845</v>
      </c>
      <c r="I33" s="159">
        <v>3334</v>
      </c>
      <c r="J33" s="159">
        <v>7619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>
        <v>7619</v>
      </c>
      <c r="X33" s="159"/>
      <c r="Y33" s="60">
        <v>7619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-598021</v>
      </c>
      <c r="D35" s="155"/>
      <c r="E35" s="59">
        <v>-711000</v>
      </c>
      <c r="F35" s="60">
        <v>-711000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-355500</v>
      </c>
      <c r="Y35" s="60">
        <v>355500</v>
      </c>
      <c r="Z35" s="140">
        <v>-100</v>
      </c>
      <c r="AA35" s="62">
        <v>-711000</v>
      </c>
    </row>
    <row r="36" spans="1:27" ht="12.75">
      <c r="A36" s="250" t="s">
        <v>198</v>
      </c>
      <c r="B36" s="251"/>
      <c r="C36" s="168">
        <f aca="true" t="shared" si="2" ref="C36:Y36">SUM(C31:C35)</f>
        <v>-598021</v>
      </c>
      <c r="D36" s="168">
        <f>SUM(D31:D35)</f>
        <v>0</v>
      </c>
      <c r="E36" s="72">
        <f t="shared" si="2"/>
        <v>-711000</v>
      </c>
      <c r="F36" s="73">
        <f t="shared" si="2"/>
        <v>-711000</v>
      </c>
      <c r="G36" s="73">
        <f t="shared" si="2"/>
        <v>2440</v>
      </c>
      <c r="H36" s="73">
        <f t="shared" si="2"/>
        <v>1845</v>
      </c>
      <c r="I36" s="73">
        <f t="shared" si="2"/>
        <v>3334</v>
      </c>
      <c r="J36" s="73">
        <f t="shared" si="2"/>
        <v>7619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7619</v>
      </c>
      <c r="X36" s="73">
        <f t="shared" si="2"/>
        <v>-355500</v>
      </c>
      <c r="Y36" s="73">
        <f t="shared" si="2"/>
        <v>363119</v>
      </c>
      <c r="Z36" s="170">
        <f>+IF(X36&lt;&gt;0,+(Y36/X36)*100,0)</f>
        <v>-102.14317862165963</v>
      </c>
      <c r="AA36" s="74">
        <f>SUM(AA31:AA35)</f>
        <v>-711000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18718680</v>
      </c>
      <c r="D38" s="153">
        <f>+D17+D27+D36</f>
        <v>0</v>
      </c>
      <c r="E38" s="99">
        <f t="shared" si="3"/>
        <v>26781618</v>
      </c>
      <c r="F38" s="100">
        <f t="shared" si="3"/>
        <v>26781618</v>
      </c>
      <c r="G38" s="100">
        <f t="shared" si="3"/>
        <v>266354763</v>
      </c>
      <c r="H38" s="100">
        <f t="shared" si="3"/>
        <v>-68550690</v>
      </c>
      <c r="I38" s="100">
        <f t="shared" si="3"/>
        <v>-53169204</v>
      </c>
      <c r="J38" s="100">
        <f t="shared" si="3"/>
        <v>144634869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144634869</v>
      </c>
      <c r="X38" s="100">
        <f t="shared" si="3"/>
        <v>132128786</v>
      </c>
      <c r="Y38" s="100">
        <f t="shared" si="3"/>
        <v>12506083</v>
      </c>
      <c r="Z38" s="137">
        <f>+IF(X38&lt;&gt;0,+(Y38/X38)*100,0)</f>
        <v>9.465070692468181</v>
      </c>
      <c r="AA38" s="102">
        <f>+AA17+AA27+AA36</f>
        <v>26781618</v>
      </c>
    </row>
    <row r="39" spans="1:27" ht="12.75">
      <c r="A39" s="249" t="s">
        <v>200</v>
      </c>
      <c r="B39" s="182"/>
      <c r="C39" s="153">
        <v>13804730</v>
      </c>
      <c r="D39" s="153"/>
      <c r="E39" s="99">
        <v>-81476000</v>
      </c>
      <c r="F39" s="100">
        <v>-81476000</v>
      </c>
      <c r="G39" s="100">
        <v>48036621</v>
      </c>
      <c r="H39" s="100">
        <v>314391384</v>
      </c>
      <c r="I39" s="100">
        <v>245840694</v>
      </c>
      <c r="J39" s="100">
        <v>48036621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48036621</v>
      </c>
      <c r="X39" s="100">
        <v>-81476000</v>
      </c>
      <c r="Y39" s="100">
        <v>129512621</v>
      </c>
      <c r="Z39" s="137">
        <v>-158.96</v>
      </c>
      <c r="AA39" s="102">
        <v>-81476000</v>
      </c>
    </row>
    <row r="40" spans="1:27" ht="12.75">
      <c r="A40" s="269" t="s">
        <v>201</v>
      </c>
      <c r="B40" s="256"/>
      <c r="C40" s="257">
        <v>32523410</v>
      </c>
      <c r="D40" s="257"/>
      <c r="E40" s="258">
        <v>-54694382</v>
      </c>
      <c r="F40" s="259">
        <v>-54694382</v>
      </c>
      <c r="G40" s="259">
        <v>314391384</v>
      </c>
      <c r="H40" s="259">
        <v>245840694</v>
      </c>
      <c r="I40" s="259">
        <v>192671490</v>
      </c>
      <c r="J40" s="259">
        <v>192671490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>
        <v>50652786</v>
      </c>
      <c r="Y40" s="259">
        <v>-50652786</v>
      </c>
      <c r="Z40" s="260">
        <v>-100</v>
      </c>
      <c r="AA40" s="261">
        <v>-54694382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231339419</v>
      </c>
      <c r="D5" s="200">
        <f t="shared" si="0"/>
        <v>0</v>
      </c>
      <c r="E5" s="106">
        <f t="shared" si="0"/>
        <v>267517187</v>
      </c>
      <c r="F5" s="106">
        <f t="shared" si="0"/>
        <v>267517187</v>
      </c>
      <c r="G5" s="106">
        <f t="shared" si="0"/>
        <v>0</v>
      </c>
      <c r="H5" s="106">
        <f t="shared" si="0"/>
        <v>33813125</v>
      </c>
      <c r="I5" s="106">
        <f t="shared" si="0"/>
        <v>26674860</v>
      </c>
      <c r="J5" s="106">
        <f t="shared" si="0"/>
        <v>60487985</v>
      </c>
      <c r="K5" s="106">
        <f t="shared" si="0"/>
        <v>42600497</v>
      </c>
      <c r="L5" s="106">
        <f t="shared" si="0"/>
        <v>9373649</v>
      </c>
      <c r="M5" s="106">
        <f t="shared" si="0"/>
        <v>11390029</v>
      </c>
      <c r="N5" s="106">
        <f t="shared" si="0"/>
        <v>63364175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123852160</v>
      </c>
      <c r="X5" s="106">
        <f t="shared" si="0"/>
        <v>133758594</v>
      </c>
      <c r="Y5" s="106">
        <f t="shared" si="0"/>
        <v>-9906434</v>
      </c>
      <c r="Z5" s="201">
        <f>+IF(X5&lt;&gt;0,+(Y5/X5)*100,0)</f>
        <v>-7.406203746429931</v>
      </c>
      <c r="AA5" s="199">
        <f>SUM(AA11:AA18)</f>
        <v>267517187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229683170</v>
      </c>
      <c r="D8" s="156"/>
      <c r="E8" s="60">
        <v>216597000</v>
      </c>
      <c r="F8" s="60">
        <v>216597000</v>
      </c>
      <c r="G8" s="60"/>
      <c r="H8" s="60">
        <v>29695966</v>
      </c>
      <c r="I8" s="60">
        <v>23159039</v>
      </c>
      <c r="J8" s="60">
        <v>52855005</v>
      </c>
      <c r="K8" s="60">
        <v>33772600</v>
      </c>
      <c r="L8" s="60">
        <v>7480948</v>
      </c>
      <c r="M8" s="60">
        <v>11212589</v>
      </c>
      <c r="N8" s="60">
        <v>52466137</v>
      </c>
      <c r="O8" s="60"/>
      <c r="P8" s="60"/>
      <c r="Q8" s="60"/>
      <c r="R8" s="60"/>
      <c r="S8" s="60"/>
      <c r="T8" s="60"/>
      <c r="U8" s="60"/>
      <c r="V8" s="60"/>
      <c r="W8" s="60">
        <v>105321142</v>
      </c>
      <c r="X8" s="60">
        <v>108298500</v>
      </c>
      <c r="Y8" s="60">
        <v>-2977358</v>
      </c>
      <c r="Z8" s="140">
        <v>-2.75</v>
      </c>
      <c r="AA8" s="155">
        <v>216597000</v>
      </c>
    </row>
    <row r="9" spans="1:27" ht="12.75">
      <c r="A9" s="291" t="s">
        <v>208</v>
      </c>
      <c r="B9" s="142"/>
      <c r="C9" s="62"/>
      <c r="D9" s="156"/>
      <c r="E9" s="60">
        <v>50920187</v>
      </c>
      <c r="F9" s="60">
        <v>50920187</v>
      </c>
      <c r="G9" s="60"/>
      <c r="H9" s="60">
        <v>4117159</v>
      </c>
      <c r="I9" s="60">
        <v>3515821</v>
      </c>
      <c r="J9" s="60">
        <v>7632980</v>
      </c>
      <c r="K9" s="60">
        <v>8827897</v>
      </c>
      <c r="L9" s="60">
        <v>1892701</v>
      </c>
      <c r="M9" s="60">
        <v>177440</v>
      </c>
      <c r="N9" s="60">
        <v>10898038</v>
      </c>
      <c r="O9" s="60"/>
      <c r="P9" s="60"/>
      <c r="Q9" s="60"/>
      <c r="R9" s="60"/>
      <c r="S9" s="60"/>
      <c r="T9" s="60"/>
      <c r="U9" s="60"/>
      <c r="V9" s="60"/>
      <c r="W9" s="60">
        <v>18531018</v>
      </c>
      <c r="X9" s="60">
        <v>25460094</v>
      </c>
      <c r="Y9" s="60">
        <v>-6929076</v>
      </c>
      <c r="Z9" s="140">
        <v>-27.22</v>
      </c>
      <c r="AA9" s="155">
        <v>50920187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229683170</v>
      </c>
      <c r="D11" s="294">
        <f t="shared" si="1"/>
        <v>0</v>
      </c>
      <c r="E11" s="295">
        <f t="shared" si="1"/>
        <v>267517187</v>
      </c>
      <c r="F11" s="295">
        <f t="shared" si="1"/>
        <v>267517187</v>
      </c>
      <c r="G11" s="295">
        <f t="shared" si="1"/>
        <v>0</v>
      </c>
      <c r="H11" s="295">
        <f t="shared" si="1"/>
        <v>33813125</v>
      </c>
      <c r="I11" s="295">
        <f t="shared" si="1"/>
        <v>26674860</v>
      </c>
      <c r="J11" s="295">
        <f t="shared" si="1"/>
        <v>60487985</v>
      </c>
      <c r="K11" s="295">
        <f t="shared" si="1"/>
        <v>42600497</v>
      </c>
      <c r="L11" s="295">
        <f t="shared" si="1"/>
        <v>9373649</v>
      </c>
      <c r="M11" s="295">
        <f t="shared" si="1"/>
        <v>11390029</v>
      </c>
      <c r="N11" s="295">
        <f t="shared" si="1"/>
        <v>63364175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123852160</v>
      </c>
      <c r="X11" s="295">
        <f t="shared" si="1"/>
        <v>133758594</v>
      </c>
      <c r="Y11" s="295">
        <f t="shared" si="1"/>
        <v>-9906434</v>
      </c>
      <c r="Z11" s="296">
        <f>+IF(X11&lt;&gt;0,+(Y11/X11)*100,0)</f>
        <v>-7.406203746429931</v>
      </c>
      <c r="AA11" s="297">
        <f>SUM(AA6:AA10)</f>
        <v>267517187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1656249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229683170</v>
      </c>
      <c r="D38" s="156">
        <f t="shared" si="4"/>
        <v>0</v>
      </c>
      <c r="E38" s="60">
        <f t="shared" si="4"/>
        <v>216597000</v>
      </c>
      <c r="F38" s="60">
        <f t="shared" si="4"/>
        <v>216597000</v>
      </c>
      <c r="G38" s="60">
        <f t="shared" si="4"/>
        <v>0</v>
      </c>
      <c r="H38" s="60">
        <f t="shared" si="4"/>
        <v>29695966</v>
      </c>
      <c r="I38" s="60">
        <f t="shared" si="4"/>
        <v>23159039</v>
      </c>
      <c r="J38" s="60">
        <f t="shared" si="4"/>
        <v>52855005</v>
      </c>
      <c r="K38" s="60">
        <f t="shared" si="4"/>
        <v>33772600</v>
      </c>
      <c r="L38" s="60">
        <f t="shared" si="4"/>
        <v>7480948</v>
      </c>
      <c r="M38" s="60">
        <f t="shared" si="4"/>
        <v>11212589</v>
      </c>
      <c r="N38" s="60">
        <f t="shared" si="4"/>
        <v>52466137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105321142</v>
      </c>
      <c r="X38" s="60">
        <f t="shared" si="4"/>
        <v>108298500</v>
      </c>
      <c r="Y38" s="60">
        <f t="shared" si="4"/>
        <v>-2977358</v>
      </c>
      <c r="Z38" s="140">
        <f t="shared" si="5"/>
        <v>-2.7492144397198484</v>
      </c>
      <c r="AA38" s="155">
        <f>AA8+AA23</f>
        <v>216597000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50920187</v>
      </c>
      <c r="F39" s="60">
        <f t="shared" si="4"/>
        <v>50920187</v>
      </c>
      <c r="G39" s="60">
        <f t="shared" si="4"/>
        <v>0</v>
      </c>
      <c r="H39" s="60">
        <f t="shared" si="4"/>
        <v>4117159</v>
      </c>
      <c r="I39" s="60">
        <f t="shared" si="4"/>
        <v>3515821</v>
      </c>
      <c r="J39" s="60">
        <f t="shared" si="4"/>
        <v>7632980</v>
      </c>
      <c r="K39" s="60">
        <f t="shared" si="4"/>
        <v>8827897</v>
      </c>
      <c r="L39" s="60">
        <f t="shared" si="4"/>
        <v>1892701</v>
      </c>
      <c r="M39" s="60">
        <f t="shared" si="4"/>
        <v>177440</v>
      </c>
      <c r="N39" s="60">
        <f t="shared" si="4"/>
        <v>10898038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18531018</v>
      </c>
      <c r="X39" s="60">
        <f t="shared" si="4"/>
        <v>25460094</v>
      </c>
      <c r="Y39" s="60">
        <f t="shared" si="4"/>
        <v>-6929076</v>
      </c>
      <c r="Z39" s="140">
        <f t="shared" si="5"/>
        <v>-27.21543761778727</v>
      </c>
      <c r="AA39" s="155">
        <f>AA9+AA24</f>
        <v>50920187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229683170</v>
      </c>
      <c r="D41" s="294">
        <f t="shared" si="6"/>
        <v>0</v>
      </c>
      <c r="E41" s="295">
        <f t="shared" si="6"/>
        <v>267517187</v>
      </c>
      <c r="F41" s="295">
        <f t="shared" si="6"/>
        <v>267517187</v>
      </c>
      <c r="G41" s="295">
        <f t="shared" si="6"/>
        <v>0</v>
      </c>
      <c r="H41" s="295">
        <f t="shared" si="6"/>
        <v>33813125</v>
      </c>
      <c r="I41" s="295">
        <f t="shared" si="6"/>
        <v>26674860</v>
      </c>
      <c r="J41" s="295">
        <f t="shared" si="6"/>
        <v>60487985</v>
      </c>
      <c r="K41" s="295">
        <f t="shared" si="6"/>
        <v>42600497</v>
      </c>
      <c r="L41" s="295">
        <f t="shared" si="6"/>
        <v>9373649</v>
      </c>
      <c r="M41" s="295">
        <f t="shared" si="6"/>
        <v>11390029</v>
      </c>
      <c r="N41" s="295">
        <f t="shared" si="6"/>
        <v>63364175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123852160</v>
      </c>
      <c r="X41" s="295">
        <f t="shared" si="6"/>
        <v>133758594</v>
      </c>
      <c r="Y41" s="295">
        <f t="shared" si="6"/>
        <v>-9906434</v>
      </c>
      <c r="Z41" s="296">
        <f t="shared" si="5"/>
        <v>-7.406203746429931</v>
      </c>
      <c r="AA41" s="297">
        <f>SUM(AA36:AA40)</f>
        <v>267517187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1656249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231339419</v>
      </c>
      <c r="D49" s="218">
        <f t="shared" si="9"/>
        <v>0</v>
      </c>
      <c r="E49" s="220">
        <f t="shared" si="9"/>
        <v>267517187</v>
      </c>
      <c r="F49" s="220">
        <f t="shared" si="9"/>
        <v>267517187</v>
      </c>
      <c r="G49" s="220">
        <f t="shared" si="9"/>
        <v>0</v>
      </c>
      <c r="H49" s="220">
        <f t="shared" si="9"/>
        <v>33813125</v>
      </c>
      <c r="I49" s="220">
        <f t="shared" si="9"/>
        <v>26674860</v>
      </c>
      <c r="J49" s="220">
        <f t="shared" si="9"/>
        <v>60487985</v>
      </c>
      <c r="K49" s="220">
        <f t="shared" si="9"/>
        <v>42600497</v>
      </c>
      <c r="L49" s="220">
        <f t="shared" si="9"/>
        <v>9373649</v>
      </c>
      <c r="M49" s="220">
        <f t="shared" si="9"/>
        <v>11390029</v>
      </c>
      <c r="N49" s="220">
        <f t="shared" si="9"/>
        <v>63364175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123852160</v>
      </c>
      <c r="X49" s="220">
        <f t="shared" si="9"/>
        <v>133758594</v>
      </c>
      <c r="Y49" s="220">
        <f t="shared" si="9"/>
        <v>-9906434</v>
      </c>
      <c r="Z49" s="221">
        <f t="shared" si="5"/>
        <v>-7.406203746429931</v>
      </c>
      <c r="AA49" s="222">
        <f>SUM(AA41:AA48)</f>
        <v>267517187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35613729</v>
      </c>
      <c r="F66" s="275"/>
      <c r="G66" s="275">
        <v>11809812</v>
      </c>
      <c r="H66" s="275">
        <v>11790724</v>
      </c>
      <c r="I66" s="275">
        <v>8314757</v>
      </c>
      <c r="J66" s="275">
        <v>31915293</v>
      </c>
      <c r="K66" s="275">
        <v>947274</v>
      </c>
      <c r="L66" s="275">
        <v>430753</v>
      </c>
      <c r="M66" s="275">
        <v>1682488</v>
      </c>
      <c r="N66" s="275">
        <v>3060515</v>
      </c>
      <c r="O66" s="275"/>
      <c r="P66" s="275"/>
      <c r="Q66" s="275"/>
      <c r="R66" s="275"/>
      <c r="S66" s="275"/>
      <c r="T66" s="275"/>
      <c r="U66" s="275"/>
      <c r="V66" s="275"/>
      <c r="W66" s="275">
        <v>34975808</v>
      </c>
      <c r="X66" s="275"/>
      <c r="Y66" s="275">
        <v>34975808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35613729</v>
      </c>
      <c r="F69" s="220">
        <f t="shared" si="12"/>
        <v>0</v>
      </c>
      <c r="G69" s="220">
        <f t="shared" si="12"/>
        <v>11809812</v>
      </c>
      <c r="H69" s="220">
        <f t="shared" si="12"/>
        <v>11790724</v>
      </c>
      <c r="I69" s="220">
        <f t="shared" si="12"/>
        <v>8314757</v>
      </c>
      <c r="J69" s="220">
        <f t="shared" si="12"/>
        <v>31915293</v>
      </c>
      <c r="K69" s="220">
        <f t="shared" si="12"/>
        <v>947274</v>
      </c>
      <c r="L69" s="220">
        <f t="shared" si="12"/>
        <v>430753</v>
      </c>
      <c r="M69" s="220">
        <f t="shared" si="12"/>
        <v>1682488</v>
      </c>
      <c r="N69" s="220">
        <f t="shared" si="12"/>
        <v>3060515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34975808</v>
      </c>
      <c r="X69" s="220">
        <f t="shared" si="12"/>
        <v>0</v>
      </c>
      <c r="Y69" s="220">
        <f t="shared" si="12"/>
        <v>34975808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229683170</v>
      </c>
      <c r="D5" s="357">
        <f t="shared" si="0"/>
        <v>0</v>
      </c>
      <c r="E5" s="356">
        <f t="shared" si="0"/>
        <v>267517187</v>
      </c>
      <c r="F5" s="358">
        <f t="shared" si="0"/>
        <v>267517187</v>
      </c>
      <c r="G5" s="358">
        <f t="shared" si="0"/>
        <v>0</v>
      </c>
      <c r="H5" s="356">
        <f t="shared" si="0"/>
        <v>33813125</v>
      </c>
      <c r="I5" s="356">
        <f t="shared" si="0"/>
        <v>26674860</v>
      </c>
      <c r="J5" s="358">
        <f t="shared" si="0"/>
        <v>60487985</v>
      </c>
      <c r="K5" s="358">
        <f t="shared" si="0"/>
        <v>42600497</v>
      </c>
      <c r="L5" s="356">
        <f t="shared" si="0"/>
        <v>9373649</v>
      </c>
      <c r="M5" s="356">
        <f t="shared" si="0"/>
        <v>11390029</v>
      </c>
      <c r="N5" s="358">
        <f t="shared" si="0"/>
        <v>63364175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123852160</v>
      </c>
      <c r="X5" s="356">
        <f t="shared" si="0"/>
        <v>133758594</v>
      </c>
      <c r="Y5" s="358">
        <f t="shared" si="0"/>
        <v>-9906434</v>
      </c>
      <c r="Z5" s="359">
        <f>+IF(X5&lt;&gt;0,+(Y5/X5)*100,0)</f>
        <v>-7.406203746429931</v>
      </c>
      <c r="AA5" s="360">
        <f>+AA6+AA8+AA11+AA13+AA15</f>
        <v>267517187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229683170</v>
      </c>
      <c r="D11" s="363">
        <f aca="true" t="shared" si="3" ref="D11:AA11">+D12</f>
        <v>0</v>
      </c>
      <c r="E11" s="362">
        <f t="shared" si="3"/>
        <v>216597000</v>
      </c>
      <c r="F11" s="364">
        <f t="shared" si="3"/>
        <v>216597000</v>
      </c>
      <c r="G11" s="364">
        <f t="shared" si="3"/>
        <v>0</v>
      </c>
      <c r="H11" s="362">
        <f t="shared" si="3"/>
        <v>29695966</v>
      </c>
      <c r="I11" s="362">
        <f t="shared" si="3"/>
        <v>23159039</v>
      </c>
      <c r="J11" s="364">
        <f t="shared" si="3"/>
        <v>52855005</v>
      </c>
      <c r="K11" s="364">
        <f t="shared" si="3"/>
        <v>33772600</v>
      </c>
      <c r="L11" s="362">
        <f t="shared" si="3"/>
        <v>7480948</v>
      </c>
      <c r="M11" s="362">
        <f t="shared" si="3"/>
        <v>11212589</v>
      </c>
      <c r="N11" s="364">
        <f t="shared" si="3"/>
        <v>52466137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105321142</v>
      </c>
      <c r="X11" s="362">
        <f t="shared" si="3"/>
        <v>108298500</v>
      </c>
      <c r="Y11" s="364">
        <f t="shared" si="3"/>
        <v>-2977358</v>
      </c>
      <c r="Z11" s="365">
        <f>+IF(X11&lt;&gt;0,+(Y11/X11)*100,0)</f>
        <v>-2.7492144397198484</v>
      </c>
      <c r="AA11" s="366">
        <f t="shared" si="3"/>
        <v>216597000</v>
      </c>
    </row>
    <row r="12" spans="1:27" ht="12.75">
      <c r="A12" s="291" t="s">
        <v>232</v>
      </c>
      <c r="B12" s="136"/>
      <c r="C12" s="60">
        <v>229683170</v>
      </c>
      <c r="D12" s="340"/>
      <c r="E12" s="60">
        <v>216597000</v>
      </c>
      <c r="F12" s="59">
        <v>216597000</v>
      </c>
      <c r="G12" s="59"/>
      <c r="H12" s="60">
        <v>29695966</v>
      </c>
      <c r="I12" s="60">
        <v>23159039</v>
      </c>
      <c r="J12" s="59">
        <v>52855005</v>
      </c>
      <c r="K12" s="59">
        <v>33772600</v>
      </c>
      <c r="L12" s="60">
        <v>7480948</v>
      </c>
      <c r="M12" s="60">
        <v>11212589</v>
      </c>
      <c r="N12" s="59">
        <v>52466137</v>
      </c>
      <c r="O12" s="59"/>
      <c r="P12" s="60"/>
      <c r="Q12" s="60"/>
      <c r="R12" s="59"/>
      <c r="S12" s="59"/>
      <c r="T12" s="60"/>
      <c r="U12" s="60"/>
      <c r="V12" s="59"/>
      <c r="W12" s="59">
        <v>105321142</v>
      </c>
      <c r="X12" s="60">
        <v>108298500</v>
      </c>
      <c r="Y12" s="59">
        <v>-2977358</v>
      </c>
      <c r="Z12" s="61">
        <v>-2.75</v>
      </c>
      <c r="AA12" s="62">
        <v>216597000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50920187</v>
      </c>
      <c r="F13" s="342">
        <f t="shared" si="4"/>
        <v>50920187</v>
      </c>
      <c r="G13" s="342">
        <f t="shared" si="4"/>
        <v>0</v>
      </c>
      <c r="H13" s="275">
        <f t="shared" si="4"/>
        <v>4117159</v>
      </c>
      <c r="I13" s="275">
        <f t="shared" si="4"/>
        <v>3515821</v>
      </c>
      <c r="J13" s="342">
        <f t="shared" si="4"/>
        <v>7632980</v>
      </c>
      <c r="K13" s="342">
        <f t="shared" si="4"/>
        <v>8827897</v>
      </c>
      <c r="L13" s="275">
        <f t="shared" si="4"/>
        <v>1892701</v>
      </c>
      <c r="M13" s="275">
        <f t="shared" si="4"/>
        <v>177440</v>
      </c>
      <c r="N13" s="342">
        <f t="shared" si="4"/>
        <v>10898038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18531018</v>
      </c>
      <c r="X13" s="275">
        <f t="shared" si="4"/>
        <v>25460094</v>
      </c>
      <c r="Y13" s="342">
        <f t="shared" si="4"/>
        <v>-6929076</v>
      </c>
      <c r="Z13" s="335">
        <f>+IF(X13&lt;&gt;0,+(Y13/X13)*100,0)</f>
        <v>-27.21543761778727</v>
      </c>
      <c r="AA13" s="273">
        <f t="shared" si="4"/>
        <v>50920187</v>
      </c>
    </row>
    <row r="14" spans="1:27" ht="12.75">
      <c r="A14" s="291" t="s">
        <v>233</v>
      </c>
      <c r="B14" s="136"/>
      <c r="C14" s="60"/>
      <c r="D14" s="340"/>
      <c r="E14" s="60">
        <v>50920187</v>
      </c>
      <c r="F14" s="59">
        <v>50920187</v>
      </c>
      <c r="G14" s="59"/>
      <c r="H14" s="60">
        <v>4117159</v>
      </c>
      <c r="I14" s="60">
        <v>3515821</v>
      </c>
      <c r="J14" s="59">
        <v>7632980</v>
      </c>
      <c r="K14" s="59">
        <v>8827897</v>
      </c>
      <c r="L14" s="60">
        <v>1892701</v>
      </c>
      <c r="M14" s="60">
        <v>177440</v>
      </c>
      <c r="N14" s="59">
        <v>10898038</v>
      </c>
      <c r="O14" s="59"/>
      <c r="P14" s="60"/>
      <c r="Q14" s="60"/>
      <c r="R14" s="59"/>
      <c r="S14" s="59"/>
      <c r="T14" s="60"/>
      <c r="U14" s="60"/>
      <c r="V14" s="59"/>
      <c r="W14" s="59">
        <v>18531018</v>
      </c>
      <c r="X14" s="60">
        <v>25460094</v>
      </c>
      <c r="Y14" s="59">
        <v>-6929076</v>
      </c>
      <c r="Z14" s="61">
        <v>-27.22</v>
      </c>
      <c r="AA14" s="62">
        <v>50920187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1656249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1656249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231339419</v>
      </c>
      <c r="D60" s="346">
        <f t="shared" si="14"/>
        <v>0</v>
      </c>
      <c r="E60" s="219">
        <f t="shared" si="14"/>
        <v>267517187</v>
      </c>
      <c r="F60" s="264">
        <f t="shared" si="14"/>
        <v>267517187</v>
      </c>
      <c r="G60" s="264">
        <f t="shared" si="14"/>
        <v>0</v>
      </c>
      <c r="H60" s="219">
        <f t="shared" si="14"/>
        <v>33813125</v>
      </c>
      <c r="I60" s="219">
        <f t="shared" si="14"/>
        <v>26674860</v>
      </c>
      <c r="J60" s="264">
        <f t="shared" si="14"/>
        <v>60487985</v>
      </c>
      <c r="K60" s="264">
        <f t="shared" si="14"/>
        <v>42600497</v>
      </c>
      <c r="L60" s="219">
        <f t="shared" si="14"/>
        <v>9373649</v>
      </c>
      <c r="M60" s="219">
        <f t="shared" si="14"/>
        <v>11390029</v>
      </c>
      <c r="N60" s="264">
        <f t="shared" si="14"/>
        <v>63364175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123852160</v>
      </c>
      <c r="X60" s="219">
        <f t="shared" si="14"/>
        <v>133758594</v>
      </c>
      <c r="Y60" s="264">
        <f t="shared" si="14"/>
        <v>-9906434</v>
      </c>
      <c r="Z60" s="337">
        <f>+IF(X60&lt;&gt;0,+(Y60/X60)*100,0)</f>
        <v>-7.406203746429931</v>
      </c>
      <c r="AA60" s="232">
        <f>+AA57+AA54+AA51+AA40+AA37+AA34+AA22+AA5</f>
        <v>267517187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2017-01-31T12:36:00Z</dcterms:created>
  <dcterms:modified xsi:type="dcterms:W3CDTF">2017-01-31T12:36:03Z</dcterms:modified>
  <cp:category/>
  <cp:version/>
  <cp:contentType/>
  <cp:contentStatus/>
</cp:coreProperties>
</file>