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<sst xmlns="http://schemas.openxmlformats.org/spreadsheetml/2006/main" count="857" uniqueCount="303">
  <si>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King Cetshwayo(DC28)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</si>
  <si>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</si>
  <si>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</si>
  <si>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</si>
  <si>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</si>
  <si>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</si>
  <si>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</si>
  <si>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</si>
  <si>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</si>
  <si>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</si>
  <si>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</si>
  <si>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</si>
  <si>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</si>
  <si>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</si>
  <si>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</si>
  <si>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</si>
  <si>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</si>
  <si>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</si>
  <si>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</si>
  <si>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</si>
  <si>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</si>
  <si>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</si>
  <si>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</si>
  <si>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</si>
  <si>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</si>
  <si>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</si>
  <si>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</si>
  <si>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</si>
  <si>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</si>
  <si>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</si>
  <si>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</si>
  <si>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</si>
  <si>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</si>
  <si>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</si>
  <si>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</si>
  <si>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</si>
  <si>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</si>
  <si>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</si>
  <si>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</si>
  <si>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</si>
  <si>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</si>
  <si>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</si>
  <si>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</si>
  <si>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</si>
  <si>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</si>
  <si>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</si>
  <si>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</si>
  <si>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</si>
  <si>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</si>
  <si>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</si>
  <si>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</si>
  <si>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</si>
  <si>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</si>
  <si>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</si>
  <si>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</si>
  <si>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</si>
  <si>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</si>
  <si>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</si>
  <si>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</si>
  <si>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</si>
  <si>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</si>
  <si>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</si>
  <si>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</si>
  <si>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</si>
  <si>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</si>
  <si>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</si>
  <si>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</si>
  <si>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</si>
  <si>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</si>
  <si>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</si>
  <si>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King Cetshwayo(DC28)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</si>
  <si>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</si>
  <si>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</si>
  <si>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</si>
  <si>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</si>
  <si>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</si>
  <si>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</si>
  <si>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</si>
  <si>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</si>
  <si>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</si>
  <si>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</si>
  <si>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</si>
  <si>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</si>
  <si>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</si>
  <si>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</si>
  <si>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</si>
  <si>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</si>
  <si>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</si>
  <si>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</si>
  <si>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</si>
  <si>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</si>
  <si>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</si>
  <si>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</si>
  <si>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</si>
  <si>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</si>
  <si>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</si>
  <si>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</si>
  <si>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</si>
  <si>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</si>
  <si>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</si>
  <si>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King Cetshwayo(DC28)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</si>
  <si>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</si>
  <si>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</si>
  <si>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</si>
  <si>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</si>
  <si>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</si>
  <si>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</si>
  <si>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</si>
  <si>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</si>
  <si>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</si>
  <si>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</si>
  <si>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</si>
  <si>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</si>
  <si>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</si>
  <si>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</si>
  <si>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</si>
  <si>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</si>
  <si>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</si>
  <si>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</si>
  <si>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</si>
  <si>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</si>
  <si>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</si>
  <si>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</si>
  <si>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</si>
  <si>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</si>
  <si>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</si>
  <si>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</si>
  <si>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</si>
  <si>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</si>
  <si>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King Cetshwayo(DC28)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</si>
  <si>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</si>
  <si>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</si>
  <si>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</si>
  <si>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</si>
  <si>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</si>
  <si>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</si>
  <si>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</si>
  <si>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</si>
  <si>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</si>
  <si>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</si>
  <si>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King Cetshwayo(DC28)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</si>
  <si>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</si>
  <si>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</si>
  <si>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</si>
  <si>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</si>
  <si>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</si>
  <si>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</si>
  <si>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</si>
  <si>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</si>
  <si>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</si>
  <si>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</si>
  <si>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</si>
  <si>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</si>
  <si>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</si>
  <si>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</si>
  <si>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</si>
  <si>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</si>
  <si>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</si>
  <si>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</si>
  <si>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</si>
  <si>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</si>
  <si>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</si>
  <si>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</si>
  <si>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</si>
  <si>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</si>
  <si>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</si>
  <si>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</si>
  <si>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</si>
  <si>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</si>
  <si>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</si>
  <si>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</si>
  <si>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</si>
  <si>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</si>
  <si>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</si>
  <si>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King Cetshwayo(DC28)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</si>
  <si>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</si>
  <si>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</si>
  <si>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</si>
  <si>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</si>
  <si>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</si>
  <si>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</si>
  <si>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</si>
  <si>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</si>
  <si>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</si>
  <si>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</si>
  <si>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</si>
  <si>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</si>
  <si>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</si>
  <si>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</si>
  <si>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</si>
  <si>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</si>
  <si>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</si>
  <si>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</si>
  <si>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</si>
  <si>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</si>
  <si>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</si>
  <si>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</si>
  <si>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</si>
  <si>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</si>
  <si>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</si>
  <si>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</si>
  <si>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</si>
  <si>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King Cetshwayo(DC28)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</si>
  <si>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</si>
  <si>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</si>
  <si>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</si>
  <si>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</si>
  <si>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</si>
  <si>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</si>
  <si>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</si>
  <si>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</si>
  <si>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</si>
  <si>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</si>
  <si>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</si>
  <si>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</si>
  <si>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</si>
  <si>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</si>
  <si>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</si>
  <si>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</si>
  <si>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</si>
  <si>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</si>
  <si>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</si>
  <si>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</si>
  <si>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</si>
  <si>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</si>
  <si>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</si>
  <si>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</si>
  <si>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King Cetshwayo(DC28)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</si>
  <si>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</si>
  <si>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</si>
  <si>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</si>
  <si>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</si>
  <si>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</si>
  <si>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</si>
  <si>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</si>
  <si>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</si>
  <si>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</si>
  <si>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</si>
  <si>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</si>
  <si>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</si>
  <si>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</si>
  <si>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</si>
  <si>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</si>
  <si>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</si>
  <si>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</si>
  <si>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</si>
  <si>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</si>
  <si>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</si>
  <si>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</si>
  <si>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</si>
  <si>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</si>
  <si>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</si>
  <si>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</si>
  <si>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</si>
  <si>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</si>
  <si>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</si>
  <si>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</si>
  <si>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</si>
  <si>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</si>
  <si>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</si>
  <si>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</si>
  <si>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</si>
  <si>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</si>
  <si>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King Cetshwayo(DC28)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</si>
  <si>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</si>
  <si>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</si>
  <si>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Kwazulu-Natal: King Cetshwayo(DC28)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</si>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</sst>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62958214</v>
      </c>
      <c r="C6" s="19">
        <v>0</v>
      </c>
      <c r="D6" s="59">
        <v>75833679</v>
      </c>
      <c r="E6" s="60">
        <v>75833679</v>
      </c>
      <c r="F6" s="60">
        <v>4513296</v>
      </c>
      <c r="G6" s="60">
        <v>4894158</v>
      </c>
      <c r="H6" s="60">
        <v>7046008</v>
      </c>
      <c r="I6" s="60">
        <v>16453462</v>
      </c>
      <c r="J6" s="60">
        <v>5664711</v>
      </c>
      <c r="K6" s="60">
        <v>6625032</v>
      </c>
      <c r="L6" s="60">
        <v>5623506</v>
      </c>
      <c r="M6" s="60">
        <v>17913249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34366711</v>
      </c>
      <c r="W6" s="60">
        <v>37854000</v>
      </c>
      <c r="X6" s="60">
        <v>-3487289</v>
      </c>
      <c r="Y6" s="61">
        <v>-9.21</v>
      </c>
      <c r="Z6" s="62">
        <v>75833679</v>
      </c>
    </row>
    <row r="7" spans="1:26" ht="12.75">
      <c r="A7" s="58" t="s">
        <v>33</v>
      </c>
      <c r="B7" s="19">
        <v>38871428</v>
      </c>
      <c r="C7" s="19">
        <v>0</v>
      </c>
      <c r="D7" s="59">
        <v>37196810</v>
      </c>
      <c r="E7" s="60">
        <v>37196810</v>
      </c>
      <c r="F7" s="60">
        <v>3514712</v>
      </c>
      <c r="G7" s="60">
        <v>3189640</v>
      </c>
      <c r="H7" s="60">
        <v>3905505</v>
      </c>
      <c r="I7" s="60">
        <v>10609857</v>
      </c>
      <c r="J7" s="60">
        <v>3557974</v>
      </c>
      <c r="K7" s="60">
        <v>3492614</v>
      </c>
      <c r="L7" s="60">
        <v>3843519</v>
      </c>
      <c r="M7" s="60">
        <v>10894107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21503964</v>
      </c>
      <c r="W7" s="60">
        <v>18598500</v>
      </c>
      <c r="X7" s="60">
        <v>2905464</v>
      </c>
      <c r="Y7" s="61">
        <v>15.62</v>
      </c>
      <c r="Z7" s="62">
        <v>37196810</v>
      </c>
    </row>
    <row r="8" spans="1:26" ht="12.75">
      <c r="A8" s="58" t="s">
        <v>34</v>
      </c>
      <c r="B8" s="19">
        <v>573409559</v>
      </c>
      <c r="C8" s="19">
        <v>0</v>
      </c>
      <c r="D8" s="59">
        <v>472692500</v>
      </c>
      <c r="E8" s="60">
        <v>472692500</v>
      </c>
      <c r="F8" s="60">
        <v>180585999</v>
      </c>
      <c r="G8" s="60">
        <v>1650000</v>
      </c>
      <c r="H8" s="60">
        <v>756358</v>
      </c>
      <c r="I8" s="60">
        <v>182992357</v>
      </c>
      <c r="J8" s="60">
        <v>1441200</v>
      </c>
      <c r="K8" s="60">
        <v>3709859</v>
      </c>
      <c r="L8" s="60">
        <v>136254487</v>
      </c>
      <c r="M8" s="60">
        <v>141405546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324397903</v>
      </c>
      <c r="W8" s="60">
        <v>308580666</v>
      </c>
      <c r="X8" s="60">
        <v>15817237</v>
      </c>
      <c r="Y8" s="61">
        <v>5.13</v>
      </c>
      <c r="Z8" s="62">
        <v>472692500</v>
      </c>
    </row>
    <row r="9" spans="1:26" ht="12.75">
      <c r="A9" s="58" t="s">
        <v>35</v>
      </c>
      <c r="B9" s="19">
        <v>23029248</v>
      </c>
      <c r="C9" s="19">
        <v>0</v>
      </c>
      <c r="D9" s="59">
        <v>53342195</v>
      </c>
      <c r="E9" s="60">
        <v>81838441</v>
      </c>
      <c r="F9" s="60">
        <v>213005</v>
      </c>
      <c r="G9" s="60">
        <v>3572734</v>
      </c>
      <c r="H9" s="60">
        <v>5639850</v>
      </c>
      <c r="I9" s="60">
        <v>9425589</v>
      </c>
      <c r="J9" s="60">
        <v>10071608</v>
      </c>
      <c r="K9" s="60">
        <v>14746474</v>
      </c>
      <c r="L9" s="60">
        <v>4844475</v>
      </c>
      <c r="M9" s="60">
        <v>29662557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39088146</v>
      </c>
      <c r="W9" s="60">
        <v>44268125</v>
      </c>
      <c r="X9" s="60">
        <v>-5179979</v>
      </c>
      <c r="Y9" s="61">
        <v>-11.7</v>
      </c>
      <c r="Z9" s="62">
        <v>81838441</v>
      </c>
    </row>
    <row r="10" spans="1:26" ht="22.5">
      <c r="A10" s="63" t="s">
        <v>278</v>
      </c>
      <c r="B10" s="64">
        <f>SUM(B5:B9)</f>
        <v>698268449</v>
      </c>
      <c r="C10" s="64">
        <f>SUM(C5:C9)</f>
        <v>0</v>
      </c>
      <c r="D10" s="65">
        <f aca="true" t="shared" si="0" ref="D10:Z10">SUM(D5:D9)</f>
        <v>639065184</v>
      </c>
      <c r="E10" s="66">
        <f t="shared" si="0"/>
        <v>667561430</v>
      </c>
      <c r="F10" s="66">
        <f t="shared" si="0"/>
        <v>188827012</v>
      </c>
      <c r="G10" s="66">
        <f t="shared" si="0"/>
        <v>13306532</v>
      </c>
      <c r="H10" s="66">
        <f t="shared" si="0"/>
        <v>17347721</v>
      </c>
      <c r="I10" s="66">
        <f t="shared" si="0"/>
        <v>219481265</v>
      </c>
      <c r="J10" s="66">
        <f t="shared" si="0"/>
        <v>20735493</v>
      </c>
      <c r="K10" s="66">
        <f t="shared" si="0"/>
        <v>28573979</v>
      </c>
      <c r="L10" s="66">
        <f t="shared" si="0"/>
        <v>150565987</v>
      </c>
      <c r="M10" s="66">
        <f t="shared" si="0"/>
        <v>199875459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419356724</v>
      </c>
      <c r="W10" s="66">
        <f t="shared" si="0"/>
        <v>409301291</v>
      </c>
      <c r="X10" s="66">
        <f t="shared" si="0"/>
        <v>10055433</v>
      </c>
      <c r="Y10" s="67">
        <f>+IF(W10&lt;&gt;0,(X10/W10)*100,0)</f>
        <v>2.4567313177617125</v>
      </c>
      <c r="Z10" s="68">
        <f t="shared" si="0"/>
        <v>667561430</v>
      </c>
    </row>
    <row r="11" spans="1:26" ht="12.75">
      <c r="A11" s="58" t="s">
        <v>37</v>
      </c>
      <c r="B11" s="19">
        <v>152435297</v>
      </c>
      <c r="C11" s="19">
        <v>0</v>
      </c>
      <c r="D11" s="59">
        <v>190457933</v>
      </c>
      <c r="E11" s="60">
        <v>190457933</v>
      </c>
      <c r="F11" s="60">
        <v>12152896</v>
      </c>
      <c r="G11" s="60">
        <v>13079482</v>
      </c>
      <c r="H11" s="60">
        <v>12677381</v>
      </c>
      <c r="I11" s="60">
        <v>37909759</v>
      </c>
      <c r="J11" s="60">
        <v>11462985</v>
      </c>
      <c r="K11" s="60">
        <v>19798616</v>
      </c>
      <c r="L11" s="60">
        <v>13781998</v>
      </c>
      <c r="M11" s="60">
        <v>45043599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82953358</v>
      </c>
      <c r="W11" s="60">
        <v>97543071</v>
      </c>
      <c r="X11" s="60">
        <v>-14589713</v>
      </c>
      <c r="Y11" s="61">
        <v>-14.96</v>
      </c>
      <c r="Z11" s="62">
        <v>190457933</v>
      </c>
    </row>
    <row r="12" spans="1:26" ht="12.75">
      <c r="A12" s="58" t="s">
        <v>38</v>
      </c>
      <c r="B12" s="19">
        <v>10094525</v>
      </c>
      <c r="C12" s="19">
        <v>0</v>
      </c>
      <c r="D12" s="59">
        <v>11411487</v>
      </c>
      <c r="E12" s="60">
        <v>11411487</v>
      </c>
      <c r="F12" s="60">
        <v>862526</v>
      </c>
      <c r="G12" s="60">
        <v>611580</v>
      </c>
      <c r="H12" s="60">
        <v>888662</v>
      </c>
      <c r="I12" s="60">
        <v>2362768</v>
      </c>
      <c r="J12" s="60">
        <v>669580</v>
      </c>
      <c r="K12" s="60">
        <v>732657</v>
      </c>
      <c r="L12" s="60">
        <v>830671</v>
      </c>
      <c r="M12" s="60">
        <v>2232908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4595676</v>
      </c>
      <c r="W12" s="60">
        <v>6115502</v>
      </c>
      <c r="X12" s="60">
        <v>-1519826</v>
      </c>
      <c r="Y12" s="61">
        <v>-24.85</v>
      </c>
      <c r="Z12" s="62">
        <v>11411487</v>
      </c>
    </row>
    <row r="13" spans="1:26" ht="12.75">
      <c r="A13" s="58" t="s">
        <v>279</v>
      </c>
      <c r="B13" s="19">
        <v>50756067</v>
      </c>
      <c r="C13" s="19">
        <v>0</v>
      </c>
      <c r="D13" s="59">
        <v>63999942</v>
      </c>
      <c r="E13" s="60">
        <v>63999942</v>
      </c>
      <c r="F13" s="60">
        <v>5333330</v>
      </c>
      <c r="G13" s="60">
        <v>5333327</v>
      </c>
      <c r="H13" s="60">
        <v>5333332</v>
      </c>
      <c r="I13" s="60">
        <v>15999989</v>
      </c>
      <c r="J13" s="60">
        <v>2172703</v>
      </c>
      <c r="K13" s="60">
        <v>5333332</v>
      </c>
      <c r="L13" s="60">
        <v>6123481</v>
      </c>
      <c r="M13" s="60">
        <v>13629516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29629505</v>
      </c>
      <c r="W13" s="60">
        <v>31999998</v>
      </c>
      <c r="X13" s="60">
        <v>-2370493</v>
      </c>
      <c r="Y13" s="61">
        <v>-7.41</v>
      </c>
      <c r="Z13" s="62">
        <v>63999942</v>
      </c>
    </row>
    <row r="14" spans="1:26" ht="12.75">
      <c r="A14" s="58" t="s">
        <v>40</v>
      </c>
      <c r="B14" s="19">
        <v>11251514</v>
      </c>
      <c r="C14" s="19">
        <v>0</v>
      </c>
      <c r="D14" s="59">
        <v>17447136</v>
      </c>
      <c r="E14" s="60">
        <v>17447136</v>
      </c>
      <c r="F14" s="60">
        <v>1842869</v>
      </c>
      <c r="G14" s="60">
        <v>1842869</v>
      </c>
      <c r="H14" s="60">
        <v>1842869</v>
      </c>
      <c r="I14" s="60">
        <v>5528607</v>
      </c>
      <c r="J14" s="60">
        <v>4008888</v>
      </c>
      <c r="K14" s="60">
        <v>1572116</v>
      </c>
      <c r="L14" s="60">
        <v>2333607</v>
      </c>
      <c r="M14" s="60">
        <v>7914611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13443218</v>
      </c>
      <c r="W14" s="60">
        <v>8723502</v>
      </c>
      <c r="X14" s="60">
        <v>4719716</v>
      </c>
      <c r="Y14" s="61">
        <v>54.1</v>
      </c>
      <c r="Z14" s="62">
        <v>17447136</v>
      </c>
    </row>
    <row r="15" spans="1:26" ht="12.75">
      <c r="A15" s="58" t="s">
        <v>41</v>
      </c>
      <c r="B15" s="19">
        <v>49535014</v>
      </c>
      <c r="C15" s="19">
        <v>0</v>
      </c>
      <c r="D15" s="59">
        <v>48501074</v>
      </c>
      <c r="E15" s="60">
        <v>48501074</v>
      </c>
      <c r="F15" s="60">
        <v>2008403</v>
      </c>
      <c r="G15" s="60">
        <v>4782558</v>
      </c>
      <c r="H15" s="60">
        <v>4530502</v>
      </c>
      <c r="I15" s="60">
        <v>11321463</v>
      </c>
      <c r="J15" s="60">
        <v>4453375</v>
      </c>
      <c r="K15" s="60">
        <v>5095161</v>
      </c>
      <c r="L15" s="60">
        <v>4476275</v>
      </c>
      <c r="M15" s="60">
        <v>14024811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25346274</v>
      </c>
      <c r="W15" s="60">
        <v>24460536</v>
      </c>
      <c r="X15" s="60">
        <v>885738</v>
      </c>
      <c r="Y15" s="61">
        <v>3.62</v>
      </c>
      <c r="Z15" s="62">
        <v>48501074</v>
      </c>
    </row>
    <row r="16" spans="1:26" ht="12.75">
      <c r="A16" s="69" t="s">
        <v>42</v>
      </c>
      <c r="B16" s="19">
        <v>30109719</v>
      </c>
      <c r="C16" s="19">
        <v>0</v>
      </c>
      <c r="D16" s="59">
        <v>5000000</v>
      </c>
      <c r="E16" s="60">
        <v>5000000</v>
      </c>
      <c r="F16" s="60">
        <v>2083340</v>
      </c>
      <c r="G16" s="60">
        <v>0</v>
      </c>
      <c r="H16" s="60">
        <v>2916660</v>
      </c>
      <c r="I16" s="60">
        <v>5000000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5000000</v>
      </c>
      <c r="W16" s="60"/>
      <c r="X16" s="60">
        <v>5000000</v>
      </c>
      <c r="Y16" s="61">
        <v>0</v>
      </c>
      <c r="Z16" s="62">
        <v>5000000</v>
      </c>
    </row>
    <row r="17" spans="1:26" ht="12.75">
      <c r="A17" s="58" t="s">
        <v>43</v>
      </c>
      <c r="B17" s="19">
        <v>418122892</v>
      </c>
      <c r="C17" s="19">
        <v>0</v>
      </c>
      <c r="D17" s="59">
        <v>332666565</v>
      </c>
      <c r="E17" s="60">
        <v>333694815</v>
      </c>
      <c r="F17" s="60">
        <v>4015262</v>
      </c>
      <c r="G17" s="60">
        <v>28985225</v>
      </c>
      <c r="H17" s="60">
        <v>28256298</v>
      </c>
      <c r="I17" s="60">
        <v>61256785</v>
      </c>
      <c r="J17" s="60">
        <v>39973421</v>
      </c>
      <c r="K17" s="60">
        <v>20185880</v>
      </c>
      <c r="L17" s="60">
        <v>39037550</v>
      </c>
      <c r="M17" s="60">
        <v>99196851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160453636</v>
      </c>
      <c r="W17" s="60">
        <v>177231416</v>
      </c>
      <c r="X17" s="60">
        <v>-16777780</v>
      </c>
      <c r="Y17" s="61">
        <v>-9.47</v>
      </c>
      <c r="Z17" s="62">
        <v>333694815</v>
      </c>
    </row>
    <row r="18" spans="1:26" ht="12.75">
      <c r="A18" s="70" t="s">
        <v>44</v>
      </c>
      <c r="B18" s="71">
        <f>SUM(B11:B17)</f>
        <v>722305028</v>
      </c>
      <c r="C18" s="71">
        <f>SUM(C11:C17)</f>
        <v>0</v>
      </c>
      <c r="D18" s="72">
        <f aca="true" t="shared" si="1" ref="D18:Z18">SUM(D11:D17)</f>
        <v>669484137</v>
      </c>
      <c r="E18" s="73">
        <f t="shared" si="1"/>
        <v>670512387</v>
      </c>
      <c r="F18" s="73">
        <f t="shared" si="1"/>
        <v>28298626</v>
      </c>
      <c r="G18" s="73">
        <f t="shared" si="1"/>
        <v>54635041</v>
      </c>
      <c r="H18" s="73">
        <f t="shared" si="1"/>
        <v>56445704</v>
      </c>
      <c r="I18" s="73">
        <f t="shared" si="1"/>
        <v>139379371</v>
      </c>
      <c r="J18" s="73">
        <f t="shared" si="1"/>
        <v>62740952</v>
      </c>
      <c r="K18" s="73">
        <f t="shared" si="1"/>
        <v>52717762</v>
      </c>
      <c r="L18" s="73">
        <f t="shared" si="1"/>
        <v>66583582</v>
      </c>
      <c r="M18" s="73">
        <f t="shared" si="1"/>
        <v>182042296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321421667</v>
      </c>
      <c r="W18" s="73">
        <f t="shared" si="1"/>
        <v>346074025</v>
      </c>
      <c r="X18" s="73">
        <f t="shared" si="1"/>
        <v>-24652358</v>
      </c>
      <c r="Y18" s="67">
        <f>+IF(W18&lt;&gt;0,(X18/W18)*100,0)</f>
        <v>-7.123434935632629</v>
      </c>
      <c r="Z18" s="74">
        <f t="shared" si="1"/>
        <v>670512387</v>
      </c>
    </row>
    <row r="19" spans="1:26" ht="12.75">
      <c r="A19" s="70" t="s">
        <v>45</v>
      </c>
      <c r="B19" s="75">
        <f>+B10-B18</f>
        <v>-24036579</v>
      </c>
      <c r="C19" s="75">
        <f>+C10-C18</f>
        <v>0</v>
      </c>
      <c r="D19" s="76">
        <f aca="true" t="shared" si="2" ref="D19:Z19">+D10-D18</f>
        <v>-30418953</v>
      </c>
      <c r="E19" s="77">
        <f t="shared" si="2"/>
        <v>-2950957</v>
      </c>
      <c r="F19" s="77">
        <f t="shared" si="2"/>
        <v>160528386</v>
      </c>
      <c r="G19" s="77">
        <f t="shared" si="2"/>
        <v>-41328509</v>
      </c>
      <c r="H19" s="77">
        <f t="shared" si="2"/>
        <v>-39097983</v>
      </c>
      <c r="I19" s="77">
        <f t="shared" si="2"/>
        <v>80101894</v>
      </c>
      <c r="J19" s="77">
        <f t="shared" si="2"/>
        <v>-42005459</v>
      </c>
      <c r="K19" s="77">
        <f t="shared" si="2"/>
        <v>-24143783</v>
      </c>
      <c r="L19" s="77">
        <f t="shared" si="2"/>
        <v>83982405</v>
      </c>
      <c r="M19" s="77">
        <f t="shared" si="2"/>
        <v>17833163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97935057</v>
      </c>
      <c r="W19" s="77">
        <f>IF(E10=E18,0,W10-W18)</f>
        <v>63227266</v>
      </c>
      <c r="X19" s="77">
        <f t="shared" si="2"/>
        <v>34707791</v>
      </c>
      <c r="Y19" s="78">
        <f>+IF(W19&lt;&gt;0,(X19/W19)*100,0)</f>
        <v>54.89370835677126</v>
      </c>
      <c r="Z19" s="79">
        <f t="shared" si="2"/>
        <v>-2950957</v>
      </c>
    </row>
    <row r="20" spans="1:26" ht="12.75">
      <c r="A20" s="58" t="s">
        <v>46</v>
      </c>
      <c r="B20" s="19">
        <v>362828901</v>
      </c>
      <c r="C20" s="19">
        <v>0</v>
      </c>
      <c r="D20" s="59">
        <v>433011500</v>
      </c>
      <c r="E20" s="60">
        <v>433011500</v>
      </c>
      <c r="F20" s="60">
        <v>25610987</v>
      </c>
      <c r="G20" s="60">
        <v>11639839</v>
      </c>
      <c r="H20" s="60">
        <v>114578143</v>
      </c>
      <c r="I20" s="60">
        <v>151828969</v>
      </c>
      <c r="J20" s="60">
        <v>113817503</v>
      </c>
      <c r="K20" s="60">
        <v>5234931</v>
      </c>
      <c r="L20" s="60">
        <v>3803503</v>
      </c>
      <c r="M20" s="60">
        <v>122855937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274684906</v>
      </c>
      <c r="W20" s="60">
        <v>216805752</v>
      </c>
      <c r="X20" s="60">
        <v>57879154</v>
      </c>
      <c r="Y20" s="61">
        <v>26.7</v>
      </c>
      <c r="Z20" s="62">
        <v>433011500</v>
      </c>
    </row>
    <row r="21" spans="1:26" ht="12.75">
      <c r="A21" s="58" t="s">
        <v>280</v>
      </c>
      <c r="B21" s="80">
        <v>0</v>
      </c>
      <c r="C21" s="80">
        <v>0</v>
      </c>
      <c r="D21" s="81">
        <v>6000000</v>
      </c>
      <c r="E21" s="82">
        <v>6000000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3000000</v>
      </c>
      <c r="X21" s="82">
        <v>-3000000</v>
      </c>
      <c r="Y21" s="83">
        <v>-100</v>
      </c>
      <c r="Z21" s="84">
        <v>6000000</v>
      </c>
    </row>
    <row r="22" spans="1:26" ht="22.5">
      <c r="A22" s="85" t="s">
        <v>281</v>
      </c>
      <c r="B22" s="86">
        <f>SUM(B19:B21)</f>
        <v>338792322</v>
      </c>
      <c r="C22" s="86">
        <f>SUM(C19:C21)</f>
        <v>0</v>
      </c>
      <c r="D22" s="87">
        <f aca="true" t="shared" si="3" ref="D22:Z22">SUM(D19:D21)</f>
        <v>408592547</v>
      </c>
      <c r="E22" s="88">
        <f t="shared" si="3"/>
        <v>436060543</v>
      </c>
      <c r="F22" s="88">
        <f t="shared" si="3"/>
        <v>186139373</v>
      </c>
      <c r="G22" s="88">
        <f t="shared" si="3"/>
        <v>-29688670</v>
      </c>
      <c r="H22" s="88">
        <f t="shared" si="3"/>
        <v>75480160</v>
      </c>
      <c r="I22" s="88">
        <f t="shared" si="3"/>
        <v>231930863</v>
      </c>
      <c r="J22" s="88">
        <f t="shared" si="3"/>
        <v>71812044</v>
      </c>
      <c r="K22" s="88">
        <f t="shared" si="3"/>
        <v>-18908852</v>
      </c>
      <c r="L22" s="88">
        <f t="shared" si="3"/>
        <v>87785908</v>
      </c>
      <c r="M22" s="88">
        <f t="shared" si="3"/>
        <v>140689100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372619963</v>
      </c>
      <c r="W22" s="88">
        <f t="shared" si="3"/>
        <v>283033018</v>
      </c>
      <c r="X22" s="88">
        <f t="shared" si="3"/>
        <v>89586945</v>
      </c>
      <c r="Y22" s="89">
        <f>+IF(W22&lt;&gt;0,(X22/W22)*100,0)</f>
        <v>31.6524713734989</v>
      </c>
      <c r="Z22" s="90">
        <f t="shared" si="3"/>
        <v>436060543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338792322</v>
      </c>
      <c r="C24" s="75">
        <f>SUM(C22:C23)</f>
        <v>0</v>
      </c>
      <c r="D24" s="76">
        <f aca="true" t="shared" si="4" ref="D24:Z24">SUM(D22:D23)</f>
        <v>408592547</v>
      </c>
      <c r="E24" s="77">
        <f t="shared" si="4"/>
        <v>436060543</v>
      </c>
      <c r="F24" s="77">
        <f t="shared" si="4"/>
        <v>186139373</v>
      </c>
      <c r="G24" s="77">
        <f t="shared" si="4"/>
        <v>-29688670</v>
      </c>
      <c r="H24" s="77">
        <f t="shared" si="4"/>
        <v>75480160</v>
      </c>
      <c r="I24" s="77">
        <f t="shared" si="4"/>
        <v>231930863</v>
      </c>
      <c r="J24" s="77">
        <f t="shared" si="4"/>
        <v>71812044</v>
      </c>
      <c r="K24" s="77">
        <f t="shared" si="4"/>
        <v>-18908852</v>
      </c>
      <c r="L24" s="77">
        <f t="shared" si="4"/>
        <v>87785908</v>
      </c>
      <c r="M24" s="77">
        <f t="shared" si="4"/>
        <v>140689100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372619963</v>
      </c>
      <c r="W24" s="77">
        <f t="shared" si="4"/>
        <v>283033018</v>
      </c>
      <c r="X24" s="77">
        <f t="shared" si="4"/>
        <v>89586945</v>
      </c>
      <c r="Y24" s="78">
        <f>+IF(W24&lt;&gt;0,(X24/W24)*100,0)</f>
        <v>31.6524713734989</v>
      </c>
      <c r="Z24" s="79">
        <f t="shared" si="4"/>
        <v>436060543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392037372</v>
      </c>
      <c r="C27" s="22">
        <v>0</v>
      </c>
      <c r="D27" s="99">
        <v>466192495</v>
      </c>
      <c r="E27" s="100">
        <v>493660581</v>
      </c>
      <c r="F27" s="100">
        <v>32458663</v>
      </c>
      <c r="G27" s="100">
        <v>-9025734</v>
      </c>
      <c r="H27" s="100">
        <v>39308767</v>
      </c>
      <c r="I27" s="100">
        <v>62741696</v>
      </c>
      <c r="J27" s="100">
        <v>33150592</v>
      </c>
      <c r="K27" s="100">
        <v>28018143</v>
      </c>
      <c r="L27" s="100">
        <v>22178591</v>
      </c>
      <c r="M27" s="100">
        <v>83347326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146089022</v>
      </c>
      <c r="W27" s="100">
        <v>246830291</v>
      </c>
      <c r="X27" s="100">
        <v>-100741269</v>
      </c>
      <c r="Y27" s="101">
        <v>-40.81</v>
      </c>
      <c r="Z27" s="102">
        <v>493660581</v>
      </c>
    </row>
    <row r="28" spans="1:26" ht="12.75">
      <c r="A28" s="103" t="s">
        <v>46</v>
      </c>
      <c r="B28" s="19">
        <v>358309037</v>
      </c>
      <c r="C28" s="19">
        <v>0</v>
      </c>
      <c r="D28" s="59">
        <v>428711500</v>
      </c>
      <c r="E28" s="60">
        <v>428711500</v>
      </c>
      <c r="F28" s="60">
        <v>32176101</v>
      </c>
      <c r="G28" s="60">
        <v>-9292297</v>
      </c>
      <c r="H28" s="60">
        <v>37144345</v>
      </c>
      <c r="I28" s="60">
        <v>60028149</v>
      </c>
      <c r="J28" s="60">
        <v>32749570</v>
      </c>
      <c r="K28" s="60">
        <v>25364763</v>
      </c>
      <c r="L28" s="60">
        <v>20446901</v>
      </c>
      <c r="M28" s="60">
        <v>78561234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138589383</v>
      </c>
      <c r="W28" s="60">
        <v>214355750</v>
      </c>
      <c r="X28" s="60">
        <v>-75766367</v>
      </c>
      <c r="Y28" s="61">
        <v>-35.35</v>
      </c>
      <c r="Z28" s="62">
        <v>428711500</v>
      </c>
    </row>
    <row r="29" spans="1:26" ht="12.75">
      <c r="A29" s="58" t="s">
        <v>283</v>
      </c>
      <c r="B29" s="19">
        <v>189254</v>
      </c>
      <c r="C29" s="19">
        <v>0</v>
      </c>
      <c r="D29" s="59">
        <v>6000000</v>
      </c>
      <c r="E29" s="60">
        <v>6000000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3000000</v>
      </c>
      <c r="X29" s="60">
        <v>-3000000</v>
      </c>
      <c r="Y29" s="61">
        <v>-100</v>
      </c>
      <c r="Z29" s="62">
        <v>6000000</v>
      </c>
    </row>
    <row r="30" spans="1:26" ht="12.75">
      <c r="A30" s="58" t="s">
        <v>52</v>
      </c>
      <c r="B30" s="19">
        <v>1806524</v>
      </c>
      <c r="C30" s="19">
        <v>0</v>
      </c>
      <c r="D30" s="59">
        <v>0</v>
      </c>
      <c r="E30" s="60">
        <v>968582</v>
      </c>
      <c r="F30" s="60">
        <v>0</v>
      </c>
      <c r="G30" s="60">
        <v>0</v>
      </c>
      <c r="H30" s="60">
        <v>28653</v>
      </c>
      <c r="I30" s="60">
        <v>28653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28653</v>
      </c>
      <c r="W30" s="60">
        <v>484291</v>
      </c>
      <c r="X30" s="60">
        <v>-455638</v>
      </c>
      <c r="Y30" s="61">
        <v>-94.08</v>
      </c>
      <c r="Z30" s="62">
        <v>968582</v>
      </c>
    </row>
    <row r="31" spans="1:26" ht="12.75">
      <c r="A31" s="58" t="s">
        <v>53</v>
      </c>
      <c r="B31" s="19">
        <v>31732557</v>
      </c>
      <c r="C31" s="19">
        <v>0</v>
      </c>
      <c r="D31" s="59">
        <v>31480995</v>
      </c>
      <c r="E31" s="60">
        <v>57980499</v>
      </c>
      <c r="F31" s="60">
        <v>282562</v>
      </c>
      <c r="G31" s="60">
        <v>266563</v>
      </c>
      <c r="H31" s="60">
        <v>2135769</v>
      </c>
      <c r="I31" s="60">
        <v>2684894</v>
      </c>
      <c r="J31" s="60">
        <v>401022</v>
      </c>
      <c r="K31" s="60">
        <v>2653380</v>
      </c>
      <c r="L31" s="60">
        <v>1731690</v>
      </c>
      <c r="M31" s="60">
        <v>4786092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7470986</v>
      </c>
      <c r="W31" s="60">
        <v>28990250</v>
      </c>
      <c r="X31" s="60">
        <v>-21519264</v>
      </c>
      <c r="Y31" s="61">
        <v>-74.23</v>
      </c>
      <c r="Z31" s="62">
        <v>57980499</v>
      </c>
    </row>
    <row r="32" spans="1:26" ht="12.75">
      <c r="A32" s="70" t="s">
        <v>54</v>
      </c>
      <c r="B32" s="22">
        <f>SUM(B28:B31)</f>
        <v>392037372</v>
      </c>
      <c r="C32" s="22">
        <f>SUM(C28:C31)</f>
        <v>0</v>
      </c>
      <c r="D32" s="99">
        <f aca="true" t="shared" si="5" ref="D32:Z32">SUM(D28:D31)</f>
        <v>466192495</v>
      </c>
      <c r="E32" s="100">
        <f t="shared" si="5"/>
        <v>493660581</v>
      </c>
      <c r="F32" s="100">
        <f t="shared" si="5"/>
        <v>32458663</v>
      </c>
      <c r="G32" s="100">
        <f t="shared" si="5"/>
        <v>-9025734</v>
      </c>
      <c r="H32" s="100">
        <f t="shared" si="5"/>
        <v>39308767</v>
      </c>
      <c r="I32" s="100">
        <f t="shared" si="5"/>
        <v>62741696</v>
      </c>
      <c r="J32" s="100">
        <f t="shared" si="5"/>
        <v>33150592</v>
      </c>
      <c r="K32" s="100">
        <f t="shared" si="5"/>
        <v>28018143</v>
      </c>
      <c r="L32" s="100">
        <f t="shared" si="5"/>
        <v>22178591</v>
      </c>
      <c r="M32" s="100">
        <f t="shared" si="5"/>
        <v>83347326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146089022</v>
      </c>
      <c r="W32" s="100">
        <f t="shared" si="5"/>
        <v>246830291</v>
      </c>
      <c r="X32" s="100">
        <f t="shared" si="5"/>
        <v>-100741269</v>
      </c>
      <c r="Y32" s="101">
        <f>+IF(W32&lt;&gt;0,(X32/W32)*100,0)</f>
        <v>-40.81398137637816</v>
      </c>
      <c r="Z32" s="102">
        <f t="shared" si="5"/>
        <v>493660581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591360901</v>
      </c>
      <c r="C35" s="19">
        <v>0</v>
      </c>
      <c r="D35" s="59">
        <v>369328277</v>
      </c>
      <c r="E35" s="60">
        <v>369328277</v>
      </c>
      <c r="F35" s="60">
        <v>256200431</v>
      </c>
      <c r="G35" s="60">
        <v>-46953654</v>
      </c>
      <c r="H35" s="60">
        <v>3742264</v>
      </c>
      <c r="I35" s="60">
        <v>3742264</v>
      </c>
      <c r="J35" s="60">
        <v>43705157</v>
      </c>
      <c r="K35" s="60">
        <v>-153919885</v>
      </c>
      <c r="L35" s="60">
        <v>131244990</v>
      </c>
      <c r="M35" s="60">
        <v>131244990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131244990</v>
      </c>
      <c r="W35" s="60">
        <v>184664139</v>
      </c>
      <c r="X35" s="60">
        <v>-53419149</v>
      </c>
      <c r="Y35" s="61">
        <v>-28.93</v>
      </c>
      <c r="Z35" s="62">
        <v>369328277</v>
      </c>
    </row>
    <row r="36" spans="1:26" ht="12.75">
      <c r="A36" s="58" t="s">
        <v>57</v>
      </c>
      <c r="B36" s="19">
        <v>1867324849</v>
      </c>
      <c r="C36" s="19">
        <v>0</v>
      </c>
      <c r="D36" s="59">
        <v>2856970818</v>
      </c>
      <c r="E36" s="60">
        <v>2884438814</v>
      </c>
      <c r="F36" s="60">
        <v>27122095</v>
      </c>
      <c r="G36" s="60">
        <v>-14359062</v>
      </c>
      <c r="H36" s="60">
        <v>33975437</v>
      </c>
      <c r="I36" s="60">
        <v>33975437</v>
      </c>
      <c r="J36" s="60">
        <v>30977890</v>
      </c>
      <c r="K36" s="60">
        <v>28018143</v>
      </c>
      <c r="L36" s="60">
        <v>10721778</v>
      </c>
      <c r="M36" s="60">
        <v>10721778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10721778</v>
      </c>
      <c r="W36" s="60">
        <v>1442219407</v>
      </c>
      <c r="X36" s="60">
        <v>-1431497629</v>
      </c>
      <c r="Y36" s="61">
        <v>-99.26</v>
      </c>
      <c r="Z36" s="62">
        <v>2884438814</v>
      </c>
    </row>
    <row r="37" spans="1:26" ht="12.75">
      <c r="A37" s="58" t="s">
        <v>58</v>
      </c>
      <c r="B37" s="19">
        <v>237428242</v>
      </c>
      <c r="C37" s="19">
        <v>0</v>
      </c>
      <c r="D37" s="59">
        <v>136317713</v>
      </c>
      <c r="E37" s="60">
        <v>136317713</v>
      </c>
      <c r="F37" s="60">
        <v>97183150</v>
      </c>
      <c r="G37" s="60">
        <v>-31624048</v>
      </c>
      <c r="H37" s="60">
        <v>-37937898</v>
      </c>
      <c r="I37" s="60">
        <v>-37937898</v>
      </c>
      <c r="J37" s="60">
        <v>3046439</v>
      </c>
      <c r="K37" s="60">
        <v>-112326222</v>
      </c>
      <c r="L37" s="60">
        <v>59514197</v>
      </c>
      <c r="M37" s="60">
        <v>59514197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59514197</v>
      </c>
      <c r="W37" s="60">
        <v>68158857</v>
      </c>
      <c r="X37" s="60">
        <v>-8644660</v>
      </c>
      <c r="Y37" s="61">
        <v>-12.68</v>
      </c>
      <c r="Z37" s="62">
        <v>136317713</v>
      </c>
    </row>
    <row r="38" spans="1:26" ht="12.75">
      <c r="A38" s="58" t="s">
        <v>59</v>
      </c>
      <c r="B38" s="19">
        <v>148819612</v>
      </c>
      <c r="C38" s="19">
        <v>0</v>
      </c>
      <c r="D38" s="59">
        <v>146967382</v>
      </c>
      <c r="E38" s="60">
        <v>146967382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73483691</v>
      </c>
      <c r="X38" s="60">
        <v>-73483691</v>
      </c>
      <c r="Y38" s="61">
        <v>-100</v>
      </c>
      <c r="Z38" s="62">
        <v>146967382</v>
      </c>
    </row>
    <row r="39" spans="1:26" ht="12.75">
      <c r="A39" s="58" t="s">
        <v>60</v>
      </c>
      <c r="B39" s="19">
        <v>2072437896</v>
      </c>
      <c r="C39" s="19">
        <v>0</v>
      </c>
      <c r="D39" s="59">
        <v>2943014000</v>
      </c>
      <c r="E39" s="60">
        <v>2970481996</v>
      </c>
      <c r="F39" s="60">
        <v>186139376</v>
      </c>
      <c r="G39" s="60">
        <v>-29688668</v>
      </c>
      <c r="H39" s="60">
        <v>75655599</v>
      </c>
      <c r="I39" s="60">
        <v>75655599</v>
      </c>
      <c r="J39" s="60">
        <v>71636608</v>
      </c>
      <c r="K39" s="60">
        <v>-13575520</v>
      </c>
      <c r="L39" s="60">
        <v>82452571</v>
      </c>
      <c r="M39" s="60">
        <v>82452571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82452571</v>
      </c>
      <c r="W39" s="60">
        <v>1485240998</v>
      </c>
      <c r="X39" s="60">
        <v>-1402788427</v>
      </c>
      <c r="Y39" s="61">
        <v>-94.45</v>
      </c>
      <c r="Z39" s="62">
        <v>2970481996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350360071</v>
      </c>
      <c r="C42" s="19">
        <v>0</v>
      </c>
      <c r="D42" s="59">
        <v>421507775</v>
      </c>
      <c r="E42" s="60">
        <v>421511761</v>
      </c>
      <c r="F42" s="60">
        <v>242658299</v>
      </c>
      <c r="G42" s="60">
        <v>-15856261</v>
      </c>
      <c r="H42" s="60">
        <v>45646925</v>
      </c>
      <c r="I42" s="60">
        <v>272448963</v>
      </c>
      <c r="J42" s="60">
        <v>67035303</v>
      </c>
      <c r="K42" s="60">
        <v>-42380643</v>
      </c>
      <c r="L42" s="60">
        <v>162258736</v>
      </c>
      <c r="M42" s="60">
        <v>186913396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459362359</v>
      </c>
      <c r="W42" s="60">
        <v>296213635</v>
      </c>
      <c r="X42" s="60">
        <v>163148724</v>
      </c>
      <c r="Y42" s="61">
        <v>55.08</v>
      </c>
      <c r="Z42" s="62">
        <v>421511761</v>
      </c>
    </row>
    <row r="43" spans="1:26" ht="12.75">
      <c r="A43" s="58" t="s">
        <v>63</v>
      </c>
      <c r="B43" s="19">
        <v>-347023652</v>
      </c>
      <c r="C43" s="19">
        <v>0</v>
      </c>
      <c r="D43" s="59">
        <v>-451852495</v>
      </c>
      <c r="E43" s="60">
        <v>-451852490</v>
      </c>
      <c r="F43" s="60">
        <v>-51010500</v>
      </c>
      <c r="G43" s="60">
        <v>-31196514</v>
      </c>
      <c r="H43" s="60">
        <v>-43919590</v>
      </c>
      <c r="I43" s="60">
        <v>-126126604</v>
      </c>
      <c r="J43" s="60">
        <v>-28334763</v>
      </c>
      <c r="K43" s="60">
        <v>-30592461</v>
      </c>
      <c r="L43" s="60">
        <v>-30103423</v>
      </c>
      <c r="M43" s="60">
        <v>-89030647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-215157251</v>
      </c>
      <c r="W43" s="60">
        <v>-223093988</v>
      </c>
      <c r="X43" s="60">
        <v>7936737</v>
      </c>
      <c r="Y43" s="61">
        <v>-3.56</v>
      </c>
      <c r="Z43" s="62">
        <v>-451852490</v>
      </c>
    </row>
    <row r="44" spans="1:26" ht="12.75">
      <c r="A44" s="58" t="s">
        <v>64</v>
      </c>
      <c r="B44" s="19">
        <v>-9088418</v>
      </c>
      <c r="C44" s="19">
        <v>0</v>
      </c>
      <c r="D44" s="59">
        <v>-12036993</v>
      </c>
      <c r="E44" s="60">
        <v>-12036990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-2248856</v>
      </c>
      <c r="M44" s="60">
        <v>-2248856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-2248856</v>
      </c>
      <c r="W44" s="60">
        <v>-5468370</v>
      </c>
      <c r="X44" s="60">
        <v>3219514</v>
      </c>
      <c r="Y44" s="61">
        <v>-58.88</v>
      </c>
      <c r="Z44" s="62">
        <v>-12036990</v>
      </c>
    </row>
    <row r="45" spans="1:26" ht="12.75">
      <c r="A45" s="70" t="s">
        <v>65</v>
      </c>
      <c r="B45" s="22">
        <v>422557328</v>
      </c>
      <c r="C45" s="22">
        <v>0</v>
      </c>
      <c r="D45" s="99">
        <v>303426288</v>
      </c>
      <c r="E45" s="100">
        <v>303430281</v>
      </c>
      <c r="F45" s="100">
        <v>274180496</v>
      </c>
      <c r="G45" s="100">
        <v>227127721</v>
      </c>
      <c r="H45" s="100">
        <v>228855056</v>
      </c>
      <c r="I45" s="100">
        <v>228855056</v>
      </c>
      <c r="J45" s="100">
        <v>267555596</v>
      </c>
      <c r="K45" s="100">
        <v>194582492</v>
      </c>
      <c r="L45" s="100">
        <v>324488949</v>
      </c>
      <c r="M45" s="100">
        <v>324488949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324488949</v>
      </c>
      <c r="W45" s="100">
        <v>413459277</v>
      </c>
      <c r="X45" s="100">
        <v>-88970328</v>
      </c>
      <c r="Y45" s="101">
        <v>-21.52</v>
      </c>
      <c r="Z45" s="102">
        <v>303430281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6506734</v>
      </c>
      <c r="C49" s="52">
        <v>0</v>
      </c>
      <c r="D49" s="129">
        <v>4108104</v>
      </c>
      <c r="E49" s="54">
        <v>1758649</v>
      </c>
      <c r="F49" s="54">
        <v>0</v>
      </c>
      <c r="G49" s="54">
        <v>0</v>
      </c>
      <c r="H49" s="54">
        <v>0</v>
      </c>
      <c r="I49" s="54">
        <v>1036817</v>
      </c>
      <c r="J49" s="54">
        <v>0</v>
      </c>
      <c r="K49" s="54">
        <v>0</v>
      </c>
      <c r="L49" s="54">
        <v>0</v>
      </c>
      <c r="M49" s="54">
        <v>1152857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1208045</v>
      </c>
      <c r="W49" s="54">
        <v>7664073</v>
      </c>
      <c r="X49" s="54">
        <v>43141744</v>
      </c>
      <c r="Y49" s="54">
        <v>66577023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22134994</v>
      </c>
      <c r="C51" s="52">
        <v>0</v>
      </c>
      <c r="D51" s="129">
        <v>26833646</v>
      </c>
      <c r="E51" s="54">
        <v>6307512</v>
      </c>
      <c r="F51" s="54">
        <v>0</v>
      </c>
      <c r="G51" s="54">
        <v>0</v>
      </c>
      <c r="H51" s="54">
        <v>0</v>
      </c>
      <c r="I51" s="54">
        <v>412165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12159289</v>
      </c>
      <c r="Y51" s="54">
        <v>67847606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100.0000046354509</v>
      </c>
      <c r="C58" s="5">
        <f>IF(C67=0,0,+(C76/C67)*100)</f>
        <v>0</v>
      </c>
      <c r="D58" s="6">
        <f aca="true" t="shared" si="6" ref="D58:Z58">IF(D67=0,0,+(D76/D67)*100)</f>
        <v>90.03842498733519</v>
      </c>
      <c r="E58" s="7">
        <f t="shared" si="6"/>
        <v>90.03841841929811</v>
      </c>
      <c r="F58" s="7">
        <f t="shared" si="6"/>
        <v>76.5421157853584</v>
      </c>
      <c r="G58" s="7">
        <f t="shared" si="6"/>
        <v>85.6048039565947</v>
      </c>
      <c r="H58" s="7">
        <f t="shared" si="6"/>
        <v>53.71768209496556</v>
      </c>
      <c r="I58" s="7">
        <f t="shared" si="6"/>
        <v>69.48023687548267</v>
      </c>
      <c r="J58" s="7">
        <f t="shared" si="6"/>
        <v>74.63163952930756</v>
      </c>
      <c r="K58" s="7">
        <f t="shared" si="6"/>
        <v>80.57780702557676</v>
      </c>
      <c r="L58" s="7">
        <f t="shared" si="6"/>
        <v>103.8768733022848</v>
      </c>
      <c r="M58" s="7">
        <f t="shared" si="6"/>
        <v>86.02863469220571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78.1169947249009</v>
      </c>
      <c r="W58" s="7">
        <f t="shared" si="6"/>
        <v>88.70273608490751</v>
      </c>
      <c r="X58" s="7">
        <f t="shared" si="6"/>
        <v>0</v>
      </c>
      <c r="Y58" s="7">
        <f t="shared" si="6"/>
        <v>0</v>
      </c>
      <c r="Z58" s="8">
        <f t="shared" si="6"/>
        <v>90.03841841929811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100.00000317671018</v>
      </c>
      <c r="C60" s="12">
        <f t="shared" si="7"/>
        <v>0</v>
      </c>
      <c r="D60" s="3">
        <f t="shared" si="7"/>
        <v>89.99998536270408</v>
      </c>
      <c r="E60" s="13">
        <f t="shared" si="7"/>
        <v>89.99998536270408</v>
      </c>
      <c r="F60" s="13">
        <f t="shared" si="7"/>
        <v>79.34095171245139</v>
      </c>
      <c r="G60" s="13">
        <f t="shared" si="7"/>
        <v>87.4889408964729</v>
      </c>
      <c r="H60" s="13">
        <f t="shared" si="7"/>
        <v>54.98866876109139</v>
      </c>
      <c r="I60" s="13">
        <f t="shared" si="7"/>
        <v>71.33602034635629</v>
      </c>
      <c r="J60" s="13">
        <f t="shared" si="7"/>
        <v>76.87039991978408</v>
      </c>
      <c r="K60" s="13">
        <f t="shared" si="7"/>
        <v>82.7444456117344</v>
      </c>
      <c r="L60" s="13">
        <f t="shared" si="7"/>
        <v>107.19963666794345</v>
      </c>
      <c r="M60" s="13">
        <f t="shared" si="7"/>
        <v>88.56411251805855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80.31596331694354</v>
      </c>
      <c r="W60" s="13">
        <f t="shared" si="7"/>
        <v>88.45696623870661</v>
      </c>
      <c r="X60" s="13">
        <f t="shared" si="7"/>
        <v>0</v>
      </c>
      <c r="Y60" s="13">
        <f t="shared" si="7"/>
        <v>0</v>
      </c>
      <c r="Z60" s="14">
        <f t="shared" si="7"/>
        <v>89.99998536270408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106.14258998049601</v>
      </c>
      <c r="C62" s="12">
        <f t="shared" si="7"/>
        <v>0</v>
      </c>
      <c r="D62" s="3">
        <f t="shared" si="7"/>
        <v>89.99999098615305</v>
      </c>
      <c r="E62" s="13">
        <f t="shared" si="7"/>
        <v>89.99998883999902</v>
      </c>
      <c r="F62" s="13">
        <f t="shared" si="7"/>
        <v>90.63588922133782</v>
      </c>
      <c r="G62" s="13">
        <f t="shared" si="7"/>
        <v>93.91902137050599</v>
      </c>
      <c r="H62" s="13">
        <f t="shared" si="7"/>
        <v>75.92047314276297</v>
      </c>
      <c r="I62" s="13">
        <f t="shared" si="7"/>
        <v>85.30375684292392</v>
      </c>
      <c r="J62" s="13">
        <f t="shared" si="7"/>
        <v>84.69726831501477</v>
      </c>
      <c r="K62" s="13">
        <f t="shared" si="7"/>
        <v>73.16370317582455</v>
      </c>
      <c r="L62" s="13">
        <f t="shared" si="7"/>
        <v>89.49978173824988</v>
      </c>
      <c r="M62" s="13">
        <f t="shared" si="7"/>
        <v>82.29738450962401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83.76579233644955</v>
      </c>
      <c r="W62" s="13">
        <f t="shared" si="7"/>
        <v>88.00570260383043</v>
      </c>
      <c r="X62" s="13">
        <f t="shared" si="7"/>
        <v>0</v>
      </c>
      <c r="Y62" s="13">
        <f t="shared" si="7"/>
        <v>0</v>
      </c>
      <c r="Z62" s="14">
        <f t="shared" si="7"/>
        <v>89.99998883999902</v>
      </c>
    </row>
    <row r="63" spans="1:26" ht="12.75">
      <c r="A63" s="39" t="s">
        <v>105</v>
      </c>
      <c r="B63" s="12">
        <f t="shared" si="7"/>
        <v>99.9765191108731</v>
      </c>
      <c r="C63" s="12">
        <f t="shared" si="7"/>
        <v>0</v>
      </c>
      <c r="D63" s="3">
        <f t="shared" si="7"/>
        <v>89.9999708647441</v>
      </c>
      <c r="E63" s="13">
        <f t="shared" si="7"/>
        <v>89.99992230598428</v>
      </c>
      <c r="F63" s="13">
        <f t="shared" si="7"/>
        <v>63.28121918637453</v>
      </c>
      <c r="G63" s="13">
        <f t="shared" si="7"/>
        <v>79.01887966877528</v>
      </c>
      <c r="H63" s="13">
        <f t="shared" si="7"/>
        <v>62.19574796040206</v>
      </c>
      <c r="I63" s="13">
        <f t="shared" si="7"/>
        <v>67.69096224910616</v>
      </c>
      <c r="J63" s="13">
        <f t="shared" si="7"/>
        <v>67.84173004725082</v>
      </c>
      <c r="K63" s="13">
        <f t="shared" si="7"/>
        <v>80.17214037509105</v>
      </c>
      <c r="L63" s="13">
        <f t="shared" si="7"/>
        <v>82.96315972667485</v>
      </c>
      <c r="M63" s="13">
        <f t="shared" si="7"/>
        <v>76.9328482346976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72.07792628216045</v>
      </c>
      <c r="W63" s="13">
        <f t="shared" si="7"/>
        <v>92.11385051074814</v>
      </c>
      <c r="X63" s="13">
        <f t="shared" si="7"/>
        <v>0</v>
      </c>
      <c r="Y63" s="13">
        <f t="shared" si="7"/>
        <v>0</v>
      </c>
      <c r="Z63" s="14">
        <f t="shared" si="7"/>
        <v>89.99992230598428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89.99997618136672</v>
      </c>
      <c r="E64" s="13">
        <f t="shared" si="7"/>
        <v>89.9999982356568</v>
      </c>
      <c r="F64" s="13">
        <f t="shared" si="7"/>
        <v>66.34009495352072</v>
      </c>
      <c r="G64" s="13">
        <f t="shared" si="7"/>
        <v>77.02878172013142</v>
      </c>
      <c r="H64" s="13">
        <f t="shared" si="7"/>
        <v>9.210760786197651</v>
      </c>
      <c r="I64" s="13">
        <f t="shared" si="7"/>
        <v>43.892733063677575</v>
      </c>
      <c r="J64" s="13">
        <f t="shared" si="7"/>
        <v>67.6404088044014</v>
      </c>
      <c r="K64" s="13">
        <f t="shared" si="7"/>
        <v>98.87257970095166</v>
      </c>
      <c r="L64" s="13">
        <f t="shared" si="7"/>
        <v>161.18844191045122</v>
      </c>
      <c r="M64" s="13">
        <f t="shared" si="7"/>
        <v>103.72948100948814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77.21129556082408</v>
      </c>
      <c r="W64" s="13">
        <f t="shared" si="7"/>
        <v>88.40205548939173</v>
      </c>
      <c r="X64" s="13">
        <f t="shared" si="7"/>
        <v>0</v>
      </c>
      <c r="Y64" s="13">
        <f t="shared" si="7"/>
        <v>0</v>
      </c>
      <c r="Z64" s="14">
        <f t="shared" si="7"/>
        <v>89.9999982356568</v>
      </c>
    </row>
    <row r="65" spans="1:26" ht="12.75">
      <c r="A65" s="39" t="s">
        <v>107</v>
      </c>
      <c r="B65" s="12">
        <f t="shared" si="7"/>
        <v>21.55664762916722</v>
      </c>
      <c r="C65" s="12">
        <f t="shared" si="7"/>
        <v>0</v>
      </c>
      <c r="D65" s="3">
        <f t="shared" si="7"/>
        <v>90.0000770627779</v>
      </c>
      <c r="E65" s="13">
        <f t="shared" si="7"/>
        <v>89.99982018685155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87.48753226187905</v>
      </c>
      <c r="X65" s="13">
        <f t="shared" si="7"/>
        <v>0</v>
      </c>
      <c r="Y65" s="13">
        <f t="shared" si="7"/>
        <v>0</v>
      </c>
      <c r="Z65" s="14">
        <f t="shared" si="7"/>
        <v>89.99982018685155</v>
      </c>
    </row>
    <row r="66" spans="1:26" ht="12.75">
      <c r="A66" s="40" t="s">
        <v>110</v>
      </c>
      <c r="B66" s="15">
        <f t="shared" si="7"/>
        <v>100.00005680498111</v>
      </c>
      <c r="C66" s="15">
        <f t="shared" si="7"/>
        <v>0</v>
      </c>
      <c r="D66" s="4">
        <f t="shared" si="7"/>
        <v>100.00205081930231</v>
      </c>
      <c r="E66" s="16">
        <f t="shared" si="7"/>
        <v>100.00034180321704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152.20611322712318</v>
      </c>
      <c r="X66" s="16">
        <f t="shared" si="7"/>
        <v>0</v>
      </c>
      <c r="Y66" s="16">
        <f t="shared" si="7"/>
        <v>0</v>
      </c>
      <c r="Z66" s="17">
        <f t="shared" si="7"/>
        <v>100.00034180321704</v>
      </c>
    </row>
    <row r="67" spans="1:26" ht="12.75" hidden="1">
      <c r="A67" s="41" t="s">
        <v>286</v>
      </c>
      <c r="B67" s="24">
        <v>64718623</v>
      </c>
      <c r="C67" s="24"/>
      <c r="D67" s="25">
        <v>76126245</v>
      </c>
      <c r="E67" s="26">
        <v>76126245</v>
      </c>
      <c r="F67" s="26">
        <v>4678329</v>
      </c>
      <c r="G67" s="26">
        <v>5001877</v>
      </c>
      <c r="H67" s="26">
        <v>7212720</v>
      </c>
      <c r="I67" s="26">
        <v>16892926</v>
      </c>
      <c r="J67" s="26">
        <v>5834638</v>
      </c>
      <c r="K67" s="26">
        <v>6803171</v>
      </c>
      <c r="L67" s="26">
        <v>5803388</v>
      </c>
      <c r="M67" s="26">
        <v>18441197</v>
      </c>
      <c r="N67" s="26"/>
      <c r="O67" s="26"/>
      <c r="P67" s="26"/>
      <c r="Q67" s="26"/>
      <c r="R67" s="26"/>
      <c r="S67" s="26"/>
      <c r="T67" s="26"/>
      <c r="U67" s="26"/>
      <c r="V67" s="26">
        <v>35334123</v>
      </c>
      <c r="W67" s="26">
        <v>38000502</v>
      </c>
      <c r="X67" s="26"/>
      <c r="Y67" s="25"/>
      <c r="Z67" s="27">
        <v>76126245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62958214</v>
      </c>
      <c r="C69" s="19"/>
      <c r="D69" s="20">
        <v>75833679</v>
      </c>
      <c r="E69" s="21">
        <v>75833679</v>
      </c>
      <c r="F69" s="21">
        <v>4513296</v>
      </c>
      <c r="G69" s="21">
        <v>4894158</v>
      </c>
      <c r="H69" s="21">
        <v>7046008</v>
      </c>
      <c r="I69" s="21">
        <v>16453462</v>
      </c>
      <c r="J69" s="21">
        <v>5664711</v>
      </c>
      <c r="K69" s="21">
        <v>6625032</v>
      </c>
      <c r="L69" s="21">
        <v>5623506</v>
      </c>
      <c r="M69" s="21">
        <v>17913249</v>
      </c>
      <c r="N69" s="21"/>
      <c r="O69" s="21"/>
      <c r="P69" s="21"/>
      <c r="Q69" s="21"/>
      <c r="R69" s="21"/>
      <c r="S69" s="21"/>
      <c r="T69" s="21"/>
      <c r="U69" s="21"/>
      <c r="V69" s="21">
        <v>34366711</v>
      </c>
      <c r="W69" s="21">
        <v>37854000</v>
      </c>
      <c r="X69" s="21"/>
      <c r="Y69" s="20"/>
      <c r="Z69" s="23">
        <v>75833679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37327756</v>
      </c>
      <c r="C71" s="19"/>
      <c r="D71" s="20">
        <v>46594978</v>
      </c>
      <c r="E71" s="21">
        <v>46594978</v>
      </c>
      <c r="F71" s="21">
        <v>2542078</v>
      </c>
      <c r="G71" s="21">
        <v>3079899</v>
      </c>
      <c r="H71" s="21">
        <v>4272368</v>
      </c>
      <c r="I71" s="21">
        <v>9894345</v>
      </c>
      <c r="J71" s="21">
        <v>3093036</v>
      </c>
      <c r="K71" s="21">
        <v>3659648</v>
      </c>
      <c r="L71" s="21">
        <v>3610344</v>
      </c>
      <c r="M71" s="21">
        <v>10363028</v>
      </c>
      <c r="N71" s="21"/>
      <c r="O71" s="21"/>
      <c r="P71" s="21"/>
      <c r="Q71" s="21"/>
      <c r="R71" s="21"/>
      <c r="S71" s="21"/>
      <c r="T71" s="21"/>
      <c r="U71" s="21"/>
      <c r="V71" s="21">
        <v>20257373</v>
      </c>
      <c r="W71" s="21">
        <v>23235000</v>
      </c>
      <c r="X71" s="21"/>
      <c r="Y71" s="20"/>
      <c r="Z71" s="23">
        <v>46594978</v>
      </c>
    </row>
    <row r="72" spans="1:26" ht="12.75" hidden="1">
      <c r="A72" s="39" t="s">
        <v>105</v>
      </c>
      <c r="B72" s="19">
        <v>5796203</v>
      </c>
      <c r="C72" s="19"/>
      <c r="D72" s="20">
        <v>6178082</v>
      </c>
      <c r="E72" s="21">
        <v>6178082</v>
      </c>
      <c r="F72" s="21">
        <v>583143</v>
      </c>
      <c r="G72" s="21">
        <v>571938</v>
      </c>
      <c r="H72" s="21">
        <v>711047</v>
      </c>
      <c r="I72" s="21">
        <v>1866128</v>
      </c>
      <c r="J72" s="21">
        <v>566551</v>
      </c>
      <c r="K72" s="21">
        <v>573834</v>
      </c>
      <c r="L72" s="21">
        <v>545870</v>
      </c>
      <c r="M72" s="21">
        <v>1686255</v>
      </c>
      <c r="N72" s="21"/>
      <c r="O72" s="21"/>
      <c r="P72" s="21"/>
      <c r="Q72" s="21"/>
      <c r="R72" s="21"/>
      <c r="S72" s="21"/>
      <c r="T72" s="21"/>
      <c r="U72" s="21"/>
      <c r="V72" s="21">
        <v>3552383</v>
      </c>
      <c r="W72" s="21">
        <v>3088998</v>
      </c>
      <c r="X72" s="21"/>
      <c r="Y72" s="20"/>
      <c r="Z72" s="23">
        <v>6178082</v>
      </c>
    </row>
    <row r="73" spans="1:26" ht="12.75" hidden="1">
      <c r="A73" s="39" t="s">
        <v>106</v>
      </c>
      <c r="B73" s="19">
        <v>16913003</v>
      </c>
      <c r="C73" s="19"/>
      <c r="D73" s="20">
        <v>22671326</v>
      </c>
      <c r="E73" s="21">
        <v>22671326</v>
      </c>
      <c r="F73" s="21">
        <v>1368459</v>
      </c>
      <c r="G73" s="21">
        <v>1216814</v>
      </c>
      <c r="H73" s="21">
        <v>2048289</v>
      </c>
      <c r="I73" s="21">
        <v>4633562</v>
      </c>
      <c r="J73" s="21">
        <v>1996456</v>
      </c>
      <c r="K73" s="21">
        <v>2370988</v>
      </c>
      <c r="L73" s="21">
        <v>1454358</v>
      </c>
      <c r="M73" s="21">
        <v>5821802</v>
      </c>
      <c r="N73" s="21"/>
      <c r="O73" s="21"/>
      <c r="P73" s="21"/>
      <c r="Q73" s="21"/>
      <c r="R73" s="21"/>
      <c r="S73" s="21"/>
      <c r="T73" s="21"/>
      <c r="U73" s="21"/>
      <c r="V73" s="21">
        <v>10455364</v>
      </c>
      <c r="W73" s="21">
        <v>11335500</v>
      </c>
      <c r="X73" s="21"/>
      <c r="Y73" s="20"/>
      <c r="Z73" s="23">
        <v>22671326</v>
      </c>
    </row>
    <row r="74" spans="1:26" ht="12.75" hidden="1">
      <c r="A74" s="39" t="s">
        <v>107</v>
      </c>
      <c r="B74" s="19">
        <v>2921252</v>
      </c>
      <c r="C74" s="19"/>
      <c r="D74" s="20">
        <v>389293</v>
      </c>
      <c r="E74" s="21">
        <v>389293</v>
      </c>
      <c r="F74" s="21">
        <v>19616</v>
      </c>
      <c r="G74" s="21">
        <v>25507</v>
      </c>
      <c r="H74" s="21">
        <v>14304</v>
      </c>
      <c r="I74" s="21">
        <v>59427</v>
      </c>
      <c r="J74" s="21">
        <v>8668</v>
      </c>
      <c r="K74" s="21">
        <v>20562</v>
      </c>
      <c r="L74" s="21">
        <v>12934</v>
      </c>
      <c r="M74" s="21">
        <v>42164</v>
      </c>
      <c r="N74" s="21"/>
      <c r="O74" s="21"/>
      <c r="P74" s="21"/>
      <c r="Q74" s="21"/>
      <c r="R74" s="21"/>
      <c r="S74" s="21"/>
      <c r="T74" s="21"/>
      <c r="U74" s="21"/>
      <c r="V74" s="21">
        <v>101591</v>
      </c>
      <c r="W74" s="21">
        <v>194502</v>
      </c>
      <c r="X74" s="21"/>
      <c r="Y74" s="20"/>
      <c r="Z74" s="23">
        <v>389293</v>
      </c>
    </row>
    <row r="75" spans="1:26" ht="12.75" hidden="1">
      <c r="A75" s="40" t="s">
        <v>110</v>
      </c>
      <c r="B75" s="28">
        <v>1760409</v>
      </c>
      <c r="C75" s="28"/>
      <c r="D75" s="29">
        <v>292566</v>
      </c>
      <c r="E75" s="30">
        <v>292566</v>
      </c>
      <c r="F75" s="30">
        <v>165033</v>
      </c>
      <c r="G75" s="30">
        <v>107719</v>
      </c>
      <c r="H75" s="30">
        <v>166712</v>
      </c>
      <c r="I75" s="30">
        <v>439464</v>
      </c>
      <c r="J75" s="30">
        <v>169927</v>
      </c>
      <c r="K75" s="30">
        <v>178139</v>
      </c>
      <c r="L75" s="30">
        <v>179882</v>
      </c>
      <c r="M75" s="30">
        <v>527948</v>
      </c>
      <c r="N75" s="30"/>
      <c r="O75" s="30"/>
      <c r="P75" s="30"/>
      <c r="Q75" s="30"/>
      <c r="R75" s="30"/>
      <c r="S75" s="30"/>
      <c r="T75" s="30"/>
      <c r="U75" s="30"/>
      <c r="V75" s="30">
        <v>967412</v>
      </c>
      <c r="W75" s="30">
        <v>146502</v>
      </c>
      <c r="X75" s="30"/>
      <c r="Y75" s="29"/>
      <c r="Z75" s="31">
        <v>292566</v>
      </c>
    </row>
    <row r="76" spans="1:26" ht="12.75" hidden="1">
      <c r="A76" s="42" t="s">
        <v>287</v>
      </c>
      <c r="B76" s="32">
        <v>64718626</v>
      </c>
      <c r="C76" s="32"/>
      <c r="D76" s="33">
        <v>68542872</v>
      </c>
      <c r="E76" s="34">
        <v>68542867</v>
      </c>
      <c r="F76" s="34">
        <v>3580892</v>
      </c>
      <c r="G76" s="34">
        <v>4281847</v>
      </c>
      <c r="H76" s="34">
        <v>3874506</v>
      </c>
      <c r="I76" s="34">
        <v>11737245</v>
      </c>
      <c r="J76" s="34">
        <v>4354486</v>
      </c>
      <c r="K76" s="34">
        <v>5481846</v>
      </c>
      <c r="L76" s="34">
        <v>6028378</v>
      </c>
      <c r="M76" s="34">
        <v>15864710</v>
      </c>
      <c r="N76" s="34"/>
      <c r="O76" s="34"/>
      <c r="P76" s="34"/>
      <c r="Q76" s="34"/>
      <c r="R76" s="34"/>
      <c r="S76" s="34"/>
      <c r="T76" s="34"/>
      <c r="U76" s="34"/>
      <c r="V76" s="34">
        <v>27601955</v>
      </c>
      <c r="W76" s="34">
        <v>33707485</v>
      </c>
      <c r="X76" s="34"/>
      <c r="Y76" s="33"/>
      <c r="Z76" s="35">
        <v>68542867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62958216</v>
      </c>
      <c r="C78" s="19"/>
      <c r="D78" s="20">
        <v>68250300</v>
      </c>
      <c r="E78" s="21">
        <v>68250300</v>
      </c>
      <c r="F78" s="21">
        <v>3580892</v>
      </c>
      <c r="G78" s="21">
        <v>4281847</v>
      </c>
      <c r="H78" s="21">
        <v>3874506</v>
      </c>
      <c r="I78" s="21">
        <v>11737245</v>
      </c>
      <c r="J78" s="21">
        <v>4354486</v>
      </c>
      <c r="K78" s="21">
        <v>5481846</v>
      </c>
      <c r="L78" s="21">
        <v>6028378</v>
      </c>
      <c r="M78" s="21">
        <v>15864710</v>
      </c>
      <c r="N78" s="21"/>
      <c r="O78" s="21"/>
      <c r="P78" s="21"/>
      <c r="Q78" s="21"/>
      <c r="R78" s="21"/>
      <c r="S78" s="21"/>
      <c r="T78" s="21"/>
      <c r="U78" s="21"/>
      <c r="V78" s="21">
        <v>27601955</v>
      </c>
      <c r="W78" s="21">
        <v>33484500</v>
      </c>
      <c r="X78" s="21"/>
      <c r="Y78" s="20"/>
      <c r="Z78" s="23">
        <v>68250300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39620647</v>
      </c>
      <c r="C80" s="19"/>
      <c r="D80" s="20">
        <v>41935476</v>
      </c>
      <c r="E80" s="21">
        <v>41935475</v>
      </c>
      <c r="F80" s="21">
        <v>2304035</v>
      </c>
      <c r="G80" s="21">
        <v>2892611</v>
      </c>
      <c r="H80" s="21">
        <v>3243602</v>
      </c>
      <c r="I80" s="21">
        <v>8440248</v>
      </c>
      <c r="J80" s="21">
        <v>2619717</v>
      </c>
      <c r="K80" s="21">
        <v>2677534</v>
      </c>
      <c r="L80" s="21">
        <v>3231250</v>
      </c>
      <c r="M80" s="21">
        <v>8528501</v>
      </c>
      <c r="N80" s="21"/>
      <c r="O80" s="21"/>
      <c r="P80" s="21"/>
      <c r="Q80" s="21"/>
      <c r="R80" s="21"/>
      <c r="S80" s="21"/>
      <c r="T80" s="21"/>
      <c r="U80" s="21"/>
      <c r="V80" s="21">
        <v>16968749</v>
      </c>
      <c r="W80" s="21">
        <v>20448125</v>
      </c>
      <c r="X80" s="21"/>
      <c r="Y80" s="20"/>
      <c r="Z80" s="23">
        <v>41935475</v>
      </c>
    </row>
    <row r="81" spans="1:26" ht="12.75" hidden="1">
      <c r="A81" s="39" t="s">
        <v>105</v>
      </c>
      <c r="B81" s="19">
        <v>5794842</v>
      </c>
      <c r="C81" s="19"/>
      <c r="D81" s="20">
        <v>5560272</v>
      </c>
      <c r="E81" s="21">
        <v>5560269</v>
      </c>
      <c r="F81" s="21">
        <v>369020</v>
      </c>
      <c r="G81" s="21">
        <v>451939</v>
      </c>
      <c r="H81" s="21">
        <v>442241</v>
      </c>
      <c r="I81" s="21">
        <v>1263200</v>
      </c>
      <c r="J81" s="21">
        <v>384358</v>
      </c>
      <c r="K81" s="21">
        <v>460055</v>
      </c>
      <c r="L81" s="21">
        <v>452871</v>
      </c>
      <c r="M81" s="21">
        <v>1297284</v>
      </c>
      <c r="N81" s="21"/>
      <c r="O81" s="21"/>
      <c r="P81" s="21"/>
      <c r="Q81" s="21"/>
      <c r="R81" s="21"/>
      <c r="S81" s="21"/>
      <c r="T81" s="21"/>
      <c r="U81" s="21"/>
      <c r="V81" s="21">
        <v>2560484</v>
      </c>
      <c r="W81" s="21">
        <v>2845395</v>
      </c>
      <c r="X81" s="21"/>
      <c r="Y81" s="20"/>
      <c r="Z81" s="23">
        <v>5560269</v>
      </c>
    </row>
    <row r="82" spans="1:26" ht="12.75" hidden="1">
      <c r="A82" s="39" t="s">
        <v>106</v>
      </c>
      <c r="B82" s="19">
        <v>16913003</v>
      </c>
      <c r="C82" s="19"/>
      <c r="D82" s="20">
        <v>20404188</v>
      </c>
      <c r="E82" s="21">
        <v>20404193</v>
      </c>
      <c r="F82" s="21">
        <v>907837</v>
      </c>
      <c r="G82" s="21">
        <v>937297</v>
      </c>
      <c r="H82" s="21">
        <v>188663</v>
      </c>
      <c r="I82" s="21">
        <v>2033797</v>
      </c>
      <c r="J82" s="21">
        <v>1350411</v>
      </c>
      <c r="K82" s="21">
        <v>2344257</v>
      </c>
      <c r="L82" s="21">
        <v>2344257</v>
      </c>
      <c r="M82" s="21">
        <v>6038925</v>
      </c>
      <c r="N82" s="21"/>
      <c r="O82" s="21"/>
      <c r="P82" s="21"/>
      <c r="Q82" s="21"/>
      <c r="R82" s="21"/>
      <c r="S82" s="21"/>
      <c r="T82" s="21"/>
      <c r="U82" s="21"/>
      <c r="V82" s="21">
        <v>8072722</v>
      </c>
      <c r="W82" s="21">
        <v>10020815</v>
      </c>
      <c r="X82" s="21"/>
      <c r="Y82" s="20"/>
      <c r="Z82" s="23">
        <v>20404193</v>
      </c>
    </row>
    <row r="83" spans="1:26" ht="12.75" hidden="1">
      <c r="A83" s="39" t="s">
        <v>107</v>
      </c>
      <c r="B83" s="19">
        <v>629724</v>
      </c>
      <c r="C83" s="19"/>
      <c r="D83" s="20">
        <v>350364</v>
      </c>
      <c r="E83" s="21">
        <v>350363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170165</v>
      </c>
      <c r="X83" s="21"/>
      <c r="Y83" s="20"/>
      <c r="Z83" s="23">
        <v>350363</v>
      </c>
    </row>
    <row r="84" spans="1:26" ht="12.75" hidden="1">
      <c r="A84" s="40" t="s">
        <v>110</v>
      </c>
      <c r="B84" s="28">
        <v>1760410</v>
      </c>
      <c r="C84" s="28"/>
      <c r="D84" s="29">
        <v>292572</v>
      </c>
      <c r="E84" s="30">
        <v>292567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222985</v>
      </c>
      <c r="X84" s="30"/>
      <c r="Y84" s="29"/>
      <c r="Z84" s="31">
        <v>292567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55271941</v>
      </c>
      <c r="F5" s="358">
        <f t="shared" si="0"/>
        <v>55271941</v>
      </c>
      <c r="G5" s="358">
        <f t="shared" si="0"/>
        <v>107963</v>
      </c>
      <c r="H5" s="356">
        <f t="shared" si="0"/>
        <v>6935518</v>
      </c>
      <c r="I5" s="356">
        <f t="shared" si="0"/>
        <v>5027176</v>
      </c>
      <c r="J5" s="358">
        <f t="shared" si="0"/>
        <v>12070657</v>
      </c>
      <c r="K5" s="358">
        <f t="shared" si="0"/>
        <v>5381045</v>
      </c>
      <c r="L5" s="356">
        <f t="shared" si="0"/>
        <v>0</v>
      </c>
      <c r="M5" s="356">
        <f t="shared" si="0"/>
        <v>6759324</v>
      </c>
      <c r="N5" s="358">
        <f t="shared" si="0"/>
        <v>12140369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24211026</v>
      </c>
      <c r="X5" s="356">
        <f t="shared" si="0"/>
        <v>27635971</v>
      </c>
      <c r="Y5" s="358">
        <f t="shared" si="0"/>
        <v>-3424945</v>
      </c>
      <c r="Z5" s="359">
        <f>+IF(X5&lt;&gt;0,+(Y5/X5)*100,0)</f>
        <v>-12.393069163374069</v>
      </c>
      <c r="AA5" s="360">
        <f>+AA6+AA8+AA11+AA13+AA15</f>
        <v>55271941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55171941</v>
      </c>
      <c r="F11" s="364">
        <f t="shared" si="3"/>
        <v>55171941</v>
      </c>
      <c r="G11" s="364">
        <f t="shared" si="3"/>
        <v>78963</v>
      </c>
      <c r="H11" s="362">
        <f t="shared" si="3"/>
        <v>6913647</v>
      </c>
      <c r="I11" s="362">
        <f t="shared" si="3"/>
        <v>5016049</v>
      </c>
      <c r="J11" s="364">
        <f t="shared" si="3"/>
        <v>12008659</v>
      </c>
      <c r="K11" s="364">
        <f t="shared" si="3"/>
        <v>5372689</v>
      </c>
      <c r="L11" s="362">
        <f t="shared" si="3"/>
        <v>0</v>
      </c>
      <c r="M11" s="362">
        <f t="shared" si="3"/>
        <v>6738161</v>
      </c>
      <c r="N11" s="364">
        <f t="shared" si="3"/>
        <v>12110850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24119509</v>
      </c>
      <c r="X11" s="362">
        <f t="shared" si="3"/>
        <v>27585971</v>
      </c>
      <c r="Y11" s="364">
        <f t="shared" si="3"/>
        <v>-3466462</v>
      </c>
      <c r="Z11" s="365">
        <f>+IF(X11&lt;&gt;0,+(Y11/X11)*100,0)</f>
        <v>-12.566032205282895</v>
      </c>
      <c r="AA11" s="366">
        <f t="shared" si="3"/>
        <v>55171941</v>
      </c>
    </row>
    <row r="12" spans="1:27" ht="12.75">
      <c r="A12" s="291" t="s">
        <v>232</v>
      </c>
      <c r="B12" s="136"/>
      <c r="C12" s="60"/>
      <c r="D12" s="340"/>
      <c r="E12" s="60">
        <v>55171941</v>
      </c>
      <c r="F12" s="59">
        <v>55171941</v>
      </c>
      <c r="G12" s="59">
        <v>78963</v>
      </c>
      <c r="H12" s="60">
        <v>6913647</v>
      </c>
      <c r="I12" s="60">
        <v>5016049</v>
      </c>
      <c r="J12" s="59">
        <v>12008659</v>
      </c>
      <c r="K12" s="59">
        <v>5372689</v>
      </c>
      <c r="L12" s="60"/>
      <c r="M12" s="60">
        <v>6738161</v>
      </c>
      <c r="N12" s="59">
        <v>12110850</v>
      </c>
      <c r="O12" s="59"/>
      <c r="P12" s="60"/>
      <c r="Q12" s="60"/>
      <c r="R12" s="59"/>
      <c r="S12" s="59"/>
      <c r="T12" s="60"/>
      <c r="U12" s="60"/>
      <c r="V12" s="59"/>
      <c r="W12" s="59">
        <v>24119509</v>
      </c>
      <c r="X12" s="60">
        <v>27585971</v>
      </c>
      <c r="Y12" s="59">
        <v>-3466462</v>
      </c>
      <c r="Z12" s="61">
        <v>-12.57</v>
      </c>
      <c r="AA12" s="62">
        <v>55171941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100000</v>
      </c>
      <c r="F15" s="59">
        <f t="shared" si="5"/>
        <v>100000</v>
      </c>
      <c r="G15" s="59">
        <f t="shared" si="5"/>
        <v>29000</v>
      </c>
      <c r="H15" s="60">
        <f t="shared" si="5"/>
        <v>21871</v>
      </c>
      <c r="I15" s="60">
        <f t="shared" si="5"/>
        <v>11127</v>
      </c>
      <c r="J15" s="59">
        <f t="shared" si="5"/>
        <v>61998</v>
      </c>
      <c r="K15" s="59">
        <f t="shared" si="5"/>
        <v>8356</v>
      </c>
      <c r="L15" s="60">
        <f t="shared" si="5"/>
        <v>0</v>
      </c>
      <c r="M15" s="60">
        <f t="shared" si="5"/>
        <v>21163</v>
      </c>
      <c r="N15" s="59">
        <f t="shared" si="5"/>
        <v>29519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91517</v>
      </c>
      <c r="X15" s="60">
        <f t="shared" si="5"/>
        <v>50000</v>
      </c>
      <c r="Y15" s="59">
        <f t="shared" si="5"/>
        <v>41517</v>
      </c>
      <c r="Z15" s="61">
        <f>+IF(X15&lt;&gt;0,+(Y15/X15)*100,0)</f>
        <v>83.03399999999999</v>
      </c>
      <c r="AA15" s="62">
        <f>SUM(AA16:AA20)</f>
        <v>100000</v>
      </c>
    </row>
    <row r="16" spans="1:27" ht="12.75">
      <c r="A16" s="291" t="s">
        <v>234</v>
      </c>
      <c r="B16" s="300"/>
      <c r="C16" s="60"/>
      <c r="D16" s="340"/>
      <c r="E16" s="60">
        <v>100000</v>
      </c>
      <c r="F16" s="59">
        <v>100000</v>
      </c>
      <c r="G16" s="59">
        <v>29000</v>
      </c>
      <c r="H16" s="60">
        <v>21871</v>
      </c>
      <c r="I16" s="60">
        <v>11127</v>
      </c>
      <c r="J16" s="59">
        <v>61998</v>
      </c>
      <c r="K16" s="59"/>
      <c r="L16" s="60"/>
      <c r="M16" s="60">
        <v>21163</v>
      </c>
      <c r="N16" s="59">
        <v>21163</v>
      </c>
      <c r="O16" s="59"/>
      <c r="P16" s="60"/>
      <c r="Q16" s="60"/>
      <c r="R16" s="59"/>
      <c r="S16" s="59"/>
      <c r="T16" s="60"/>
      <c r="U16" s="60"/>
      <c r="V16" s="59"/>
      <c r="W16" s="59">
        <v>83161</v>
      </c>
      <c r="X16" s="60">
        <v>50000</v>
      </c>
      <c r="Y16" s="59">
        <v>33161</v>
      </c>
      <c r="Z16" s="61">
        <v>66.32</v>
      </c>
      <c r="AA16" s="62">
        <v>100000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>
        <v>8356</v>
      </c>
      <c r="L20" s="60"/>
      <c r="M20" s="60"/>
      <c r="N20" s="59">
        <v>8356</v>
      </c>
      <c r="O20" s="59"/>
      <c r="P20" s="60"/>
      <c r="Q20" s="60"/>
      <c r="R20" s="59"/>
      <c r="S20" s="59"/>
      <c r="T20" s="60"/>
      <c r="U20" s="60"/>
      <c r="V20" s="59"/>
      <c r="W20" s="59">
        <v>8356</v>
      </c>
      <c r="X20" s="60"/>
      <c r="Y20" s="59">
        <v>8356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200000</v>
      </c>
      <c r="F22" s="345">
        <f t="shared" si="6"/>
        <v>230000</v>
      </c>
      <c r="G22" s="345">
        <f t="shared" si="6"/>
        <v>0</v>
      </c>
      <c r="H22" s="343">
        <f t="shared" si="6"/>
        <v>0</v>
      </c>
      <c r="I22" s="343">
        <f t="shared" si="6"/>
        <v>45503</v>
      </c>
      <c r="J22" s="345">
        <f t="shared" si="6"/>
        <v>45503</v>
      </c>
      <c r="K22" s="345">
        <f t="shared" si="6"/>
        <v>0</v>
      </c>
      <c r="L22" s="343">
        <f t="shared" si="6"/>
        <v>0</v>
      </c>
      <c r="M22" s="343">
        <f t="shared" si="6"/>
        <v>27568</v>
      </c>
      <c r="N22" s="345">
        <f t="shared" si="6"/>
        <v>27568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73071</v>
      </c>
      <c r="X22" s="343">
        <f t="shared" si="6"/>
        <v>115000</v>
      </c>
      <c r="Y22" s="345">
        <f t="shared" si="6"/>
        <v>-41929</v>
      </c>
      <c r="Z22" s="336">
        <f>+IF(X22&lt;&gt;0,+(Y22/X22)*100,0)</f>
        <v>-36.46</v>
      </c>
      <c r="AA22" s="350">
        <f>SUM(AA23:AA32)</f>
        <v>230000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200000</v>
      </c>
      <c r="F32" s="59">
        <v>230000</v>
      </c>
      <c r="G32" s="59"/>
      <c r="H32" s="60"/>
      <c r="I32" s="60">
        <v>45503</v>
      </c>
      <c r="J32" s="59">
        <v>45503</v>
      </c>
      <c r="K32" s="59"/>
      <c r="L32" s="60"/>
      <c r="M32" s="60">
        <v>27568</v>
      </c>
      <c r="N32" s="59">
        <v>27568</v>
      </c>
      <c r="O32" s="59"/>
      <c r="P32" s="60"/>
      <c r="Q32" s="60"/>
      <c r="R32" s="59"/>
      <c r="S32" s="59"/>
      <c r="T32" s="60"/>
      <c r="U32" s="60"/>
      <c r="V32" s="59"/>
      <c r="W32" s="59">
        <v>73071</v>
      </c>
      <c r="X32" s="60">
        <v>115000</v>
      </c>
      <c r="Y32" s="59">
        <v>-41929</v>
      </c>
      <c r="Z32" s="61">
        <v>-36.46</v>
      </c>
      <c r="AA32" s="62">
        <v>230000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2724439</v>
      </c>
      <c r="F40" s="345">
        <f t="shared" si="9"/>
        <v>2694439</v>
      </c>
      <c r="G40" s="345">
        <f t="shared" si="9"/>
        <v>2659</v>
      </c>
      <c r="H40" s="343">
        <f t="shared" si="9"/>
        <v>38472</v>
      </c>
      <c r="I40" s="343">
        <f t="shared" si="9"/>
        <v>29592</v>
      </c>
      <c r="J40" s="345">
        <f t="shared" si="9"/>
        <v>70723</v>
      </c>
      <c r="K40" s="345">
        <f t="shared" si="9"/>
        <v>272960</v>
      </c>
      <c r="L40" s="343">
        <f t="shared" si="9"/>
        <v>7524351</v>
      </c>
      <c r="M40" s="343">
        <f t="shared" si="9"/>
        <v>121009</v>
      </c>
      <c r="N40" s="345">
        <f t="shared" si="9"/>
        <v>7918320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7989043</v>
      </c>
      <c r="X40" s="343">
        <f t="shared" si="9"/>
        <v>1347220</v>
      </c>
      <c r="Y40" s="345">
        <f t="shared" si="9"/>
        <v>6641823</v>
      </c>
      <c r="Z40" s="336">
        <f>+IF(X40&lt;&gt;0,+(Y40/X40)*100,0)</f>
        <v>493.0021080447143</v>
      </c>
      <c r="AA40" s="350">
        <f>SUM(AA41:AA49)</f>
        <v>2694439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>
        <v>1147</v>
      </c>
      <c r="H41" s="362">
        <v>6467</v>
      </c>
      <c r="I41" s="362">
        <v>3721</v>
      </c>
      <c r="J41" s="364">
        <v>11335</v>
      </c>
      <c r="K41" s="364">
        <v>34160</v>
      </c>
      <c r="L41" s="362">
        <v>12137</v>
      </c>
      <c r="M41" s="362">
        <v>37135</v>
      </c>
      <c r="N41" s="364">
        <v>83432</v>
      </c>
      <c r="O41" s="364"/>
      <c r="P41" s="362"/>
      <c r="Q41" s="362"/>
      <c r="R41" s="364"/>
      <c r="S41" s="364"/>
      <c r="T41" s="362"/>
      <c r="U41" s="362"/>
      <c r="V41" s="364"/>
      <c r="W41" s="364">
        <v>94767</v>
      </c>
      <c r="X41" s="362"/>
      <c r="Y41" s="364">
        <v>94767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>
        <v>1733</v>
      </c>
      <c r="I43" s="305"/>
      <c r="J43" s="370">
        <v>1733</v>
      </c>
      <c r="K43" s="370">
        <v>204249</v>
      </c>
      <c r="L43" s="305"/>
      <c r="M43" s="305">
        <v>79200</v>
      </c>
      <c r="N43" s="370">
        <v>283449</v>
      </c>
      <c r="O43" s="370"/>
      <c r="P43" s="305"/>
      <c r="Q43" s="305"/>
      <c r="R43" s="370"/>
      <c r="S43" s="370"/>
      <c r="T43" s="305"/>
      <c r="U43" s="305"/>
      <c r="V43" s="370"/>
      <c r="W43" s="370">
        <v>285182</v>
      </c>
      <c r="X43" s="305"/>
      <c r="Y43" s="370">
        <v>285182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>
        <v>1512</v>
      </c>
      <c r="H44" s="54">
        <v>6245</v>
      </c>
      <c r="I44" s="54">
        <v>16125</v>
      </c>
      <c r="J44" s="53">
        <v>23882</v>
      </c>
      <c r="K44" s="53">
        <v>7475</v>
      </c>
      <c r="L44" s="54">
        <v>3570</v>
      </c>
      <c r="M44" s="54">
        <v>2685</v>
      </c>
      <c r="N44" s="53">
        <v>13730</v>
      </c>
      <c r="O44" s="53"/>
      <c r="P44" s="54"/>
      <c r="Q44" s="54"/>
      <c r="R44" s="53"/>
      <c r="S44" s="53"/>
      <c r="T44" s="54"/>
      <c r="U44" s="54"/>
      <c r="V44" s="53"/>
      <c r="W44" s="53">
        <v>37612</v>
      </c>
      <c r="X44" s="54"/>
      <c r="Y44" s="53">
        <v>37612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>
        <v>24027</v>
      </c>
      <c r="I48" s="54">
        <v>9746</v>
      </c>
      <c r="J48" s="53">
        <v>33773</v>
      </c>
      <c r="K48" s="53">
        <v>27076</v>
      </c>
      <c r="L48" s="54">
        <v>34420</v>
      </c>
      <c r="M48" s="54">
        <v>1989</v>
      </c>
      <c r="N48" s="53">
        <v>63485</v>
      </c>
      <c r="O48" s="53"/>
      <c r="P48" s="54"/>
      <c r="Q48" s="54"/>
      <c r="R48" s="53"/>
      <c r="S48" s="53"/>
      <c r="T48" s="54"/>
      <c r="U48" s="54"/>
      <c r="V48" s="53"/>
      <c r="W48" s="53">
        <v>97258</v>
      </c>
      <c r="X48" s="54"/>
      <c r="Y48" s="53">
        <v>97258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2724439</v>
      </c>
      <c r="F49" s="53">
        <v>2694439</v>
      </c>
      <c r="G49" s="53"/>
      <c r="H49" s="54"/>
      <c r="I49" s="54"/>
      <c r="J49" s="53"/>
      <c r="K49" s="53"/>
      <c r="L49" s="54">
        <v>7474224</v>
      </c>
      <c r="M49" s="54"/>
      <c r="N49" s="53">
        <v>7474224</v>
      </c>
      <c r="O49" s="53"/>
      <c r="P49" s="54"/>
      <c r="Q49" s="54"/>
      <c r="R49" s="53"/>
      <c r="S49" s="53"/>
      <c r="T49" s="54"/>
      <c r="U49" s="54"/>
      <c r="V49" s="53"/>
      <c r="W49" s="53">
        <v>7474224</v>
      </c>
      <c r="X49" s="54">
        <v>1347220</v>
      </c>
      <c r="Y49" s="53">
        <v>6127004</v>
      </c>
      <c r="Z49" s="94">
        <v>454.79</v>
      </c>
      <c r="AA49" s="95">
        <v>2694439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7950</v>
      </c>
      <c r="M57" s="343">
        <f t="shared" si="13"/>
        <v>0</v>
      </c>
      <c r="N57" s="345">
        <f t="shared" si="13"/>
        <v>7950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7950</v>
      </c>
      <c r="X57" s="343">
        <f t="shared" si="13"/>
        <v>0</v>
      </c>
      <c r="Y57" s="345">
        <f t="shared" si="13"/>
        <v>7950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>
        <v>7950</v>
      </c>
      <c r="M58" s="60"/>
      <c r="N58" s="59">
        <v>7950</v>
      </c>
      <c r="O58" s="59"/>
      <c r="P58" s="60"/>
      <c r="Q58" s="60"/>
      <c r="R58" s="59"/>
      <c r="S58" s="59"/>
      <c r="T58" s="60"/>
      <c r="U58" s="60"/>
      <c r="V58" s="59"/>
      <c r="W58" s="59">
        <v>7950</v>
      </c>
      <c r="X58" s="60"/>
      <c r="Y58" s="59">
        <v>7950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58196380</v>
      </c>
      <c r="F60" s="264">
        <f t="shared" si="14"/>
        <v>58196380</v>
      </c>
      <c r="G60" s="264">
        <f t="shared" si="14"/>
        <v>110622</v>
      </c>
      <c r="H60" s="219">
        <f t="shared" si="14"/>
        <v>6973990</v>
      </c>
      <c r="I60" s="219">
        <f t="shared" si="14"/>
        <v>5102271</v>
      </c>
      <c r="J60" s="264">
        <f t="shared" si="14"/>
        <v>12186883</v>
      </c>
      <c r="K60" s="264">
        <f t="shared" si="14"/>
        <v>5654005</v>
      </c>
      <c r="L60" s="219">
        <f t="shared" si="14"/>
        <v>7532301</v>
      </c>
      <c r="M60" s="219">
        <f t="shared" si="14"/>
        <v>6907901</v>
      </c>
      <c r="N60" s="264">
        <f t="shared" si="14"/>
        <v>20094207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32281090</v>
      </c>
      <c r="X60" s="219">
        <f t="shared" si="14"/>
        <v>29098191</v>
      </c>
      <c r="Y60" s="264">
        <f t="shared" si="14"/>
        <v>3182899</v>
      </c>
      <c r="Z60" s="337">
        <f>+IF(X60&lt;&gt;0,+(Y60/X60)*100,0)</f>
        <v>10.938477240732936</v>
      </c>
      <c r="AA60" s="232">
        <f>+AA57+AA54+AA51+AA40+AA37+AA34+AA22+AA5</f>
        <v>58196380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746876709</v>
      </c>
      <c r="D5" s="153">
        <f>SUM(D6:D8)</f>
        <v>0</v>
      </c>
      <c r="E5" s="154">
        <f t="shared" si="0"/>
        <v>757013005</v>
      </c>
      <c r="F5" s="100">
        <f t="shared" si="0"/>
        <v>785509251</v>
      </c>
      <c r="G5" s="100">
        <f t="shared" si="0"/>
        <v>125043596</v>
      </c>
      <c r="H5" s="100">
        <f t="shared" si="0"/>
        <v>20052213</v>
      </c>
      <c r="I5" s="100">
        <f t="shared" si="0"/>
        <v>124879856</v>
      </c>
      <c r="J5" s="100">
        <f t="shared" si="0"/>
        <v>269975665</v>
      </c>
      <c r="K5" s="100">
        <f t="shared" si="0"/>
        <v>128814085</v>
      </c>
      <c r="L5" s="100">
        <f t="shared" si="0"/>
        <v>27134019</v>
      </c>
      <c r="M5" s="100">
        <f t="shared" si="0"/>
        <v>85875763</v>
      </c>
      <c r="N5" s="100">
        <f t="shared" si="0"/>
        <v>241823867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511799532</v>
      </c>
      <c r="X5" s="100">
        <f t="shared" si="0"/>
        <v>423020334</v>
      </c>
      <c r="Y5" s="100">
        <f t="shared" si="0"/>
        <v>88779198</v>
      </c>
      <c r="Z5" s="137">
        <f>+IF(X5&lt;&gt;0,+(Y5/X5)*100,0)</f>
        <v>20.986981207385647</v>
      </c>
      <c r="AA5" s="153">
        <f>SUM(AA6:AA8)</f>
        <v>785509251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746876709</v>
      </c>
      <c r="D7" s="157"/>
      <c r="E7" s="158">
        <v>757013005</v>
      </c>
      <c r="F7" s="159">
        <v>785509251</v>
      </c>
      <c r="G7" s="159">
        <v>125043596</v>
      </c>
      <c r="H7" s="159">
        <v>19982126</v>
      </c>
      <c r="I7" s="159">
        <v>124879856</v>
      </c>
      <c r="J7" s="159">
        <v>269905578</v>
      </c>
      <c r="K7" s="159">
        <v>128770923</v>
      </c>
      <c r="L7" s="159">
        <v>27134019</v>
      </c>
      <c r="M7" s="159">
        <v>85875763</v>
      </c>
      <c r="N7" s="159">
        <v>241780705</v>
      </c>
      <c r="O7" s="159"/>
      <c r="P7" s="159"/>
      <c r="Q7" s="159"/>
      <c r="R7" s="159"/>
      <c r="S7" s="159"/>
      <c r="T7" s="159"/>
      <c r="U7" s="159"/>
      <c r="V7" s="159"/>
      <c r="W7" s="159">
        <v>511686283</v>
      </c>
      <c r="X7" s="159">
        <v>423020334</v>
      </c>
      <c r="Y7" s="159">
        <v>88665949</v>
      </c>
      <c r="Z7" s="141">
        <v>20.96</v>
      </c>
      <c r="AA7" s="157">
        <v>785509251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>
        <v>70087</v>
      </c>
      <c r="I8" s="60"/>
      <c r="J8" s="60">
        <v>70087</v>
      </c>
      <c r="K8" s="60">
        <v>43162</v>
      </c>
      <c r="L8" s="60"/>
      <c r="M8" s="60"/>
      <c r="N8" s="60">
        <v>43162</v>
      </c>
      <c r="O8" s="60"/>
      <c r="P8" s="60"/>
      <c r="Q8" s="60"/>
      <c r="R8" s="60"/>
      <c r="S8" s="60"/>
      <c r="T8" s="60"/>
      <c r="U8" s="60"/>
      <c r="V8" s="60"/>
      <c r="W8" s="60">
        <v>113249</v>
      </c>
      <c r="X8" s="60"/>
      <c r="Y8" s="60">
        <v>113249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269723</v>
      </c>
      <c r="D9" s="153">
        <f>SUM(D10:D14)</f>
        <v>0</v>
      </c>
      <c r="E9" s="154">
        <f t="shared" si="1"/>
        <v>21512293</v>
      </c>
      <c r="F9" s="100">
        <f t="shared" si="1"/>
        <v>21512293</v>
      </c>
      <c r="G9" s="100">
        <f t="shared" si="1"/>
        <v>8820894</v>
      </c>
      <c r="H9" s="100">
        <f t="shared" si="1"/>
        <v>25507</v>
      </c>
      <c r="I9" s="100">
        <f t="shared" si="1"/>
        <v>14304</v>
      </c>
      <c r="J9" s="100">
        <f t="shared" si="1"/>
        <v>8860705</v>
      </c>
      <c r="K9" s="100">
        <f t="shared" si="1"/>
        <v>8668</v>
      </c>
      <c r="L9" s="100">
        <f t="shared" si="1"/>
        <v>20562</v>
      </c>
      <c r="M9" s="100">
        <f t="shared" si="1"/>
        <v>12934</v>
      </c>
      <c r="N9" s="100">
        <f t="shared" si="1"/>
        <v>42164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8902869</v>
      </c>
      <c r="X9" s="100">
        <f t="shared" si="1"/>
        <v>14276496</v>
      </c>
      <c r="Y9" s="100">
        <f t="shared" si="1"/>
        <v>-5373627</v>
      </c>
      <c r="Z9" s="137">
        <f>+IF(X9&lt;&gt;0,+(Y9/X9)*100,0)</f>
        <v>-37.639677130859</v>
      </c>
      <c r="AA9" s="153">
        <f>SUM(AA10:AA14)</f>
        <v>21512293</v>
      </c>
    </row>
    <row r="10" spans="1:27" ht="12.75">
      <c r="A10" s="138" t="s">
        <v>79</v>
      </c>
      <c r="B10" s="136"/>
      <c r="C10" s="155">
        <v>269723</v>
      </c>
      <c r="D10" s="155"/>
      <c r="E10" s="156">
        <v>389293</v>
      </c>
      <c r="F10" s="60">
        <v>389293</v>
      </c>
      <c r="G10" s="60">
        <v>19616</v>
      </c>
      <c r="H10" s="60">
        <v>25507</v>
      </c>
      <c r="I10" s="60">
        <v>14304</v>
      </c>
      <c r="J10" s="60">
        <v>59427</v>
      </c>
      <c r="K10" s="60">
        <v>8668</v>
      </c>
      <c r="L10" s="60">
        <v>20562</v>
      </c>
      <c r="M10" s="60">
        <v>12934</v>
      </c>
      <c r="N10" s="60">
        <v>42164</v>
      </c>
      <c r="O10" s="60"/>
      <c r="P10" s="60"/>
      <c r="Q10" s="60"/>
      <c r="R10" s="60"/>
      <c r="S10" s="60"/>
      <c r="T10" s="60"/>
      <c r="U10" s="60"/>
      <c r="V10" s="60"/>
      <c r="W10" s="60">
        <v>101591</v>
      </c>
      <c r="X10" s="60">
        <v>194496</v>
      </c>
      <c r="Y10" s="60">
        <v>-92905</v>
      </c>
      <c r="Z10" s="140">
        <v>-47.77</v>
      </c>
      <c r="AA10" s="155">
        <v>389293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21123000</v>
      </c>
      <c r="F14" s="159">
        <v>21123000</v>
      </c>
      <c r="G14" s="159">
        <v>8801278</v>
      </c>
      <c r="H14" s="159"/>
      <c r="I14" s="159"/>
      <c r="J14" s="159">
        <v>8801278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8801278</v>
      </c>
      <c r="X14" s="159">
        <v>14082000</v>
      </c>
      <c r="Y14" s="159">
        <v>-5280722</v>
      </c>
      <c r="Z14" s="141">
        <v>-37.5</v>
      </c>
      <c r="AA14" s="157">
        <v>21123000</v>
      </c>
    </row>
    <row r="15" spans="1:27" ht="12.75">
      <c r="A15" s="135" t="s">
        <v>84</v>
      </c>
      <c r="B15" s="142"/>
      <c r="C15" s="153">
        <f aca="true" t="shared" si="2" ref="C15:Y15">SUM(C16:C18)</f>
        <v>18380381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6514085</v>
      </c>
      <c r="N15" s="100">
        <f t="shared" si="2"/>
        <v>6514085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6514085</v>
      </c>
      <c r="X15" s="100">
        <f t="shared" si="2"/>
        <v>13096809</v>
      </c>
      <c r="Y15" s="100">
        <f t="shared" si="2"/>
        <v>-6582724</v>
      </c>
      <c r="Z15" s="137">
        <f>+IF(X15&lt;&gt;0,+(Y15/X15)*100,0)</f>
        <v>-50.26204474693034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13096809</v>
      </c>
      <c r="Y16" s="60">
        <v>-13096809</v>
      </c>
      <c r="Z16" s="140">
        <v>-100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>
        <v>18380381</v>
      </c>
      <c r="D18" s="155"/>
      <c r="E18" s="156"/>
      <c r="F18" s="60"/>
      <c r="G18" s="60"/>
      <c r="H18" s="60"/>
      <c r="I18" s="60"/>
      <c r="J18" s="60"/>
      <c r="K18" s="60"/>
      <c r="L18" s="60"/>
      <c r="M18" s="60">
        <v>6514085</v>
      </c>
      <c r="N18" s="60">
        <v>6514085</v>
      </c>
      <c r="O18" s="60"/>
      <c r="P18" s="60"/>
      <c r="Q18" s="60"/>
      <c r="R18" s="60"/>
      <c r="S18" s="60"/>
      <c r="T18" s="60"/>
      <c r="U18" s="60"/>
      <c r="V18" s="60"/>
      <c r="W18" s="60">
        <v>6514085</v>
      </c>
      <c r="X18" s="60"/>
      <c r="Y18" s="60">
        <v>6514085</v>
      </c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295570537</v>
      </c>
      <c r="D19" s="153">
        <f>SUM(D20:D23)</f>
        <v>0</v>
      </c>
      <c r="E19" s="154">
        <f t="shared" si="3"/>
        <v>299551386</v>
      </c>
      <c r="F19" s="100">
        <f t="shared" si="3"/>
        <v>299551386</v>
      </c>
      <c r="G19" s="100">
        <f t="shared" si="3"/>
        <v>80573509</v>
      </c>
      <c r="H19" s="100">
        <f t="shared" si="3"/>
        <v>4868651</v>
      </c>
      <c r="I19" s="100">
        <f t="shared" si="3"/>
        <v>7031704</v>
      </c>
      <c r="J19" s="100">
        <f t="shared" si="3"/>
        <v>92473864</v>
      </c>
      <c r="K19" s="100">
        <f t="shared" si="3"/>
        <v>5730243</v>
      </c>
      <c r="L19" s="100">
        <f t="shared" si="3"/>
        <v>6654329</v>
      </c>
      <c r="M19" s="100">
        <f t="shared" si="3"/>
        <v>61966708</v>
      </c>
      <c r="N19" s="100">
        <f t="shared" si="3"/>
        <v>74351280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166825144</v>
      </c>
      <c r="X19" s="100">
        <f t="shared" si="3"/>
        <v>188057334</v>
      </c>
      <c r="Y19" s="100">
        <f t="shared" si="3"/>
        <v>-21232190</v>
      </c>
      <c r="Z19" s="137">
        <f>+IF(X19&lt;&gt;0,+(Y19/X19)*100,0)</f>
        <v>-11.290274911586272</v>
      </c>
      <c r="AA19" s="153">
        <f>SUM(AA20:AA23)</f>
        <v>299551386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209765433</v>
      </c>
      <c r="D21" s="155"/>
      <c r="E21" s="156">
        <v>250308978</v>
      </c>
      <c r="F21" s="60">
        <v>250308978</v>
      </c>
      <c r="G21" s="60">
        <v>78621907</v>
      </c>
      <c r="H21" s="60">
        <v>3079899</v>
      </c>
      <c r="I21" s="60">
        <v>4272368</v>
      </c>
      <c r="J21" s="60">
        <v>85974174</v>
      </c>
      <c r="K21" s="60">
        <v>3093036</v>
      </c>
      <c r="L21" s="60">
        <v>3659648</v>
      </c>
      <c r="M21" s="60">
        <v>59919259</v>
      </c>
      <c r="N21" s="60">
        <v>66671943</v>
      </c>
      <c r="O21" s="60"/>
      <c r="P21" s="60"/>
      <c r="Q21" s="60"/>
      <c r="R21" s="60"/>
      <c r="S21" s="60"/>
      <c r="T21" s="60"/>
      <c r="U21" s="60"/>
      <c r="V21" s="60"/>
      <c r="W21" s="60">
        <v>152646117</v>
      </c>
      <c r="X21" s="60">
        <v>163436334</v>
      </c>
      <c r="Y21" s="60">
        <v>-10790217</v>
      </c>
      <c r="Z21" s="140">
        <v>-6.6</v>
      </c>
      <c r="AA21" s="155">
        <v>250308978</v>
      </c>
    </row>
    <row r="22" spans="1:27" ht="12.75">
      <c r="A22" s="138" t="s">
        <v>91</v>
      </c>
      <c r="B22" s="136"/>
      <c r="C22" s="157">
        <v>68892101</v>
      </c>
      <c r="D22" s="157"/>
      <c r="E22" s="158">
        <v>26571082</v>
      </c>
      <c r="F22" s="159">
        <v>26571082</v>
      </c>
      <c r="G22" s="159">
        <v>583143</v>
      </c>
      <c r="H22" s="159">
        <v>571938</v>
      </c>
      <c r="I22" s="159">
        <v>711047</v>
      </c>
      <c r="J22" s="159">
        <v>1866128</v>
      </c>
      <c r="K22" s="159">
        <v>640751</v>
      </c>
      <c r="L22" s="159">
        <v>623693</v>
      </c>
      <c r="M22" s="159">
        <v>593091</v>
      </c>
      <c r="N22" s="159">
        <v>1857535</v>
      </c>
      <c r="O22" s="159"/>
      <c r="P22" s="159"/>
      <c r="Q22" s="159"/>
      <c r="R22" s="159"/>
      <c r="S22" s="159"/>
      <c r="T22" s="159"/>
      <c r="U22" s="159"/>
      <c r="V22" s="159"/>
      <c r="W22" s="159">
        <v>3723663</v>
      </c>
      <c r="X22" s="159">
        <v>13285500</v>
      </c>
      <c r="Y22" s="159">
        <v>-9561837</v>
      </c>
      <c r="Z22" s="141">
        <v>-71.97</v>
      </c>
      <c r="AA22" s="157">
        <v>26571082</v>
      </c>
    </row>
    <row r="23" spans="1:27" ht="12.75">
      <c r="A23" s="138" t="s">
        <v>92</v>
      </c>
      <c r="B23" s="136"/>
      <c r="C23" s="155">
        <v>16913003</v>
      </c>
      <c r="D23" s="155"/>
      <c r="E23" s="156">
        <v>22671326</v>
      </c>
      <c r="F23" s="60">
        <v>22671326</v>
      </c>
      <c r="G23" s="60">
        <v>1368459</v>
      </c>
      <c r="H23" s="60">
        <v>1216814</v>
      </c>
      <c r="I23" s="60">
        <v>2048289</v>
      </c>
      <c r="J23" s="60">
        <v>4633562</v>
      </c>
      <c r="K23" s="60">
        <v>1996456</v>
      </c>
      <c r="L23" s="60">
        <v>2370988</v>
      </c>
      <c r="M23" s="60">
        <v>1454358</v>
      </c>
      <c r="N23" s="60">
        <v>5821802</v>
      </c>
      <c r="O23" s="60"/>
      <c r="P23" s="60"/>
      <c r="Q23" s="60"/>
      <c r="R23" s="60"/>
      <c r="S23" s="60"/>
      <c r="T23" s="60"/>
      <c r="U23" s="60"/>
      <c r="V23" s="60"/>
      <c r="W23" s="60">
        <v>10455364</v>
      </c>
      <c r="X23" s="60">
        <v>11335500</v>
      </c>
      <c r="Y23" s="60">
        <v>-880136</v>
      </c>
      <c r="Z23" s="140">
        <v>-7.76</v>
      </c>
      <c r="AA23" s="155">
        <v>22671326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1061097350</v>
      </c>
      <c r="D25" s="168">
        <f>+D5+D9+D15+D19+D24</f>
        <v>0</v>
      </c>
      <c r="E25" s="169">
        <f t="shared" si="4"/>
        <v>1078076684</v>
      </c>
      <c r="F25" s="73">
        <f t="shared" si="4"/>
        <v>1106572930</v>
      </c>
      <c r="G25" s="73">
        <f t="shared" si="4"/>
        <v>214437999</v>
      </c>
      <c r="H25" s="73">
        <f t="shared" si="4"/>
        <v>24946371</v>
      </c>
      <c r="I25" s="73">
        <f t="shared" si="4"/>
        <v>131925864</v>
      </c>
      <c r="J25" s="73">
        <f t="shared" si="4"/>
        <v>371310234</v>
      </c>
      <c r="K25" s="73">
        <f t="shared" si="4"/>
        <v>134552996</v>
      </c>
      <c r="L25" s="73">
        <f t="shared" si="4"/>
        <v>33808910</v>
      </c>
      <c r="M25" s="73">
        <f t="shared" si="4"/>
        <v>154369490</v>
      </c>
      <c r="N25" s="73">
        <f t="shared" si="4"/>
        <v>322731396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694041630</v>
      </c>
      <c r="X25" s="73">
        <f t="shared" si="4"/>
        <v>638450973</v>
      </c>
      <c r="Y25" s="73">
        <f t="shared" si="4"/>
        <v>55590657</v>
      </c>
      <c r="Z25" s="170">
        <f>+IF(X25&lt;&gt;0,+(Y25/X25)*100,0)</f>
        <v>8.707114461551615</v>
      </c>
      <c r="AA25" s="168">
        <f>+AA5+AA9+AA15+AA19+AA24</f>
        <v>1106572930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129435389</v>
      </c>
      <c r="D28" s="153">
        <f>SUM(D29:D31)</f>
        <v>0</v>
      </c>
      <c r="E28" s="154">
        <f t="shared" si="5"/>
        <v>158743201</v>
      </c>
      <c r="F28" s="100">
        <f t="shared" si="5"/>
        <v>158743201</v>
      </c>
      <c r="G28" s="100">
        <f t="shared" si="5"/>
        <v>8472518</v>
      </c>
      <c r="H28" s="100">
        <f t="shared" si="5"/>
        <v>10571065</v>
      </c>
      <c r="I28" s="100">
        <f t="shared" si="5"/>
        <v>11430079</v>
      </c>
      <c r="J28" s="100">
        <f t="shared" si="5"/>
        <v>30473662</v>
      </c>
      <c r="K28" s="100">
        <f t="shared" si="5"/>
        <v>13878064</v>
      </c>
      <c r="L28" s="100">
        <f t="shared" si="5"/>
        <v>14063334</v>
      </c>
      <c r="M28" s="100">
        <f t="shared" si="5"/>
        <v>12878532</v>
      </c>
      <c r="N28" s="100">
        <f t="shared" si="5"/>
        <v>40819930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71293592</v>
      </c>
      <c r="X28" s="100">
        <f t="shared" si="5"/>
        <v>79371600</v>
      </c>
      <c r="Y28" s="100">
        <f t="shared" si="5"/>
        <v>-8078008</v>
      </c>
      <c r="Z28" s="137">
        <f>+IF(X28&lt;&gt;0,+(Y28/X28)*100,0)</f>
        <v>-10.177453900387544</v>
      </c>
      <c r="AA28" s="153">
        <f>SUM(AA29:AA31)</f>
        <v>158743201</v>
      </c>
    </row>
    <row r="29" spans="1:27" ht="12.75">
      <c r="A29" s="138" t="s">
        <v>75</v>
      </c>
      <c r="B29" s="136"/>
      <c r="C29" s="155">
        <v>37974277</v>
      </c>
      <c r="D29" s="155"/>
      <c r="E29" s="156">
        <v>36905032</v>
      </c>
      <c r="F29" s="60">
        <v>36905032</v>
      </c>
      <c r="G29" s="60">
        <v>1762182</v>
      </c>
      <c r="H29" s="60">
        <v>2863375</v>
      </c>
      <c r="I29" s="60">
        <v>2874304</v>
      </c>
      <c r="J29" s="60">
        <v>7499861</v>
      </c>
      <c r="K29" s="60">
        <v>4197578</v>
      </c>
      <c r="L29" s="60">
        <v>2708231</v>
      </c>
      <c r="M29" s="60">
        <v>3060723</v>
      </c>
      <c r="N29" s="60">
        <v>9966532</v>
      </c>
      <c r="O29" s="60"/>
      <c r="P29" s="60"/>
      <c r="Q29" s="60"/>
      <c r="R29" s="60"/>
      <c r="S29" s="60"/>
      <c r="T29" s="60"/>
      <c r="U29" s="60"/>
      <c r="V29" s="60"/>
      <c r="W29" s="60">
        <v>17466393</v>
      </c>
      <c r="X29" s="60">
        <v>18452514</v>
      </c>
      <c r="Y29" s="60">
        <v>-986121</v>
      </c>
      <c r="Z29" s="140">
        <v>-5.34</v>
      </c>
      <c r="AA29" s="155">
        <v>36905032</v>
      </c>
    </row>
    <row r="30" spans="1:27" ht="12.75">
      <c r="A30" s="138" t="s">
        <v>76</v>
      </c>
      <c r="B30" s="136"/>
      <c r="C30" s="157">
        <v>39465791</v>
      </c>
      <c r="D30" s="157"/>
      <c r="E30" s="158">
        <v>57559510</v>
      </c>
      <c r="F30" s="159">
        <v>57559510</v>
      </c>
      <c r="G30" s="159">
        <v>3114402</v>
      </c>
      <c r="H30" s="159">
        <v>3330000</v>
      </c>
      <c r="I30" s="159">
        <v>4131970</v>
      </c>
      <c r="J30" s="159">
        <v>10576372</v>
      </c>
      <c r="K30" s="159">
        <v>5840777</v>
      </c>
      <c r="L30" s="159">
        <v>5126330</v>
      </c>
      <c r="M30" s="159">
        <v>5551167</v>
      </c>
      <c r="N30" s="159">
        <v>16518274</v>
      </c>
      <c r="O30" s="159"/>
      <c r="P30" s="159"/>
      <c r="Q30" s="159"/>
      <c r="R30" s="159"/>
      <c r="S30" s="159"/>
      <c r="T30" s="159"/>
      <c r="U30" s="159"/>
      <c r="V30" s="159"/>
      <c r="W30" s="159">
        <v>27094646</v>
      </c>
      <c r="X30" s="159">
        <v>28779756</v>
      </c>
      <c r="Y30" s="159">
        <v>-1685110</v>
      </c>
      <c r="Z30" s="141">
        <v>-5.86</v>
      </c>
      <c r="AA30" s="157">
        <v>57559510</v>
      </c>
    </row>
    <row r="31" spans="1:27" ht="12.75">
      <c r="A31" s="138" t="s">
        <v>77</v>
      </c>
      <c r="B31" s="136"/>
      <c r="C31" s="155">
        <v>51995321</v>
      </c>
      <c r="D31" s="155"/>
      <c r="E31" s="156">
        <v>64278659</v>
      </c>
      <c r="F31" s="60">
        <v>64278659</v>
      </c>
      <c r="G31" s="60">
        <v>3595934</v>
      </c>
      <c r="H31" s="60">
        <v>4377690</v>
      </c>
      <c r="I31" s="60">
        <v>4423805</v>
      </c>
      <c r="J31" s="60">
        <v>12397429</v>
      </c>
      <c r="K31" s="60">
        <v>3839709</v>
      </c>
      <c r="L31" s="60">
        <v>6228773</v>
      </c>
      <c r="M31" s="60">
        <v>4266642</v>
      </c>
      <c r="N31" s="60">
        <v>14335124</v>
      </c>
      <c r="O31" s="60"/>
      <c r="P31" s="60"/>
      <c r="Q31" s="60"/>
      <c r="R31" s="60"/>
      <c r="S31" s="60"/>
      <c r="T31" s="60"/>
      <c r="U31" s="60"/>
      <c r="V31" s="60"/>
      <c r="W31" s="60">
        <v>26732553</v>
      </c>
      <c r="X31" s="60">
        <v>32139330</v>
      </c>
      <c r="Y31" s="60">
        <v>-5406777</v>
      </c>
      <c r="Z31" s="140">
        <v>-16.82</v>
      </c>
      <c r="AA31" s="155">
        <v>64278659</v>
      </c>
    </row>
    <row r="32" spans="1:27" ht="12.75">
      <c r="A32" s="135" t="s">
        <v>78</v>
      </c>
      <c r="B32" s="136"/>
      <c r="C32" s="153">
        <f aca="true" t="shared" si="6" ref="C32:Y32">SUM(C33:C37)</f>
        <v>29960194</v>
      </c>
      <c r="D32" s="153">
        <f>SUM(D33:D37)</f>
        <v>0</v>
      </c>
      <c r="E32" s="154">
        <f t="shared" si="6"/>
        <v>51578642</v>
      </c>
      <c r="F32" s="100">
        <f t="shared" si="6"/>
        <v>51578642</v>
      </c>
      <c r="G32" s="100">
        <f t="shared" si="6"/>
        <v>4147269</v>
      </c>
      <c r="H32" s="100">
        <f t="shared" si="6"/>
        <v>3912796</v>
      </c>
      <c r="I32" s="100">
        <f t="shared" si="6"/>
        <v>4138832</v>
      </c>
      <c r="J32" s="100">
        <f t="shared" si="6"/>
        <v>12198897</v>
      </c>
      <c r="K32" s="100">
        <f t="shared" si="6"/>
        <v>3089204</v>
      </c>
      <c r="L32" s="100">
        <f t="shared" si="6"/>
        <v>2702945</v>
      </c>
      <c r="M32" s="100">
        <f t="shared" si="6"/>
        <v>2963438</v>
      </c>
      <c r="N32" s="100">
        <f t="shared" si="6"/>
        <v>8755587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20954484</v>
      </c>
      <c r="X32" s="100">
        <f t="shared" si="6"/>
        <v>25789800</v>
      </c>
      <c r="Y32" s="100">
        <f t="shared" si="6"/>
        <v>-4835316</v>
      </c>
      <c r="Z32" s="137">
        <f>+IF(X32&lt;&gt;0,+(Y32/X32)*100,0)</f>
        <v>-18.748947258218365</v>
      </c>
      <c r="AA32" s="153">
        <f>SUM(AA33:AA37)</f>
        <v>51578642</v>
      </c>
    </row>
    <row r="33" spans="1:27" ht="12.75">
      <c r="A33" s="138" t="s">
        <v>79</v>
      </c>
      <c r="B33" s="136"/>
      <c r="C33" s="155">
        <v>24557587</v>
      </c>
      <c r="D33" s="155"/>
      <c r="E33" s="156">
        <v>23988618</v>
      </c>
      <c r="F33" s="60">
        <v>23988618</v>
      </c>
      <c r="G33" s="60">
        <v>2563015</v>
      </c>
      <c r="H33" s="60">
        <v>2215778</v>
      </c>
      <c r="I33" s="60">
        <v>2378608</v>
      </c>
      <c r="J33" s="60">
        <v>7157401</v>
      </c>
      <c r="K33" s="60">
        <v>2643498</v>
      </c>
      <c r="L33" s="60">
        <v>2055123</v>
      </c>
      <c r="M33" s="60">
        <v>2610624</v>
      </c>
      <c r="N33" s="60">
        <v>7309245</v>
      </c>
      <c r="O33" s="60"/>
      <c r="P33" s="60"/>
      <c r="Q33" s="60"/>
      <c r="R33" s="60"/>
      <c r="S33" s="60"/>
      <c r="T33" s="60"/>
      <c r="U33" s="60"/>
      <c r="V33" s="60"/>
      <c r="W33" s="60">
        <v>14466646</v>
      </c>
      <c r="X33" s="60">
        <v>11994306</v>
      </c>
      <c r="Y33" s="60">
        <v>2472340</v>
      </c>
      <c r="Z33" s="140">
        <v>20.61</v>
      </c>
      <c r="AA33" s="155">
        <v>23988618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5402607</v>
      </c>
      <c r="D35" s="155"/>
      <c r="E35" s="156">
        <v>6767034</v>
      </c>
      <c r="F35" s="60">
        <v>6767034</v>
      </c>
      <c r="G35" s="60">
        <v>317603</v>
      </c>
      <c r="H35" s="60">
        <v>454335</v>
      </c>
      <c r="I35" s="60">
        <v>417650</v>
      </c>
      <c r="J35" s="60">
        <v>1189588</v>
      </c>
      <c r="K35" s="60">
        <v>445706</v>
      </c>
      <c r="L35" s="60">
        <v>647822</v>
      </c>
      <c r="M35" s="60">
        <v>352814</v>
      </c>
      <c r="N35" s="60">
        <v>1446342</v>
      </c>
      <c r="O35" s="60"/>
      <c r="P35" s="60"/>
      <c r="Q35" s="60"/>
      <c r="R35" s="60"/>
      <c r="S35" s="60"/>
      <c r="T35" s="60"/>
      <c r="U35" s="60"/>
      <c r="V35" s="60"/>
      <c r="W35" s="60">
        <v>2635930</v>
      </c>
      <c r="X35" s="60">
        <v>3384000</v>
      </c>
      <c r="Y35" s="60">
        <v>-748070</v>
      </c>
      <c r="Z35" s="140">
        <v>-22.11</v>
      </c>
      <c r="AA35" s="155">
        <v>6767034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20822990</v>
      </c>
      <c r="F37" s="159">
        <v>20822990</v>
      </c>
      <c r="G37" s="159">
        <v>1266651</v>
      </c>
      <c r="H37" s="159">
        <v>1242683</v>
      </c>
      <c r="I37" s="159">
        <v>1342574</v>
      </c>
      <c r="J37" s="159">
        <v>3851908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3851908</v>
      </c>
      <c r="X37" s="159">
        <v>10411494</v>
      </c>
      <c r="Y37" s="159">
        <v>-6559586</v>
      </c>
      <c r="Z37" s="141">
        <v>-63</v>
      </c>
      <c r="AA37" s="157">
        <v>20822990</v>
      </c>
    </row>
    <row r="38" spans="1:27" ht="12.75">
      <c r="A38" s="135" t="s">
        <v>84</v>
      </c>
      <c r="B38" s="142"/>
      <c r="C38" s="153">
        <f aca="true" t="shared" si="7" ref="C38:Y38">SUM(C39:C41)</f>
        <v>59507934</v>
      </c>
      <c r="D38" s="153">
        <f>SUM(D39:D41)</f>
        <v>0</v>
      </c>
      <c r="E38" s="154">
        <f t="shared" si="7"/>
        <v>27327094</v>
      </c>
      <c r="F38" s="100">
        <f t="shared" si="7"/>
        <v>28355344</v>
      </c>
      <c r="G38" s="100">
        <f t="shared" si="7"/>
        <v>2862859</v>
      </c>
      <c r="H38" s="100">
        <f t="shared" si="7"/>
        <v>763099</v>
      </c>
      <c r="I38" s="100">
        <f t="shared" si="7"/>
        <v>3611246</v>
      </c>
      <c r="J38" s="100">
        <f t="shared" si="7"/>
        <v>7237204</v>
      </c>
      <c r="K38" s="100">
        <f t="shared" si="7"/>
        <v>2688339</v>
      </c>
      <c r="L38" s="100">
        <f t="shared" si="7"/>
        <v>4276261</v>
      </c>
      <c r="M38" s="100">
        <f t="shared" si="7"/>
        <v>2867403</v>
      </c>
      <c r="N38" s="100">
        <f t="shared" si="7"/>
        <v>9832003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17069207</v>
      </c>
      <c r="X38" s="100">
        <f t="shared" si="7"/>
        <v>27365694</v>
      </c>
      <c r="Y38" s="100">
        <f t="shared" si="7"/>
        <v>-10296487</v>
      </c>
      <c r="Z38" s="137">
        <f>+IF(X38&lt;&gt;0,+(Y38/X38)*100,0)</f>
        <v>-37.62552851756656</v>
      </c>
      <c r="AA38" s="153">
        <f>SUM(AA39:AA41)</f>
        <v>28355344</v>
      </c>
    </row>
    <row r="39" spans="1:27" ht="12.75">
      <c r="A39" s="138" t="s">
        <v>85</v>
      </c>
      <c r="B39" s="136"/>
      <c r="C39" s="155">
        <v>43822730</v>
      </c>
      <c r="D39" s="155"/>
      <c r="E39" s="156">
        <v>27327094</v>
      </c>
      <c r="F39" s="60">
        <v>28355344</v>
      </c>
      <c r="G39" s="60">
        <v>2862859</v>
      </c>
      <c r="H39" s="60">
        <v>763099</v>
      </c>
      <c r="I39" s="60">
        <v>3611246</v>
      </c>
      <c r="J39" s="60">
        <v>7237204</v>
      </c>
      <c r="K39" s="60">
        <v>1482830</v>
      </c>
      <c r="L39" s="60">
        <v>1989302</v>
      </c>
      <c r="M39" s="60">
        <v>1431013</v>
      </c>
      <c r="N39" s="60">
        <v>4903145</v>
      </c>
      <c r="O39" s="60"/>
      <c r="P39" s="60"/>
      <c r="Q39" s="60"/>
      <c r="R39" s="60"/>
      <c r="S39" s="60"/>
      <c r="T39" s="60"/>
      <c r="U39" s="60"/>
      <c r="V39" s="60"/>
      <c r="W39" s="60">
        <v>12140349</v>
      </c>
      <c r="X39" s="60">
        <v>27365694</v>
      </c>
      <c r="Y39" s="60">
        <v>-15225345</v>
      </c>
      <c r="Z39" s="140">
        <v>-55.64</v>
      </c>
      <c r="AA39" s="155">
        <v>28355344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>
        <v>15685204</v>
      </c>
      <c r="D41" s="155"/>
      <c r="E41" s="156"/>
      <c r="F41" s="60"/>
      <c r="G41" s="60"/>
      <c r="H41" s="60"/>
      <c r="I41" s="60"/>
      <c r="J41" s="60"/>
      <c r="K41" s="60">
        <v>1205509</v>
      </c>
      <c r="L41" s="60">
        <v>2286959</v>
      </c>
      <c r="M41" s="60">
        <v>1436390</v>
      </c>
      <c r="N41" s="60">
        <v>4928858</v>
      </c>
      <c r="O41" s="60"/>
      <c r="P41" s="60"/>
      <c r="Q41" s="60"/>
      <c r="R41" s="60"/>
      <c r="S41" s="60"/>
      <c r="T41" s="60"/>
      <c r="U41" s="60"/>
      <c r="V41" s="60"/>
      <c r="W41" s="60">
        <v>4928858</v>
      </c>
      <c r="X41" s="60"/>
      <c r="Y41" s="60">
        <v>4928858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503401511</v>
      </c>
      <c r="D42" s="153">
        <f>SUM(D43:D46)</f>
        <v>0</v>
      </c>
      <c r="E42" s="154">
        <f t="shared" si="8"/>
        <v>431835200</v>
      </c>
      <c r="F42" s="100">
        <f t="shared" si="8"/>
        <v>431835200</v>
      </c>
      <c r="G42" s="100">
        <f t="shared" si="8"/>
        <v>12815980</v>
      </c>
      <c r="H42" s="100">
        <f t="shared" si="8"/>
        <v>39388081</v>
      </c>
      <c r="I42" s="100">
        <f t="shared" si="8"/>
        <v>37265547</v>
      </c>
      <c r="J42" s="100">
        <f t="shared" si="8"/>
        <v>89469608</v>
      </c>
      <c r="K42" s="100">
        <f t="shared" si="8"/>
        <v>43085345</v>
      </c>
      <c r="L42" s="100">
        <f t="shared" si="8"/>
        <v>31675222</v>
      </c>
      <c r="M42" s="100">
        <f t="shared" si="8"/>
        <v>47874209</v>
      </c>
      <c r="N42" s="100">
        <f t="shared" si="8"/>
        <v>122634776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212104384</v>
      </c>
      <c r="X42" s="100">
        <f t="shared" si="8"/>
        <v>215917770</v>
      </c>
      <c r="Y42" s="100">
        <f t="shared" si="8"/>
        <v>-3813386</v>
      </c>
      <c r="Z42" s="137">
        <f>+IF(X42&lt;&gt;0,+(Y42/X42)*100,0)</f>
        <v>-1.7661288369178691</v>
      </c>
      <c r="AA42" s="153">
        <f>SUM(AA43:AA46)</f>
        <v>431835200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405521677</v>
      </c>
      <c r="D44" s="155"/>
      <c r="E44" s="156">
        <v>367434848</v>
      </c>
      <c r="F44" s="60">
        <v>367434848</v>
      </c>
      <c r="G44" s="60">
        <v>10580787</v>
      </c>
      <c r="H44" s="60">
        <v>37010460</v>
      </c>
      <c r="I44" s="60">
        <v>33570857</v>
      </c>
      <c r="J44" s="60">
        <v>81162104</v>
      </c>
      <c r="K44" s="60">
        <v>38730342</v>
      </c>
      <c r="L44" s="60">
        <v>27756547</v>
      </c>
      <c r="M44" s="60">
        <v>44029145</v>
      </c>
      <c r="N44" s="60">
        <v>110516034</v>
      </c>
      <c r="O44" s="60"/>
      <c r="P44" s="60"/>
      <c r="Q44" s="60"/>
      <c r="R44" s="60"/>
      <c r="S44" s="60"/>
      <c r="T44" s="60"/>
      <c r="U44" s="60"/>
      <c r="V44" s="60"/>
      <c r="W44" s="60">
        <v>191678138</v>
      </c>
      <c r="X44" s="60">
        <v>183717270</v>
      </c>
      <c r="Y44" s="60">
        <v>7960868</v>
      </c>
      <c r="Z44" s="140">
        <v>4.33</v>
      </c>
      <c r="AA44" s="155">
        <v>367434848</v>
      </c>
    </row>
    <row r="45" spans="1:27" ht="12.75">
      <c r="A45" s="138" t="s">
        <v>91</v>
      </c>
      <c r="B45" s="136"/>
      <c r="C45" s="157">
        <v>63956990</v>
      </c>
      <c r="D45" s="157"/>
      <c r="E45" s="158">
        <v>28492357</v>
      </c>
      <c r="F45" s="159">
        <v>28492357</v>
      </c>
      <c r="G45" s="159">
        <v>253076</v>
      </c>
      <c r="H45" s="159">
        <v>281076</v>
      </c>
      <c r="I45" s="159">
        <v>269144</v>
      </c>
      <c r="J45" s="159">
        <v>803296</v>
      </c>
      <c r="K45" s="159">
        <v>263169</v>
      </c>
      <c r="L45" s="159">
        <v>367508</v>
      </c>
      <c r="M45" s="159">
        <v>329913</v>
      </c>
      <c r="N45" s="159">
        <v>960590</v>
      </c>
      <c r="O45" s="159"/>
      <c r="P45" s="159"/>
      <c r="Q45" s="159"/>
      <c r="R45" s="159"/>
      <c r="S45" s="159"/>
      <c r="T45" s="159"/>
      <c r="U45" s="159"/>
      <c r="V45" s="159"/>
      <c r="W45" s="159">
        <v>1763886</v>
      </c>
      <c r="X45" s="159">
        <v>14246502</v>
      </c>
      <c r="Y45" s="159">
        <v>-12482616</v>
      </c>
      <c r="Z45" s="141">
        <v>-87.62</v>
      </c>
      <c r="AA45" s="157">
        <v>28492357</v>
      </c>
    </row>
    <row r="46" spans="1:27" ht="12.75">
      <c r="A46" s="138" t="s">
        <v>92</v>
      </c>
      <c r="B46" s="136"/>
      <c r="C46" s="155">
        <v>33922844</v>
      </c>
      <c r="D46" s="155"/>
      <c r="E46" s="156">
        <v>35907995</v>
      </c>
      <c r="F46" s="60">
        <v>35907995</v>
      </c>
      <c r="G46" s="60">
        <v>1982117</v>
      </c>
      <c r="H46" s="60">
        <v>2096545</v>
      </c>
      <c r="I46" s="60">
        <v>3425546</v>
      </c>
      <c r="J46" s="60">
        <v>7504208</v>
      </c>
      <c r="K46" s="60">
        <v>4091834</v>
      </c>
      <c r="L46" s="60">
        <v>3551167</v>
      </c>
      <c r="M46" s="60">
        <v>3515151</v>
      </c>
      <c r="N46" s="60">
        <v>11158152</v>
      </c>
      <c r="O46" s="60"/>
      <c r="P46" s="60"/>
      <c r="Q46" s="60"/>
      <c r="R46" s="60"/>
      <c r="S46" s="60"/>
      <c r="T46" s="60"/>
      <c r="U46" s="60"/>
      <c r="V46" s="60"/>
      <c r="W46" s="60">
        <v>18662360</v>
      </c>
      <c r="X46" s="60">
        <v>17953998</v>
      </c>
      <c r="Y46" s="60">
        <v>708362</v>
      </c>
      <c r="Z46" s="140">
        <v>3.95</v>
      </c>
      <c r="AA46" s="155">
        <v>35907995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722305028</v>
      </c>
      <c r="D48" s="168">
        <f>+D28+D32+D38+D42+D47</f>
        <v>0</v>
      </c>
      <c r="E48" s="169">
        <f t="shared" si="9"/>
        <v>669484137</v>
      </c>
      <c r="F48" s="73">
        <f t="shared" si="9"/>
        <v>670512387</v>
      </c>
      <c r="G48" s="73">
        <f t="shared" si="9"/>
        <v>28298626</v>
      </c>
      <c r="H48" s="73">
        <f t="shared" si="9"/>
        <v>54635041</v>
      </c>
      <c r="I48" s="73">
        <f t="shared" si="9"/>
        <v>56445704</v>
      </c>
      <c r="J48" s="73">
        <f t="shared" si="9"/>
        <v>139379371</v>
      </c>
      <c r="K48" s="73">
        <f t="shared" si="9"/>
        <v>62740952</v>
      </c>
      <c r="L48" s="73">
        <f t="shared" si="9"/>
        <v>52717762</v>
      </c>
      <c r="M48" s="73">
        <f t="shared" si="9"/>
        <v>66583582</v>
      </c>
      <c r="N48" s="73">
        <f t="shared" si="9"/>
        <v>182042296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321421667</v>
      </c>
      <c r="X48" s="73">
        <f t="shared" si="9"/>
        <v>348444864</v>
      </c>
      <c r="Y48" s="73">
        <f t="shared" si="9"/>
        <v>-27023197</v>
      </c>
      <c r="Z48" s="170">
        <f>+IF(X48&lt;&gt;0,+(Y48/X48)*100,0)</f>
        <v>-7.75537245399031</v>
      </c>
      <c r="AA48" s="168">
        <f>+AA28+AA32+AA38+AA42+AA47</f>
        <v>670512387</v>
      </c>
    </row>
    <row r="49" spans="1:27" ht="12.75">
      <c r="A49" s="148" t="s">
        <v>49</v>
      </c>
      <c r="B49" s="149"/>
      <c r="C49" s="171">
        <f aca="true" t="shared" si="10" ref="C49:Y49">+C25-C48</f>
        <v>338792322</v>
      </c>
      <c r="D49" s="171">
        <f>+D25-D48</f>
        <v>0</v>
      </c>
      <c r="E49" s="172">
        <f t="shared" si="10"/>
        <v>408592547</v>
      </c>
      <c r="F49" s="173">
        <f t="shared" si="10"/>
        <v>436060543</v>
      </c>
      <c r="G49" s="173">
        <f t="shared" si="10"/>
        <v>186139373</v>
      </c>
      <c r="H49" s="173">
        <f t="shared" si="10"/>
        <v>-29688670</v>
      </c>
      <c r="I49" s="173">
        <f t="shared" si="10"/>
        <v>75480160</v>
      </c>
      <c r="J49" s="173">
        <f t="shared" si="10"/>
        <v>231930863</v>
      </c>
      <c r="K49" s="173">
        <f t="shared" si="10"/>
        <v>71812044</v>
      </c>
      <c r="L49" s="173">
        <f t="shared" si="10"/>
        <v>-18908852</v>
      </c>
      <c r="M49" s="173">
        <f t="shared" si="10"/>
        <v>87785908</v>
      </c>
      <c r="N49" s="173">
        <f t="shared" si="10"/>
        <v>140689100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372619963</v>
      </c>
      <c r="X49" s="173">
        <f>IF(F25=F48,0,X25-X48)</f>
        <v>290006109</v>
      </c>
      <c r="Y49" s="173">
        <f t="shared" si="10"/>
        <v>82613854</v>
      </c>
      <c r="Z49" s="174">
        <f>+IF(X49&lt;&gt;0,+(Y49/X49)*100,0)</f>
        <v>28.486935770032346</v>
      </c>
      <c r="AA49" s="171">
        <f>+AA25-AA48</f>
        <v>436060543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37327756</v>
      </c>
      <c r="D8" s="155">
        <v>0</v>
      </c>
      <c r="E8" s="156">
        <v>46594978</v>
      </c>
      <c r="F8" s="60">
        <v>46594978</v>
      </c>
      <c r="G8" s="60">
        <v>2542078</v>
      </c>
      <c r="H8" s="60">
        <v>3079899</v>
      </c>
      <c r="I8" s="60">
        <v>4272368</v>
      </c>
      <c r="J8" s="60">
        <v>9894345</v>
      </c>
      <c r="K8" s="60">
        <v>3093036</v>
      </c>
      <c r="L8" s="60">
        <v>3659648</v>
      </c>
      <c r="M8" s="60">
        <v>3610344</v>
      </c>
      <c r="N8" s="60">
        <v>10363028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20257373</v>
      </c>
      <c r="X8" s="60">
        <v>23235000</v>
      </c>
      <c r="Y8" s="60">
        <v>-2977627</v>
      </c>
      <c r="Z8" s="140">
        <v>-12.82</v>
      </c>
      <c r="AA8" s="155">
        <v>46594978</v>
      </c>
    </row>
    <row r="9" spans="1:27" ht="12.75">
      <c r="A9" s="183" t="s">
        <v>105</v>
      </c>
      <c r="B9" s="182"/>
      <c r="C9" s="155">
        <v>5796203</v>
      </c>
      <c r="D9" s="155">
        <v>0</v>
      </c>
      <c r="E9" s="156">
        <v>6178082</v>
      </c>
      <c r="F9" s="60">
        <v>6178082</v>
      </c>
      <c r="G9" s="60">
        <v>583143</v>
      </c>
      <c r="H9" s="60">
        <v>571938</v>
      </c>
      <c r="I9" s="60">
        <v>711047</v>
      </c>
      <c r="J9" s="60">
        <v>1866128</v>
      </c>
      <c r="K9" s="60">
        <v>566551</v>
      </c>
      <c r="L9" s="60">
        <v>573834</v>
      </c>
      <c r="M9" s="60">
        <v>545870</v>
      </c>
      <c r="N9" s="60">
        <v>1686255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3552383</v>
      </c>
      <c r="X9" s="60">
        <v>3088998</v>
      </c>
      <c r="Y9" s="60">
        <v>463385</v>
      </c>
      <c r="Z9" s="140">
        <v>15</v>
      </c>
      <c r="AA9" s="155">
        <v>6178082</v>
      </c>
    </row>
    <row r="10" spans="1:27" ht="12.75">
      <c r="A10" s="183" t="s">
        <v>106</v>
      </c>
      <c r="B10" s="182"/>
      <c r="C10" s="155">
        <v>16913003</v>
      </c>
      <c r="D10" s="155">
        <v>0</v>
      </c>
      <c r="E10" s="156">
        <v>22671326</v>
      </c>
      <c r="F10" s="54">
        <v>22671326</v>
      </c>
      <c r="G10" s="54">
        <v>1368459</v>
      </c>
      <c r="H10" s="54">
        <v>1216814</v>
      </c>
      <c r="I10" s="54">
        <v>2048289</v>
      </c>
      <c r="J10" s="54">
        <v>4633562</v>
      </c>
      <c r="K10" s="54">
        <v>1996456</v>
      </c>
      <c r="L10" s="54">
        <v>2370988</v>
      </c>
      <c r="M10" s="54">
        <v>1454358</v>
      </c>
      <c r="N10" s="54">
        <v>5821802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10455364</v>
      </c>
      <c r="X10" s="54">
        <v>11335500</v>
      </c>
      <c r="Y10" s="54">
        <v>-880136</v>
      </c>
      <c r="Z10" s="184">
        <v>-7.76</v>
      </c>
      <c r="AA10" s="130">
        <v>22671326</v>
      </c>
    </row>
    <row r="11" spans="1:27" ht="12.75">
      <c r="A11" s="183" t="s">
        <v>107</v>
      </c>
      <c r="B11" s="185"/>
      <c r="C11" s="155">
        <v>2921252</v>
      </c>
      <c r="D11" s="155">
        <v>0</v>
      </c>
      <c r="E11" s="156">
        <v>389293</v>
      </c>
      <c r="F11" s="60">
        <v>389293</v>
      </c>
      <c r="G11" s="60">
        <v>19616</v>
      </c>
      <c r="H11" s="60">
        <v>25507</v>
      </c>
      <c r="I11" s="60">
        <v>14304</v>
      </c>
      <c r="J11" s="60">
        <v>59427</v>
      </c>
      <c r="K11" s="60">
        <v>8668</v>
      </c>
      <c r="L11" s="60">
        <v>20562</v>
      </c>
      <c r="M11" s="60">
        <v>12934</v>
      </c>
      <c r="N11" s="60">
        <v>42164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101591</v>
      </c>
      <c r="X11" s="60">
        <v>194502</v>
      </c>
      <c r="Y11" s="60">
        <v>-92911</v>
      </c>
      <c r="Z11" s="140">
        <v>-47.77</v>
      </c>
      <c r="AA11" s="155">
        <v>389293</v>
      </c>
    </row>
    <row r="12" spans="1:27" ht="12.75">
      <c r="A12" s="183" t="s">
        <v>108</v>
      </c>
      <c r="B12" s="185"/>
      <c r="C12" s="155">
        <v>41253</v>
      </c>
      <c r="D12" s="155">
        <v>0</v>
      </c>
      <c r="E12" s="156">
        <v>50000</v>
      </c>
      <c r="F12" s="60">
        <v>50000</v>
      </c>
      <c r="G12" s="60">
        <v>3947</v>
      </c>
      <c r="H12" s="60">
        <v>4200</v>
      </c>
      <c r="I12" s="60">
        <v>3081</v>
      </c>
      <c r="J12" s="60">
        <v>11228</v>
      </c>
      <c r="K12" s="60">
        <v>3684</v>
      </c>
      <c r="L12" s="60">
        <v>3772</v>
      </c>
      <c r="M12" s="60">
        <v>3772</v>
      </c>
      <c r="N12" s="60">
        <v>11228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22456</v>
      </c>
      <c r="X12" s="60"/>
      <c r="Y12" s="60">
        <v>22456</v>
      </c>
      <c r="Z12" s="140">
        <v>0</v>
      </c>
      <c r="AA12" s="155">
        <v>50000</v>
      </c>
    </row>
    <row r="13" spans="1:27" ht="12.75">
      <c r="A13" s="181" t="s">
        <v>109</v>
      </c>
      <c r="B13" s="185"/>
      <c r="C13" s="155">
        <v>38871428</v>
      </c>
      <c r="D13" s="155">
        <v>0</v>
      </c>
      <c r="E13" s="156">
        <v>37196810</v>
      </c>
      <c r="F13" s="60">
        <v>37196810</v>
      </c>
      <c r="G13" s="60">
        <v>3514712</v>
      </c>
      <c r="H13" s="60">
        <v>3189640</v>
      </c>
      <c r="I13" s="60">
        <v>3905505</v>
      </c>
      <c r="J13" s="60">
        <v>10609857</v>
      </c>
      <c r="K13" s="60">
        <v>3557974</v>
      </c>
      <c r="L13" s="60">
        <v>3492614</v>
      </c>
      <c r="M13" s="60">
        <v>3843519</v>
      </c>
      <c r="N13" s="60">
        <v>10894107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21503964</v>
      </c>
      <c r="X13" s="60">
        <v>18598500</v>
      </c>
      <c r="Y13" s="60">
        <v>2905464</v>
      </c>
      <c r="Z13" s="140">
        <v>15.62</v>
      </c>
      <c r="AA13" s="155">
        <v>37196810</v>
      </c>
    </row>
    <row r="14" spans="1:27" ht="12.75">
      <c r="A14" s="181" t="s">
        <v>110</v>
      </c>
      <c r="B14" s="185"/>
      <c r="C14" s="155">
        <v>1760409</v>
      </c>
      <c r="D14" s="155">
        <v>0</v>
      </c>
      <c r="E14" s="156">
        <v>292566</v>
      </c>
      <c r="F14" s="60">
        <v>292566</v>
      </c>
      <c r="G14" s="60">
        <v>165033</v>
      </c>
      <c r="H14" s="60">
        <v>107719</v>
      </c>
      <c r="I14" s="60">
        <v>166712</v>
      </c>
      <c r="J14" s="60">
        <v>439464</v>
      </c>
      <c r="K14" s="60">
        <v>169927</v>
      </c>
      <c r="L14" s="60">
        <v>178139</v>
      </c>
      <c r="M14" s="60">
        <v>179882</v>
      </c>
      <c r="N14" s="60">
        <v>527948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967412</v>
      </c>
      <c r="X14" s="60">
        <v>146502</v>
      </c>
      <c r="Y14" s="60">
        <v>820910</v>
      </c>
      <c r="Z14" s="140">
        <v>560.34</v>
      </c>
      <c r="AA14" s="155">
        <v>292566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573409559</v>
      </c>
      <c r="D19" s="155">
        <v>0</v>
      </c>
      <c r="E19" s="156">
        <v>472692500</v>
      </c>
      <c r="F19" s="60">
        <v>472692500</v>
      </c>
      <c r="G19" s="60">
        <v>180585999</v>
      </c>
      <c r="H19" s="60">
        <v>1650000</v>
      </c>
      <c r="I19" s="60">
        <v>756358</v>
      </c>
      <c r="J19" s="60">
        <v>182992357</v>
      </c>
      <c r="K19" s="60">
        <v>1441200</v>
      </c>
      <c r="L19" s="60">
        <v>3709859</v>
      </c>
      <c r="M19" s="60">
        <v>136254487</v>
      </c>
      <c r="N19" s="60">
        <v>141405546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324397903</v>
      </c>
      <c r="X19" s="60">
        <v>308580666</v>
      </c>
      <c r="Y19" s="60">
        <v>15817237</v>
      </c>
      <c r="Z19" s="140">
        <v>5.13</v>
      </c>
      <c r="AA19" s="155">
        <v>472692500</v>
      </c>
    </row>
    <row r="20" spans="1:27" ht="12.75">
      <c r="A20" s="181" t="s">
        <v>35</v>
      </c>
      <c r="B20" s="185"/>
      <c r="C20" s="155">
        <v>21227586</v>
      </c>
      <c r="D20" s="155">
        <v>0</v>
      </c>
      <c r="E20" s="156">
        <v>52999629</v>
      </c>
      <c r="F20" s="54">
        <v>81495875</v>
      </c>
      <c r="G20" s="54">
        <v>44025</v>
      </c>
      <c r="H20" s="54">
        <v>3460815</v>
      </c>
      <c r="I20" s="54">
        <v>5470057</v>
      </c>
      <c r="J20" s="54">
        <v>8974897</v>
      </c>
      <c r="K20" s="54">
        <v>9897997</v>
      </c>
      <c r="L20" s="54">
        <v>14564563</v>
      </c>
      <c r="M20" s="54">
        <v>4660821</v>
      </c>
      <c r="N20" s="54">
        <v>29123381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38098278</v>
      </c>
      <c r="X20" s="54">
        <v>44121623</v>
      </c>
      <c r="Y20" s="54">
        <v>-6023345</v>
      </c>
      <c r="Z20" s="184">
        <v>-13.65</v>
      </c>
      <c r="AA20" s="130">
        <v>81495875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698268449</v>
      </c>
      <c r="D22" s="188">
        <f>SUM(D5:D21)</f>
        <v>0</v>
      </c>
      <c r="E22" s="189">
        <f t="shared" si="0"/>
        <v>639065184</v>
      </c>
      <c r="F22" s="190">
        <f t="shared" si="0"/>
        <v>667561430</v>
      </c>
      <c r="G22" s="190">
        <f t="shared" si="0"/>
        <v>188827012</v>
      </c>
      <c r="H22" s="190">
        <f t="shared" si="0"/>
        <v>13306532</v>
      </c>
      <c r="I22" s="190">
        <f t="shared" si="0"/>
        <v>17347721</v>
      </c>
      <c r="J22" s="190">
        <f t="shared" si="0"/>
        <v>219481265</v>
      </c>
      <c r="K22" s="190">
        <f t="shared" si="0"/>
        <v>20735493</v>
      </c>
      <c r="L22" s="190">
        <f t="shared" si="0"/>
        <v>28573979</v>
      </c>
      <c r="M22" s="190">
        <f t="shared" si="0"/>
        <v>150565987</v>
      </c>
      <c r="N22" s="190">
        <f t="shared" si="0"/>
        <v>199875459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419356724</v>
      </c>
      <c r="X22" s="190">
        <f t="shared" si="0"/>
        <v>409301291</v>
      </c>
      <c r="Y22" s="190">
        <f t="shared" si="0"/>
        <v>10055433</v>
      </c>
      <c r="Z22" s="191">
        <f>+IF(X22&lt;&gt;0,+(Y22/X22)*100,0)</f>
        <v>2.4567313177617125</v>
      </c>
      <c r="AA22" s="188">
        <f>SUM(AA5:AA21)</f>
        <v>667561430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152435297</v>
      </c>
      <c r="D25" s="155">
        <v>0</v>
      </c>
      <c r="E25" s="156">
        <v>190457933</v>
      </c>
      <c r="F25" s="60">
        <v>190457933</v>
      </c>
      <c r="G25" s="60">
        <v>12152896</v>
      </c>
      <c r="H25" s="60">
        <v>13079482</v>
      </c>
      <c r="I25" s="60">
        <v>12677381</v>
      </c>
      <c r="J25" s="60">
        <v>37909759</v>
      </c>
      <c r="K25" s="60">
        <v>11462985</v>
      </c>
      <c r="L25" s="60">
        <v>19798616</v>
      </c>
      <c r="M25" s="60">
        <v>13781998</v>
      </c>
      <c r="N25" s="60">
        <v>45043599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82953358</v>
      </c>
      <c r="X25" s="60">
        <v>97543071</v>
      </c>
      <c r="Y25" s="60">
        <v>-14589713</v>
      </c>
      <c r="Z25" s="140">
        <v>-14.96</v>
      </c>
      <c r="AA25" s="155">
        <v>190457933</v>
      </c>
    </row>
    <row r="26" spans="1:27" ht="12.75">
      <c r="A26" s="183" t="s">
        <v>38</v>
      </c>
      <c r="B26" s="182"/>
      <c r="C26" s="155">
        <v>10094525</v>
      </c>
      <c r="D26" s="155">
        <v>0</v>
      </c>
      <c r="E26" s="156">
        <v>11411487</v>
      </c>
      <c r="F26" s="60">
        <v>11411487</v>
      </c>
      <c r="G26" s="60">
        <v>862526</v>
      </c>
      <c r="H26" s="60">
        <v>611580</v>
      </c>
      <c r="I26" s="60">
        <v>888662</v>
      </c>
      <c r="J26" s="60">
        <v>2362768</v>
      </c>
      <c r="K26" s="60">
        <v>669580</v>
      </c>
      <c r="L26" s="60">
        <v>732657</v>
      </c>
      <c r="M26" s="60">
        <v>830671</v>
      </c>
      <c r="N26" s="60">
        <v>2232908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4595676</v>
      </c>
      <c r="X26" s="60">
        <v>6115502</v>
      </c>
      <c r="Y26" s="60">
        <v>-1519826</v>
      </c>
      <c r="Z26" s="140">
        <v>-24.85</v>
      </c>
      <c r="AA26" s="155">
        <v>11411487</v>
      </c>
    </row>
    <row r="27" spans="1:27" ht="12.75">
      <c r="A27" s="183" t="s">
        <v>118</v>
      </c>
      <c r="B27" s="182"/>
      <c r="C27" s="155">
        <v>7871992</v>
      </c>
      <c r="D27" s="155">
        <v>0</v>
      </c>
      <c r="E27" s="156">
        <v>3833813</v>
      </c>
      <c r="F27" s="60">
        <v>3833813</v>
      </c>
      <c r="G27" s="60">
        <v>326099</v>
      </c>
      <c r="H27" s="60">
        <v>334318</v>
      </c>
      <c r="I27" s="60">
        <v>319484</v>
      </c>
      <c r="J27" s="60">
        <v>979901</v>
      </c>
      <c r="K27" s="60">
        <v>319484</v>
      </c>
      <c r="L27" s="60">
        <v>319484</v>
      </c>
      <c r="M27" s="60">
        <v>319484</v>
      </c>
      <c r="N27" s="60">
        <v>958452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1938353</v>
      </c>
      <c r="X27" s="60">
        <v>1917000</v>
      </c>
      <c r="Y27" s="60">
        <v>21353</v>
      </c>
      <c r="Z27" s="140">
        <v>1.11</v>
      </c>
      <c r="AA27" s="155">
        <v>3833813</v>
      </c>
    </row>
    <row r="28" spans="1:27" ht="12.75">
      <c r="A28" s="183" t="s">
        <v>39</v>
      </c>
      <c r="B28" s="182"/>
      <c r="C28" s="155">
        <v>50756067</v>
      </c>
      <c r="D28" s="155">
        <v>0</v>
      </c>
      <c r="E28" s="156">
        <v>63999942</v>
      </c>
      <c r="F28" s="60">
        <v>63999942</v>
      </c>
      <c r="G28" s="60">
        <v>5333330</v>
      </c>
      <c r="H28" s="60">
        <v>5333327</v>
      </c>
      <c r="I28" s="60">
        <v>5333332</v>
      </c>
      <c r="J28" s="60">
        <v>15999989</v>
      </c>
      <c r="K28" s="60">
        <v>2172703</v>
      </c>
      <c r="L28" s="60">
        <v>5333332</v>
      </c>
      <c r="M28" s="60">
        <v>6123481</v>
      </c>
      <c r="N28" s="60">
        <v>13629516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29629505</v>
      </c>
      <c r="X28" s="60">
        <v>31999998</v>
      </c>
      <c r="Y28" s="60">
        <v>-2370493</v>
      </c>
      <c r="Z28" s="140">
        <v>-7.41</v>
      </c>
      <c r="AA28" s="155">
        <v>63999942</v>
      </c>
    </row>
    <row r="29" spans="1:27" ht="12.75">
      <c r="A29" s="183" t="s">
        <v>40</v>
      </c>
      <c r="B29" s="182"/>
      <c r="C29" s="155">
        <v>11251514</v>
      </c>
      <c r="D29" s="155">
        <v>0</v>
      </c>
      <c r="E29" s="156">
        <v>17447136</v>
      </c>
      <c r="F29" s="60">
        <v>17447136</v>
      </c>
      <c r="G29" s="60">
        <v>1842869</v>
      </c>
      <c r="H29" s="60">
        <v>1842869</v>
      </c>
      <c r="I29" s="60">
        <v>1842869</v>
      </c>
      <c r="J29" s="60">
        <v>5528607</v>
      </c>
      <c r="K29" s="60">
        <v>4008888</v>
      </c>
      <c r="L29" s="60">
        <v>1572116</v>
      </c>
      <c r="M29" s="60">
        <v>2333607</v>
      </c>
      <c r="N29" s="60">
        <v>7914611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13443218</v>
      </c>
      <c r="X29" s="60">
        <v>8723502</v>
      </c>
      <c r="Y29" s="60">
        <v>4719716</v>
      </c>
      <c r="Z29" s="140">
        <v>54.1</v>
      </c>
      <c r="AA29" s="155">
        <v>17447136</v>
      </c>
    </row>
    <row r="30" spans="1:27" ht="12.75">
      <c r="A30" s="183" t="s">
        <v>119</v>
      </c>
      <c r="B30" s="182"/>
      <c r="C30" s="155">
        <v>49535014</v>
      </c>
      <c r="D30" s="155">
        <v>0</v>
      </c>
      <c r="E30" s="156">
        <v>48010000</v>
      </c>
      <c r="F30" s="60">
        <v>48010000</v>
      </c>
      <c r="G30" s="60">
        <v>1962131</v>
      </c>
      <c r="H30" s="60">
        <v>4756275</v>
      </c>
      <c r="I30" s="60">
        <v>4497582</v>
      </c>
      <c r="J30" s="60">
        <v>11215988</v>
      </c>
      <c r="K30" s="60">
        <v>4423722</v>
      </c>
      <c r="L30" s="60">
        <v>5073566</v>
      </c>
      <c r="M30" s="60">
        <v>4452441</v>
      </c>
      <c r="N30" s="60">
        <v>13949729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25165717</v>
      </c>
      <c r="X30" s="60">
        <v>24004998</v>
      </c>
      <c r="Y30" s="60">
        <v>1160719</v>
      </c>
      <c r="Z30" s="140">
        <v>4.84</v>
      </c>
      <c r="AA30" s="155">
        <v>48010000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491074</v>
      </c>
      <c r="F31" s="60">
        <v>491074</v>
      </c>
      <c r="G31" s="60">
        <v>46272</v>
      </c>
      <c r="H31" s="60">
        <v>26283</v>
      </c>
      <c r="I31" s="60">
        <v>32920</v>
      </c>
      <c r="J31" s="60">
        <v>105475</v>
      </c>
      <c r="K31" s="60">
        <v>29653</v>
      </c>
      <c r="L31" s="60">
        <v>21595</v>
      </c>
      <c r="M31" s="60">
        <v>23834</v>
      </c>
      <c r="N31" s="60">
        <v>75082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180557</v>
      </c>
      <c r="X31" s="60">
        <v>455538</v>
      </c>
      <c r="Y31" s="60">
        <v>-274981</v>
      </c>
      <c r="Z31" s="140">
        <v>-60.36</v>
      </c>
      <c r="AA31" s="155">
        <v>491074</v>
      </c>
    </row>
    <row r="32" spans="1:27" ht="12.75">
      <c r="A32" s="183" t="s">
        <v>121</v>
      </c>
      <c r="B32" s="182"/>
      <c r="C32" s="155">
        <v>92406062</v>
      </c>
      <c r="D32" s="155">
        <v>0</v>
      </c>
      <c r="E32" s="156">
        <v>103237806</v>
      </c>
      <c r="F32" s="60">
        <v>103199806</v>
      </c>
      <c r="G32" s="60">
        <v>683032</v>
      </c>
      <c r="H32" s="60">
        <v>5383332</v>
      </c>
      <c r="I32" s="60">
        <v>8252816</v>
      </c>
      <c r="J32" s="60">
        <v>14319180</v>
      </c>
      <c r="K32" s="60">
        <v>18685536</v>
      </c>
      <c r="L32" s="60">
        <v>-537404</v>
      </c>
      <c r="M32" s="60">
        <v>21285211</v>
      </c>
      <c r="N32" s="60">
        <v>39433343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53752523</v>
      </c>
      <c r="X32" s="60">
        <v>61156418</v>
      </c>
      <c r="Y32" s="60">
        <v>-7403895</v>
      </c>
      <c r="Z32" s="140">
        <v>-12.11</v>
      </c>
      <c r="AA32" s="155">
        <v>103199806</v>
      </c>
    </row>
    <row r="33" spans="1:27" ht="12.75">
      <c r="A33" s="183" t="s">
        <v>42</v>
      </c>
      <c r="B33" s="182"/>
      <c r="C33" s="155">
        <v>30109719</v>
      </c>
      <c r="D33" s="155">
        <v>0</v>
      </c>
      <c r="E33" s="156">
        <v>5000000</v>
      </c>
      <c r="F33" s="60">
        <v>5000000</v>
      </c>
      <c r="G33" s="60">
        <v>2083340</v>
      </c>
      <c r="H33" s="60">
        <v>0</v>
      </c>
      <c r="I33" s="60">
        <v>2916660</v>
      </c>
      <c r="J33" s="60">
        <v>5000000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5000000</v>
      </c>
      <c r="X33" s="60"/>
      <c r="Y33" s="60">
        <v>5000000</v>
      </c>
      <c r="Z33" s="140">
        <v>0</v>
      </c>
      <c r="AA33" s="155">
        <v>5000000</v>
      </c>
    </row>
    <row r="34" spans="1:27" ht="12.75">
      <c r="A34" s="183" t="s">
        <v>43</v>
      </c>
      <c r="B34" s="182"/>
      <c r="C34" s="155">
        <v>317198801</v>
      </c>
      <c r="D34" s="155">
        <v>0</v>
      </c>
      <c r="E34" s="156">
        <v>225594946</v>
      </c>
      <c r="F34" s="60">
        <v>226661196</v>
      </c>
      <c r="G34" s="60">
        <v>3006131</v>
      </c>
      <c r="H34" s="60">
        <v>23267575</v>
      </c>
      <c r="I34" s="60">
        <v>19683998</v>
      </c>
      <c r="J34" s="60">
        <v>45957704</v>
      </c>
      <c r="K34" s="60">
        <v>20968401</v>
      </c>
      <c r="L34" s="60">
        <v>20403800</v>
      </c>
      <c r="M34" s="60">
        <v>17432855</v>
      </c>
      <c r="N34" s="60">
        <v>58805056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104762760</v>
      </c>
      <c r="X34" s="60">
        <v>114157998</v>
      </c>
      <c r="Y34" s="60">
        <v>-9395238</v>
      </c>
      <c r="Z34" s="140">
        <v>-8.23</v>
      </c>
      <c r="AA34" s="155">
        <v>226661196</v>
      </c>
    </row>
    <row r="35" spans="1:27" ht="12.75">
      <c r="A35" s="181" t="s">
        <v>122</v>
      </c>
      <c r="B35" s="185"/>
      <c r="C35" s="155">
        <v>646037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722305028</v>
      </c>
      <c r="D36" s="188">
        <f>SUM(D25:D35)</f>
        <v>0</v>
      </c>
      <c r="E36" s="189">
        <f t="shared" si="1"/>
        <v>669484137</v>
      </c>
      <c r="F36" s="190">
        <f t="shared" si="1"/>
        <v>670512387</v>
      </c>
      <c r="G36" s="190">
        <f t="shared" si="1"/>
        <v>28298626</v>
      </c>
      <c r="H36" s="190">
        <f t="shared" si="1"/>
        <v>54635041</v>
      </c>
      <c r="I36" s="190">
        <f t="shared" si="1"/>
        <v>56445704</v>
      </c>
      <c r="J36" s="190">
        <f t="shared" si="1"/>
        <v>139379371</v>
      </c>
      <c r="K36" s="190">
        <f t="shared" si="1"/>
        <v>62740952</v>
      </c>
      <c r="L36" s="190">
        <f t="shared" si="1"/>
        <v>52717762</v>
      </c>
      <c r="M36" s="190">
        <f t="shared" si="1"/>
        <v>66583582</v>
      </c>
      <c r="N36" s="190">
        <f t="shared" si="1"/>
        <v>182042296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321421667</v>
      </c>
      <c r="X36" s="190">
        <f t="shared" si="1"/>
        <v>346074025</v>
      </c>
      <c r="Y36" s="190">
        <f t="shared" si="1"/>
        <v>-24652358</v>
      </c>
      <c r="Z36" s="191">
        <f>+IF(X36&lt;&gt;0,+(Y36/X36)*100,0)</f>
        <v>-7.123434935632629</v>
      </c>
      <c r="AA36" s="188">
        <f>SUM(AA25:AA35)</f>
        <v>670512387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-24036579</v>
      </c>
      <c r="D38" s="199">
        <f>+D22-D36</f>
        <v>0</v>
      </c>
      <c r="E38" s="200">
        <f t="shared" si="2"/>
        <v>-30418953</v>
      </c>
      <c r="F38" s="106">
        <f t="shared" si="2"/>
        <v>-2950957</v>
      </c>
      <c r="G38" s="106">
        <f t="shared" si="2"/>
        <v>160528386</v>
      </c>
      <c r="H38" s="106">
        <f t="shared" si="2"/>
        <v>-41328509</v>
      </c>
      <c r="I38" s="106">
        <f t="shared" si="2"/>
        <v>-39097983</v>
      </c>
      <c r="J38" s="106">
        <f t="shared" si="2"/>
        <v>80101894</v>
      </c>
      <c r="K38" s="106">
        <f t="shared" si="2"/>
        <v>-42005459</v>
      </c>
      <c r="L38" s="106">
        <f t="shared" si="2"/>
        <v>-24143783</v>
      </c>
      <c r="M38" s="106">
        <f t="shared" si="2"/>
        <v>83982405</v>
      </c>
      <c r="N38" s="106">
        <f t="shared" si="2"/>
        <v>17833163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97935057</v>
      </c>
      <c r="X38" s="106">
        <f>IF(F22=F36,0,X22-X36)</f>
        <v>63227266</v>
      </c>
      <c r="Y38" s="106">
        <f t="shared" si="2"/>
        <v>34707791</v>
      </c>
      <c r="Z38" s="201">
        <f>+IF(X38&lt;&gt;0,+(Y38/X38)*100,0)</f>
        <v>54.89370835677126</v>
      </c>
      <c r="AA38" s="199">
        <f>+AA22-AA36</f>
        <v>-2950957</v>
      </c>
    </row>
    <row r="39" spans="1:27" ht="12.75">
      <c r="A39" s="181" t="s">
        <v>46</v>
      </c>
      <c r="B39" s="185"/>
      <c r="C39" s="155">
        <v>362828901</v>
      </c>
      <c r="D39" s="155">
        <v>0</v>
      </c>
      <c r="E39" s="156">
        <v>433011500</v>
      </c>
      <c r="F39" s="60">
        <v>433011500</v>
      </c>
      <c r="G39" s="60">
        <v>25610987</v>
      </c>
      <c r="H39" s="60">
        <v>11639839</v>
      </c>
      <c r="I39" s="60">
        <v>114578143</v>
      </c>
      <c r="J39" s="60">
        <v>151828969</v>
      </c>
      <c r="K39" s="60">
        <v>113817503</v>
      </c>
      <c r="L39" s="60">
        <v>5234931</v>
      </c>
      <c r="M39" s="60">
        <v>3803503</v>
      </c>
      <c r="N39" s="60">
        <v>122855937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274684906</v>
      </c>
      <c r="X39" s="60">
        <v>216805752</v>
      </c>
      <c r="Y39" s="60">
        <v>57879154</v>
      </c>
      <c r="Z39" s="140">
        <v>26.7</v>
      </c>
      <c r="AA39" s="155">
        <v>433011500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3000000</v>
      </c>
      <c r="Y40" s="54">
        <v>-3000000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6000000</v>
      </c>
      <c r="F41" s="60">
        <v>6000000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6000000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338792322</v>
      </c>
      <c r="D42" s="206">
        <f>SUM(D38:D41)</f>
        <v>0</v>
      </c>
      <c r="E42" s="207">
        <f t="shared" si="3"/>
        <v>408592547</v>
      </c>
      <c r="F42" s="88">
        <f t="shared" si="3"/>
        <v>436060543</v>
      </c>
      <c r="G42" s="88">
        <f t="shared" si="3"/>
        <v>186139373</v>
      </c>
      <c r="H42" s="88">
        <f t="shared" si="3"/>
        <v>-29688670</v>
      </c>
      <c r="I42" s="88">
        <f t="shared" si="3"/>
        <v>75480160</v>
      </c>
      <c r="J42" s="88">
        <f t="shared" si="3"/>
        <v>231930863</v>
      </c>
      <c r="K42" s="88">
        <f t="shared" si="3"/>
        <v>71812044</v>
      </c>
      <c r="L42" s="88">
        <f t="shared" si="3"/>
        <v>-18908852</v>
      </c>
      <c r="M42" s="88">
        <f t="shared" si="3"/>
        <v>87785908</v>
      </c>
      <c r="N42" s="88">
        <f t="shared" si="3"/>
        <v>140689100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372619963</v>
      </c>
      <c r="X42" s="88">
        <f t="shared" si="3"/>
        <v>283033018</v>
      </c>
      <c r="Y42" s="88">
        <f t="shared" si="3"/>
        <v>89586945</v>
      </c>
      <c r="Z42" s="208">
        <f>+IF(X42&lt;&gt;0,+(Y42/X42)*100,0)</f>
        <v>31.6524713734989</v>
      </c>
      <c r="AA42" s="206">
        <f>SUM(AA38:AA41)</f>
        <v>436060543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338792322</v>
      </c>
      <c r="D44" s="210">
        <f>+D42-D43</f>
        <v>0</v>
      </c>
      <c r="E44" s="211">
        <f t="shared" si="4"/>
        <v>408592547</v>
      </c>
      <c r="F44" s="77">
        <f t="shared" si="4"/>
        <v>436060543</v>
      </c>
      <c r="G44" s="77">
        <f t="shared" si="4"/>
        <v>186139373</v>
      </c>
      <c r="H44" s="77">
        <f t="shared" si="4"/>
        <v>-29688670</v>
      </c>
      <c r="I44" s="77">
        <f t="shared" si="4"/>
        <v>75480160</v>
      </c>
      <c r="J44" s="77">
        <f t="shared" si="4"/>
        <v>231930863</v>
      </c>
      <c r="K44" s="77">
        <f t="shared" si="4"/>
        <v>71812044</v>
      </c>
      <c r="L44" s="77">
        <f t="shared" si="4"/>
        <v>-18908852</v>
      </c>
      <c r="M44" s="77">
        <f t="shared" si="4"/>
        <v>87785908</v>
      </c>
      <c r="N44" s="77">
        <f t="shared" si="4"/>
        <v>140689100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372619963</v>
      </c>
      <c r="X44" s="77">
        <f t="shared" si="4"/>
        <v>283033018</v>
      </c>
      <c r="Y44" s="77">
        <f t="shared" si="4"/>
        <v>89586945</v>
      </c>
      <c r="Z44" s="212">
        <f>+IF(X44&lt;&gt;0,+(Y44/X44)*100,0)</f>
        <v>31.6524713734989</v>
      </c>
      <c r="AA44" s="210">
        <f>+AA42-AA43</f>
        <v>436060543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338792322</v>
      </c>
      <c r="D46" s="206">
        <f>SUM(D44:D45)</f>
        <v>0</v>
      </c>
      <c r="E46" s="207">
        <f t="shared" si="5"/>
        <v>408592547</v>
      </c>
      <c r="F46" s="88">
        <f t="shared" si="5"/>
        <v>436060543</v>
      </c>
      <c r="G46" s="88">
        <f t="shared" si="5"/>
        <v>186139373</v>
      </c>
      <c r="H46" s="88">
        <f t="shared" si="5"/>
        <v>-29688670</v>
      </c>
      <c r="I46" s="88">
        <f t="shared" si="5"/>
        <v>75480160</v>
      </c>
      <c r="J46" s="88">
        <f t="shared" si="5"/>
        <v>231930863</v>
      </c>
      <c r="K46" s="88">
        <f t="shared" si="5"/>
        <v>71812044</v>
      </c>
      <c r="L46" s="88">
        <f t="shared" si="5"/>
        <v>-18908852</v>
      </c>
      <c r="M46" s="88">
        <f t="shared" si="5"/>
        <v>87785908</v>
      </c>
      <c r="N46" s="88">
        <f t="shared" si="5"/>
        <v>140689100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372619963</v>
      </c>
      <c r="X46" s="88">
        <f t="shared" si="5"/>
        <v>283033018</v>
      </c>
      <c r="Y46" s="88">
        <f t="shared" si="5"/>
        <v>89586945</v>
      </c>
      <c r="Z46" s="208">
        <f>+IF(X46&lt;&gt;0,+(Y46/X46)*100,0)</f>
        <v>31.6524713734989</v>
      </c>
      <c r="AA46" s="206">
        <f>SUM(AA44:AA45)</f>
        <v>436060543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338792322</v>
      </c>
      <c r="D48" s="217">
        <f>SUM(D46:D47)</f>
        <v>0</v>
      </c>
      <c r="E48" s="218">
        <f t="shared" si="6"/>
        <v>408592547</v>
      </c>
      <c r="F48" s="219">
        <f t="shared" si="6"/>
        <v>436060543</v>
      </c>
      <c r="G48" s="219">
        <f t="shared" si="6"/>
        <v>186139373</v>
      </c>
      <c r="H48" s="220">
        <f t="shared" si="6"/>
        <v>-29688670</v>
      </c>
      <c r="I48" s="220">
        <f t="shared" si="6"/>
        <v>75480160</v>
      </c>
      <c r="J48" s="220">
        <f t="shared" si="6"/>
        <v>231930863</v>
      </c>
      <c r="K48" s="220">
        <f t="shared" si="6"/>
        <v>71812044</v>
      </c>
      <c r="L48" s="220">
        <f t="shared" si="6"/>
        <v>-18908852</v>
      </c>
      <c r="M48" s="219">
        <f t="shared" si="6"/>
        <v>87785908</v>
      </c>
      <c r="N48" s="219">
        <f t="shared" si="6"/>
        <v>140689100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372619963</v>
      </c>
      <c r="X48" s="220">
        <f t="shared" si="6"/>
        <v>283033018</v>
      </c>
      <c r="Y48" s="220">
        <f t="shared" si="6"/>
        <v>89586945</v>
      </c>
      <c r="Z48" s="221">
        <f>+IF(X48&lt;&gt;0,+(Y48/X48)*100,0)</f>
        <v>31.6524713734989</v>
      </c>
      <c r="AA48" s="222">
        <f>SUM(AA46:AA47)</f>
        <v>436060543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23068978</v>
      </c>
      <c r="D5" s="153">
        <f>SUM(D6:D8)</f>
        <v>0</v>
      </c>
      <c r="E5" s="154">
        <f t="shared" si="0"/>
        <v>10900000</v>
      </c>
      <c r="F5" s="100">
        <f t="shared" si="0"/>
        <v>13577170</v>
      </c>
      <c r="G5" s="100">
        <f t="shared" si="0"/>
        <v>0</v>
      </c>
      <c r="H5" s="100">
        <f t="shared" si="0"/>
        <v>0</v>
      </c>
      <c r="I5" s="100">
        <f t="shared" si="0"/>
        <v>806347</v>
      </c>
      <c r="J5" s="100">
        <f t="shared" si="0"/>
        <v>806347</v>
      </c>
      <c r="K5" s="100">
        <f t="shared" si="0"/>
        <v>68862</v>
      </c>
      <c r="L5" s="100">
        <f t="shared" si="0"/>
        <v>330416</v>
      </c>
      <c r="M5" s="100">
        <f t="shared" si="0"/>
        <v>3104</v>
      </c>
      <c r="N5" s="100">
        <f t="shared" si="0"/>
        <v>402382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1208729</v>
      </c>
      <c r="X5" s="100">
        <f t="shared" si="0"/>
        <v>5450004</v>
      </c>
      <c r="Y5" s="100">
        <f t="shared" si="0"/>
        <v>-4241275</v>
      </c>
      <c r="Z5" s="137">
        <f>+IF(X5&lt;&gt;0,+(Y5/X5)*100,0)</f>
        <v>-77.82150251632844</v>
      </c>
      <c r="AA5" s="153">
        <f>SUM(AA6:AA8)</f>
        <v>13577170</v>
      </c>
    </row>
    <row r="6" spans="1:27" ht="12.75">
      <c r="A6" s="138" t="s">
        <v>75</v>
      </c>
      <c r="B6" s="136"/>
      <c r="C6" s="155">
        <v>122710</v>
      </c>
      <c r="D6" s="155"/>
      <c r="E6" s="156">
        <v>3200000</v>
      </c>
      <c r="F6" s="60">
        <v>3200000</v>
      </c>
      <c r="G6" s="60"/>
      <c r="H6" s="60"/>
      <c r="I6" s="60">
        <v>710292</v>
      </c>
      <c r="J6" s="60">
        <v>710292</v>
      </c>
      <c r="K6" s="60">
        <v>-700000</v>
      </c>
      <c r="L6" s="60">
        <v>21850</v>
      </c>
      <c r="M6" s="60"/>
      <c r="N6" s="60">
        <v>-678150</v>
      </c>
      <c r="O6" s="60"/>
      <c r="P6" s="60"/>
      <c r="Q6" s="60"/>
      <c r="R6" s="60"/>
      <c r="S6" s="60"/>
      <c r="T6" s="60"/>
      <c r="U6" s="60"/>
      <c r="V6" s="60"/>
      <c r="W6" s="60">
        <v>32142</v>
      </c>
      <c r="X6" s="60">
        <v>1600002</v>
      </c>
      <c r="Y6" s="60">
        <v>-1567860</v>
      </c>
      <c r="Z6" s="140">
        <v>-97.99</v>
      </c>
      <c r="AA6" s="62">
        <v>3200000</v>
      </c>
    </row>
    <row r="7" spans="1:27" ht="12.75">
      <c r="A7" s="138" t="s">
        <v>76</v>
      </c>
      <c r="B7" s="136"/>
      <c r="C7" s="157">
        <v>4317778</v>
      </c>
      <c r="D7" s="157"/>
      <c r="E7" s="158">
        <v>6350000</v>
      </c>
      <c r="F7" s="159">
        <v>6969159</v>
      </c>
      <c r="G7" s="159"/>
      <c r="H7" s="159"/>
      <c r="I7" s="159"/>
      <c r="J7" s="159"/>
      <c r="K7" s="159">
        <v>7250</v>
      </c>
      <c r="L7" s="159">
        <v>59362</v>
      </c>
      <c r="M7" s="159">
        <v>3104</v>
      </c>
      <c r="N7" s="159">
        <v>69716</v>
      </c>
      <c r="O7" s="159"/>
      <c r="P7" s="159"/>
      <c r="Q7" s="159"/>
      <c r="R7" s="159"/>
      <c r="S7" s="159"/>
      <c r="T7" s="159"/>
      <c r="U7" s="159"/>
      <c r="V7" s="159"/>
      <c r="W7" s="159">
        <v>69716</v>
      </c>
      <c r="X7" s="159">
        <v>3175002</v>
      </c>
      <c r="Y7" s="159">
        <v>-3105286</v>
      </c>
      <c r="Z7" s="141">
        <v>-97.8</v>
      </c>
      <c r="AA7" s="225">
        <v>6969159</v>
      </c>
    </row>
    <row r="8" spans="1:27" ht="12.75">
      <c r="A8" s="138" t="s">
        <v>77</v>
      </c>
      <c r="B8" s="136"/>
      <c r="C8" s="155">
        <v>18628490</v>
      </c>
      <c r="D8" s="155"/>
      <c r="E8" s="156">
        <v>1350000</v>
      </c>
      <c r="F8" s="60">
        <v>3408011</v>
      </c>
      <c r="G8" s="60"/>
      <c r="H8" s="60"/>
      <c r="I8" s="60">
        <v>96055</v>
      </c>
      <c r="J8" s="60">
        <v>96055</v>
      </c>
      <c r="K8" s="60">
        <v>761612</v>
      </c>
      <c r="L8" s="60">
        <v>249204</v>
      </c>
      <c r="M8" s="60"/>
      <c r="N8" s="60">
        <v>1010816</v>
      </c>
      <c r="O8" s="60"/>
      <c r="P8" s="60"/>
      <c r="Q8" s="60"/>
      <c r="R8" s="60"/>
      <c r="S8" s="60"/>
      <c r="T8" s="60"/>
      <c r="U8" s="60"/>
      <c r="V8" s="60"/>
      <c r="W8" s="60">
        <v>1106871</v>
      </c>
      <c r="X8" s="60">
        <v>675000</v>
      </c>
      <c r="Y8" s="60">
        <v>431871</v>
      </c>
      <c r="Z8" s="140">
        <v>63.98</v>
      </c>
      <c r="AA8" s="62">
        <v>3408011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680000</v>
      </c>
      <c r="F9" s="100">
        <f t="shared" si="1"/>
        <v>10891440</v>
      </c>
      <c r="G9" s="100">
        <f t="shared" si="1"/>
        <v>0</v>
      </c>
      <c r="H9" s="100">
        <f t="shared" si="1"/>
        <v>0</v>
      </c>
      <c r="I9" s="100">
        <f t="shared" si="1"/>
        <v>741336</v>
      </c>
      <c r="J9" s="100">
        <f t="shared" si="1"/>
        <v>741336</v>
      </c>
      <c r="K9" s="100">
        <f t="shared" si="1"/>
        <v>43862</v>
      </c>
      <c r="L9" s="100">
        <f t="shared" si="1"/>
        <v>40495</v>
      </c>
      <c r="M9" s="100">
        <f t="shared" si="1"/>
        <v>0</v>
      </c>
      <c r="N9" s="100">
        <f t="shared" si="1"/>
        <v>84357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825693</v>
      </c>
      <c r="X9" s="100">
        <f t="shared" si="1"/>
        <v>340002</v>
      </c>
      <c r="Y9" s="100">
        <f t="shared" si="1"/>
        <v>485691</v>
      </c>
      <c r="Z9" s="137">
        <f>+IF(X9&lt;&gt;0,+(Y9/X9)*100,0)</f>
        <v>142.84945382674218</v>
      </c>
      <c r="AA9" s="102">
        <f>SUM(AA10:AA14)</f>
        <v>10891440</v>
      </c>
    </row>
    <row r="10" spans="1:27" ht="12.75">
      <c r="A10" s="138" t="s">
        <v>79</v>
      </c>
      <c r="B10" s="136"/>
      <c r="C10" s="155"/>
      <c r="D10" s="155"/>
      <c r="E10" s="156">
        <v>380000</v>
      </c>
      <c r="F10" s="60">
        <v>8666497</v>
      </c>
      <c r="G10" s="60"/>
      <c r="H10" s="60"/>
      <c r="I10" s="60">
        <v>741336</v>
      </c>
      <c r="J10" s="60">
        <v>741336</v>
      </c>
      <c r="K10" s="60">
        <v>43862</v>
      </c>
      <c r="L10" s="60">
        <v>25816</v>
      </c>
      <c r="M10" s="60"/>
      <c r="N10" s="60">
        <v>69678</v>
      </c>
      <c r="O10" s="60"/>
      <c r="P10" s="60"/>
      <c r="Q10" s="60"/>
      <c r="R10" s="60"/>
      <c r="S10" s="60"/>
      <c r="T10" s="60"/>
      <c r="U10" s="60"/>
      <c r="V10" s="60"/>
      <c r="W10" s="60">
        <v>811014</v>
      </c>
      <c r="X10" s="60">
        <v>190002</v>
      </c>
      <c r="Y10" s="60">
        <v>621012</v>
      </c>
      <c r="Z10" s="140">
        <v>326.84</v>
      </c>
      <c r="AA10" s="62">
        <v>8666497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>
        <v>1777513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1777513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>
        <v>300000</v>
      </c>
      <c r="F14" s="159">
        <v>447430</v>
      </c>
      <c r="G14" s="159"/>
      <c r="H14" s="159"/>
      <c r="I14" s="159"/>
      <c r="J14" s="159"/>
      <c r="K14" s="159"/>
      <c r="L14" s="159">
        <v>14679</v>
      </c>
      <c r="M14" s="159"/>
      <c r="N14" s="159">
        <v>14679</v>
      </c>
      <c r="O14" s="159"/>
      <c r="P14" s="159"/>
      <c r="Q14" s="159"/>
      <c r="R14" s="159"/>
      <c r="S14" s="159"/>
      <c r="T14" s="159"/>
      <c r="U14" s="159"/>
      <c r="V14" s="159"/>
      <c r="W14" s="159">
        <v>14679</v>
      </c>
      <c r="X14" s="159">
        <v>150000</v>
      </c>
      <c r="Y14" s="159">
        <v>-135321</v>
      </c>
      <c r="Z14" s="141">
        <v>-90.21</v>
      </c>
      <c r="AA14" s="225">
        <v>447430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100000</v>
      </c>
      <c r="F15" s="100">
        <f t="shared" si="2"/>
        <v>100000</v>
      </c>
      <c r="G15" s="100">
        <f t="shared" si="2"/>
        <v>0</v>
      </c>
      <c r="H15" s="100">
        <f t="shared" si="2"/>
        <v>8200</v>
      </c>
      <c r="I15" s="100">
        <f t="shared" si="2"/>
        <v>0</v>
      </c>
      <c r="J15" s="100">
        <f t="shared" si="2"/>
        <v>8200</v>
      </c>
      <c r="K15" s="100">
        <f t="shared" si="2"/>
        <v>0</v>
      </c>
      <c r="L15" s="100">
        <f t="shared" si="2"/>
        <v>0</v>
      </c>
      <c r="M15" s="100">
        <f t="shared" si="2"/>
        <v>17175</v>
      </c>
      <c r="N15" s="100">
        <f t="shared" si="2"/>
        <v>17175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25375</v>
      </c>
      <c r="X15" s="100">
        <f t="shared" si="2"/>
        <v>199998</v>
      </c>
      <c r="Y15" s="100">
        <f t="shared" si="2"/>
        <v>-174623</v>
      </c>
      <c r="Z15" s="137">
        <f>+IF(X15&lt;&gt;0,+(Y15/X15)*100,0)</f>
        <v>-87.31237312373123</v>
      </c>
      <c r="AA15" s="102">
        <f>SUM(AA16:AA18)</f>
        <v>100000</v>
      </c>
    </row>
    <row r="16" spans="1:27" ht="12.75">
      <c r="A16" s="138" t="s">
        <v>85</v>
      </c>
      <c r="B16" s="136"/>
      <c r="C16" s="155"/>
      <c r="D16" s="155"/>
      <c r="E16" s="156">
        <v>100000</v>
      </c>
      <c r="F16" s="60">
        <v>100000</v>
      </c>
      <c r="G16" s="60"/>
      <c r="H16" s="60">
        <v>8200</v>
      </c>
      <c r="I16" s="60"/>
      <c r="J16" s="60">
        <v>8200</v>
      </c>
      <c r="K16" s="60"/>
      <c r="L16" s="60"/>
      <c r="M16" s="60">
        <v>17175</v>
      </c>
      <c r="N16" s="60">
        <v>17175</v>
      </c>
      <c r="O16" s="60"/>
      <c r="P16" s="60"/>
      <c r="Q16" s="60"/>
      <c r="R16" s="60"/>
      <c r="S16" s="60"/>
      <c r="T16" s="60"/>
      <c r="U16" s="60"/>
      <c r="V16" s="60"/>
      <c r="W16" s="60">
        <v>25375</v>
      </c>
      <c r="X16" s="60">
        <v>199998</v>
      </c>
      <c r="Y16" s="60">
        <v>-174623</v>
      </c>
      <c r="Z16" s="140">
        <v>-87.31</v>
      </c>
      <c r="AA16" s="62">
        <v>100000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368968394</v>
      </c>
      <c r="D19" s="153">
        <f>SUM(D20:D23)</f>
        <v>0</v>
      </c>
      <c r="E19" s="154">
        <f t="shared" si="3"/>
        <v>454512495</v>
      </c>
      <c r="F19" s="100">
        <f t="shared" si="3"/>
        <v>469091971</v>
      </c>
      <c r="G19" s="100">
        <f t="shared" si="3"/>
        <v>32458663</v>
      </c>
      <c r="H19" s="100">
        <f t="shared" si="3"/>
        <v>-9033934</v>
      </c>
      <c r="I19" s="100">
        <f t="shared" si="3"/>
        <v>37761084</v>
      </c>
      <c r="J19" s="100">
        <f t="shared" si="3"/>
        <v>61185813</v>
      </c>
      <c r="K19" s="100">
        <f t="shared" si="3"/>
        <v>33037868</v>
      </c>
      <c r="L19" s="100">
        <f t="shared" si="3"/>
        <v>27647232</v>
      </c>
      <c r="M19" s="100">
        <f t="shared" si="3"/>
        <v>22158312</v>
      </c>
      <c r="N19" s="100">
        <f t="shared" si="3"/>
        <v>82843412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144029225</v>
      </c>
      <c r="X19" s="100">
        <f t="shared" si="3"/>
        <v>227256246</v>
      </c>
      <c r="Y19" s="100">
        <f t="shared" si="3"/>
        <v>-83227021</v>
      </c>
      <c r="Z19" s="137">
        <f>+IF(X19&lt;&gt;0,+(Y19/X19)*100,0)</f>
        <v>-36.62254501907067</v>
      </c>
      <c r="AA19" s="102">
        <f>SUM(AA20:AA23)</f>
        <v>469091971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368190517</v>
      </c>
      <c r="D21" s="155"/>
      <c r="E21" s="156">
        <v>451211500</v>
      </c>
      <c r="F21" s="60">
        <v>460169532</v>
      </c>
      <c r="G21" s="60">
        <v>32458663</v>
      </c>
      <c r="H21" s="60">
        <v>-9033934</v>
      </c>
      <c r="I21" s="60">
        <v>37732431</v>
      </c>
      <c r="J21" s="60">
        <v>61157160</v>
      </c>
      <c r="K21" s="60">
        <v>33037868</v>
      </c>
      <c r="L21" s="60">
        <v>27645937</v>
      </c>
      <c r="M21" s="60">
        <v>21716523</v>
      </c>
      <c r="N21" s="60">
        <v>82400328</v>
      </c>
      <c r="O21" s="60"/>
      <c r="P21" s="60"/>
      <c r="Q21" s="60"/>
      <c r="R21" s="60"/>
      <c r="S21" s="60"/>
      <c r="T21" s="60"/>
      <c r="U21" s="60"/>
      <c r="V21" s="60"/>
      <c r="W21" s="60">
        <v>143557488</v>
      </c>
      <c r="X21" s="60">
        <v>225605748</v>
      </c>
      <c r="Y21" s="60">
        <v>-82048260</v>
      </c>
      <c r="Z21" s="140">
        <v>-36.37</v>
      </c>
      <c r="AA21" s="62">
        <v>460169532</v>
      </c>
    </row>
    <row r="22" spans="1:27" ht="12.75">
      <c r="A22" s="138" t="s">
        <v>91</v>
      </c>
      <c r="B22" s="136"/>
      <c r="C22" s="157">
        <v>777877</v>
      </c>
      <c r="D22" s="157"/>
      <c r="E22" s="158">
        <v>50000</v>
      </c>
      <c r="F22" s="159">
        <v>4994146</v>
      </c>
      <c r="G22" s="159"/>
      <c r="H22" s="159"/>
      <c r="I22" s="159">
        <v>28653</v>
      </c>
      <c r="J22" s="159">
        <v>28653</v>
      </c>
      <c r="K22" s="159"/>
      <c r="L22" s="159"/>
      <c r="M22" s="159">
        <v>441789</v>
      </c>
      <c r="N22" s="159">
        <v>441789</v>
      </c>
      <c r="O22" s="159"/>
      <c r="P22" s="159"/>
      <c r="Q22" s="159"/>
      <c r="R22" s="159"/>
      <c r="S22" s="159"/>
      <c r="T22" s="159"/>
      <c r="U22" s="159"/>
      <c r="V22" s="159"/>
      <c r="W22" s="159">
        <v>470442</v>
      </c>
      <c r="X22" s="159">
        <v>25002</v>
      </c>
      <c r="Y22" s="159">
        <v>445440</v>
      </c>
      <c r="Z22" s="141">
        <v>1781.62</v>
      </c>
      <c r="AA22" s="225">
        <v>4994146</v>
      </c>
    </row>
    <row r="23" spans="1:27" ht="12.75">
      <c r="A23" s="138" t="s">
        <v>92</v>
      </c>
      <c r="B23" s="136"/>
      <c r="C23" s="155"/>
      <c r="D23" s="155"/>
      <c r="E23" s="156">
        <v>3250995</v>
      </c>
      <c r="F23" s="60">
        <v>3928293</v>
      </c>
      <c r="G23" s="60"/>
      <c r="H23" s="60"/>
      <c r="I23" s="60"/>
      <c r="J23" s="60"/>
      <c r="K23" s="60"/>
      <c r="L23" s="60">
        <v>1295</v>
      </c>
      <c r="M23" s="60"/>
      <c r="N23" s="60">
        <v>1295</v>
      </c>
      <c r="O23" s="60"/>
      <c r="P23" s="60"/>
      <c r="Q23" s="60"/>
      <c r="R23" s="60"/>
      <c r="S23" s="60"/>
      <c r="T23" s="60"/>
      <c r="U23" s="60"/>
      <c r="V23" s="60"/>
      <c r="W23" s="60">
        <v>1295</v>
      </c>
      <c r="X23" s="60">
        <v>1625496</v>
      </c>
      <c r="Y23" s="60">
        <v>-1624201</v>
      </c>
      <c r="Z23" s="140">
        <v>-99.92</v>
      </c>
      <c r="AA23" s="62">
        <v>3928293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392037372</v>
      </c>
      <c r="D25" s="217">
        <f>+D5+D9+D15+D19+D24</f>
        <v>0</v>
      </c>
      <c r="E25" s="230">
        <f t="shared" si="4"/>
        <v>466192495</v>
      </c>
      <c r="F25" s="219">
        <f t="shared" si="4"/>
        <v>493660581</v>
      </c>
      <c r="G25" s="219">
        <f t="shared" si="4"/>
        <v>32458663</v>
      </c>
      <c r="H25" s="219">
        <f t="shared" si="4"/>
        <v>-9025734</v>
      </c>
      <c r="I25" s="219">
        <f t="shared" si="4"/>
        <v>39308767</v>
      </c>
      <c r="J25" s="219">
        <f t="shared" si="4"/>
        <v>62741696</v>
      </c>
      <c r="K25" s="219">
        <f t="shared" si="4"/>
        <v>33150592</v>
      </c>
      <c r="L25" s="219">
        <f t="shared" si="4"/>
        <v>28018143</v>
      </c>
      <c r="M25" s="219">
        <f t="shared" si="4"/>
        <v>22178591</v>
      </c>
      <c r="N25" s="219">
        <f t="shared" si="4"/>
        <v>83347326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146089022</v>
      </c>
      <c r="X25" s="219">
        <f t="shared" si="4"/>
        <v>233246250</v>
      </c>
      <c r="Y25" s="219">
        <f t="shared" si="4"/>
        <v>-87157228</v>
      </c>
      <c r="Z25" s="231">
        <f>+IF(X25&lt;&gt;0,+(Y25/X25)*100,0)</f>
        <v>-37.36704362878289</v>
      </c>
      <c r="AA25" s="232">
        <f>+AA5+AA9+AA15+AA19+AA24</f>
        <v>493660581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358309037</v>
      </c>
      <c r="D28" s="155"/>
      <c r="E28" s="156">
        <v>428711500</v>
      </c>
      <c r="F28" s="60">
        <v>428711500</v>
      </c>
      <c r="G28" s="60">
        <v>32176101</v>
      </c>
      <c r="H28" s="60">
        <v>-9292297</v>
      </c>
      <c r="I28" s="60">
        <v>37144345</v>
      </c>
      <c r="J28" s="60">
        <v>60028149</v>
      </c>
      <c r="K28" s="60">
        <v>32749570</v>
      </c>
      <c r="L28" s="60">
        <v>25364763</v>
      </c>
      <c r="M28" s="60">
        <v>20446901</v>
      </c>
      <c r="N28" s="60">
        <v>78561234</v>
      </c>
      <c r="O28" s="60"/>
      <c r="P28" s="60"/>
      <c r="Q28" s="60"/>
      <c r="R28" s="60"/>
      <c r="S28" s="60"/>
      <c r="T28" s="60"/>
      <c r="U28" s="60"/>
      <c r="V28" s="60"/>
      <c r="W28" s="60">
        <v>138589383</v>
      </c>
      <c r="X28" s="60">
        <v>214355748</v>
      </c>
      <c r="Y28" s="60">
        <v>-75766365</v>
      </c>
      <c r="Z28" s="140">
        <v>-35.35</v>
      </c>
      <c r="AA28" s="155">
        <v>428711500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358309037</v>
      </c>
      <c r="D32" s="210">
        <f>SUM(D28:D31)</f>
        <v>0</v>
      </c>
      <c r="E32" s="211">
        <f t="shared" si="5"/>
        <v>428711500</v>
      </c>
      <c r="F32" s="77">
        <f t="shared" si="5"/>
        <v>428711500</v>
      </c>
      <c r="G32" s="77">
        <f t="shared" si="5"/>
        <v>32176101</v>
      </c>
      <c r="H32" s="77">
        <f t="shared" si="5"/>
        <v>-9292297</v>
      </c>
      <c r="I32" s="77">
        <f t="shared" si="5"/>
        <v>37144345</v>
      </c>
      <c r="J32" s="77">
        <f t="shared" si="5"/>
        <v>60028149</v>
      </c>
      <c r="K32" s="77">
        <f t="shared" si="5"/>
        <v>32749570</v>
      </c>
      <c r="L32" s="77">
        <f t="shared" si="5"/>
        <v>25364763</v>
      </c>
      <c r="M32" s="77">
        <f t="shared" si="5"/>
        <v>20446901</v>
      </c>
      <c r="N32" s="77">
        <f t="shared" si="5"/>
        <v>78561234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138589383</v>
      </c>
      <c r="X32" s="77">
        <f t="shared" si="5"/>
        <v>214355748</v>
      </c>
      <c r="Y32" s="77">
        <f t="shared" si="5"/>
        <v>-75766365</v>
      </c>
      <c r="Z32" s="212">
        <f>+IF(X32&lt;&gt;0,+(Y32/X32)*100,0)</f>
        <v>-35.34608505109926</v>
      </c>
      <c r="AA32" s="79">
        <f>SUM(AA28:AA31)</f>
        <v>428711500</v>
      </c>
    </row>
    <row r="33" spans="1:27" ht="12.75">
      <c r="A33" s="237" t="s">
        <v>51</v>
      </c>
      <c r="B33" s="136" t="s">
        <v>137</v>
      </c>
      <c r="C33" s="155">
        <v>189254</v>
      </c>
      <c r="D33" s="155"/>
      <c r="E33" s="156">
        <v>6000000</v>
      </c>
      <c r="F33" s="60">
        <v>6000000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3000000</v>
      </c>
      <c r="Y33" s="60">
        <v>-3000000</v>
      </c>
      <c r="Z33" s="140">
        <v>-100</v>
      </c>
      <c r="AA33" s="62">
        <v>6000000</v>
      </c>
    </row>
    <row r="34" spans="1:27" ht="12.75">
      <c r="A34" s="237" t="s">
        <v>52</v>
      </c>
      <c r="B34" s="136" t="s">
        <v>138</v>
      </c>
      <c r="C34" s="155">
        <v>1806524</v>
      </c>
      <c r="D34" s="155"/>
      <c r="E34" s="156"/>
      <c r="F34" s="60">
        <v>968582</v>
      </c>
      <c r="G34" s="60"/>
      <c r="H34" s="60"/>
      <c r="I34" s="60">
        <v>28653</v>
      </c>
      <c r="J34" s="60">
        <v>28653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28653</v>
      </c>
      <c r="X34" s="60"/>
      <c r="Y34" s="60">
        <v>28653</v>
      </c>
      <c r="Z34" s="140"/>
      <c r="AA34" s="62">
        <v>968582</v>
      </c>
    </row>
    <row r="35" spans="1:27" ht="12.75">
      <c r="A35" s="237" t="s">
        <v>53</v>
      </c>
      <c r="B35" s="136"/>
      <c r="C35" s="155">
        <v>31732557</v>
      </c>
      <c r="D35" s="155"/>
      <c r="E35" s="156">
        <v>31480995</v>
      </c>
      <c r="F35" s="60">
        <v>57980499</v>
      </c>
      <c r="G35" s="60">
        <v>282562</v>
      </c>
      <c r="H35" s="60">
        <v>266563</v>
      </c>
      <c r="I35" s="60">
        <v>2135769</v>
      </c>
      <c r="J35" s="60">
        <v>2684894</v>
      </c>
      <c r="K35" s="60">
        <v>401022</v>
      </c>
      <c r="L35" s="60">
        <v>2653380</v>
      </c>
      <c r="M35" s="60">
        <v>1731690</v>
      </c>
      <c r="N35" s="60">
        <v>4786092</v>
      </c>
      <c r="O35" s="60"/>
      <c r="P35" s="60"/>
      <c r="Q35" s="60"/>
      <c r="R35" s="60"/>
      <c r="S35" s="60"/>
      <c r="T35" s="60"/>
      <c r="U35" s="60"/>
      <c r="V35" s="60"/>
      <c r="W35" s="60">
        <v>7470986</v>
      </c>
      <c r="X35" s="60">
        <v>15890496</v>
      </c>
      <c r="Y35" s="60">
        <v>-8419510</v>
      </c>
      <c r="Z35" s="140">
        <v>-52.98</v>
      </c>
      <c r="AA35" s="62">
        <v>57980499</v>
      </c>
    </row>
    <row r="36" spans="1:27" ht="12.75">
      <c r="A36" s="238" t="s">
        <v>139</v>
      </c>
      <c r="B36" s="149"/>
      <c r="C36" s="222">
        <f aca="true" t="shared" si="6" ref="C36:Y36">SUM(C32:C35)</f>
        <v>392037372</v>
      </c>
      <c r="D36" s="222">
        <f>SUM(D32:D35)</f>
        <v>0</v>
      </c>
      <c r="E36" s="218">
        <f t="shared" si="6"/>
        <v>466192495</v>
      </c>
      <c r="F36" s="220">
        <f t="shared" si="6"/>
        <v>493660581</v>
      </c>
      <c r="G36" s="220">
        <f t="shared" si="6"/>
        <v>32458663</v>
      </c>
      <c r="H36" s="220">
        <f t="shared" si="6"/>
        <v>-9025734</v>
      </c>
      <c r="I36" s="220">
        <f t="shared" si="6"/>
        <v>39308767</v>
      </c>
      <c r="J36" s="220">
        <f t="shared" si="6"/>
        <v>62741696</v>
      </c>
      <c r="K36" s="220">
        <f t="shared" si="6"/>
        <v>33150592</v>
      </c>
      <c r="L36" s="220">
        <f t="shared" si="6"/>
        <v>28018143</v>
      </c>
      <c r="M36" s="220">
        <f t="shared" si="6"/>
        <v>22178591</v>
      </c>
      <c r="N36" s="220">
        <f t="shared" si="6"/>
        <v>83347326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146089022</v>
      </c>
      <c r="X36" s="220">
        <f t="shared" si="6"/>
        <v>233246244</v>
      </c>
      <c r="Y36" s="220">
        <f t="shared" si="6"/>
        <v>-87157222</v>
      </c>
      <c r="Z36" s="221">
        <f>+IF(X36&lt;&gt;0,+(Y36/X36)*100,0)</f>
        <v>-37.3670420176198</v>
      </c>
      <c r="AA36" s="239">
        <f>SUM(AA32:AA35)</f>
        <v>493660581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82557325</v>
      </c>
      <c r="D6" s="155"/>
      <c r="E6" s="59">
        <v>29350000</v>
      </c>
      <c r="F6" s="60">
        <v>29350000</v>
      </c>
      <c r="G6" s="60">
        <v>194180495</v>
      </c>
      <c r="H6" s="60">
        <v>97947105</v>
      </c>
      <c r="I6" s="60">
        <v>-203273417</v>
      </c>
      <c r="J6" s="60">
        <v>-203273417</v>
      </c>
      <c r="K6" s="60">
        <v>108700541</v>
      </c>
      <c r="L6" s="60">
        <v>-170506289</v>
      </c>
      <c r="M6" s="60">
        <v>69906458</v>
      </c>
      <c r="N6" s="60">
        <v>69906458</v>
      </c>
      <c r="O6" s="60"/>
      <c r="P6" s="60"/>
      <c r="Q6" s="60"/>
      <c r="R6" s="60"/>
      <c r="S6" s="60"/>
      <c r="T6" s="60"/>
      <c r="U6" s="60"/>
      <c r="V6" s="60"/>
      <c r="W6" s="60">
        <v>69906458</v>
      </c>
      <c r="X6" s="60">
        <v>14675000</v>
      </c>
      <c r="Y6" s="60">
        <v>55231458</v>
      </c>
      <c r="Z6" s="140">
        <v>376.36</v>
      </c>
      <c r="AA6" s="62">
        <v>29350000</v>
      </c>
    </row>
    <row r="7" spans="1:27" ht="12.75">
      <c r="A7" s="249" t="s">
        <v>144</v>
      </c>
      <c r="B7" s="182"/>
      <c r="C7" s="155">
        <v>340000000</v>
      </c>
      <c r="D7" s="155"/>
      <c r="E7" s="59">
        <v>280000000</v>
      </c>
      <c r="F7" s="60">
        <v>280000000</v>
      </c>
      <c r="G7" s="60">
        <v>61014860</v>
      </c>
      <c r="H7" s="60">
        <v>-145000819</v>
      </c>
      <c r="I7" s="60">
        <v>205158973</v>
      </c>
      <c r="J7" s="60">
        <v>205158973</v>
      </c>
      <c r="K7" s="60">
        <v>-66372836</v>
      </c>
      <c r="L7" s="60">
        <v>14808644</v>
      </c>
      <c r="M7" s="60">
        <v>61135478</v>
      </c>
      <c r="N7" s="60">
        <v>61135478</v>
      </c>
      <c r="O7" s="60"/>
      <c r="P7" s="60"/>
      <c r="Q7" s="60"/>
      <c r="R7" s="60"/>
      <c r="S7" s="60"/>
      <c r="T7" s="60"/>
      <c r="U7" s="60"/>
      <c r="V7" s="60"/>
      <c r="W7" s="60">
        <v>61135478</v>
      </c>
      <c r="X7" s="60">
        <v>140000000</v>
      </c>
      <c r="Y7" s="60">
        <v>-78864522</v>
      </c>
      <c r="Z7" s="140">
        <v>-56.33</v>
      </c>
      <c r="AA7" s="62">
        <v>280000000</v>
      </c>
    </row>
    <row r="8" spans="1:27" ht="12.75">
      <c r="A8" s="249" t="s">
        <v>145</v>
      </c>
      <c r="B8" s="182"/>
      <c r="C8" s="155">
        <v>94404781</v>
      </c>
      <c r="D8" s="155"/>
      <c r="E8" s="59">
        <v>22970610</v>
      </c>
      <c r="F8" s="60">
        <v>22970610</v>
      </c>
      <c r="G8" s="60">
        <v>1421151</v>
      </c>
      <c r="H8" s="60">
        <v>254343</v>
      </c>
      <c r="I8" s="60">
        <v>1946478</v>
      </c>
      <c r="J8" s="60">
        <v>1946478</v>
      </c>
      <c r="K8" s="60">
        <v>1677423</v>
      </c>
      <c r="L8" s="60">
        <v>1774525</v>
      </c>
      <c r="M8" s="60">
        <v>-228103</v>
      </c>
      <c r="N8" s="60">
        <v>-228103</v>
      </c>
      <c r="O8" s="60"/>
      <c r="P8" s="60"/>
      <c r="Q8" s="60"/>
      <c r="R8" s="60"/>
      <c r="S8" s="60"/>
      <c r="T8" s="60"/>
      <c r="U8" s="60"/>
      <c r="V8" s="60"/>
      <c r="W8" s="60">
        <v>-228103</v>
      </c>
      <c r="X8" s="60">
        <v>11485305</v>
      </c>
      <c r="Y8" s="60">
        <v>-11713408</v>
      </c>
      <c r="Z8" s="140">
        <v>-101.99</v>
      </c>
      <c r="AA8" s="62">
        <v>22970610</v>
      </c>
    </row>
    <row r="9" spans="1:27" ht="12.75">
      <c r="A9" s="249" t="s">
        <v>146</v>
      </c>
      <c r="B9" s="182"/>
      <c r="C9" s="155">
        <v>65472266</v>
      </c>
      <c r="D9" s="155"/>
      <c r="E9" s="59">
        <v>27082101</v>
      </c>
      <c r="F9" s="60">
        <v>27082101</v>
      </c>
      <c r="G9" s="60">
        <v>-86075</v>
      </c>
      <c r="H9" s="60">
        <v>-320316</v>
      </c>
      <c r="I9" s="60">
        <v>195529</v>
      </c>
      <c r="J9" s="60">
        <v>195529</v>
      </c>
      <c r="K9" s="60">
        <v>-2250411</v>
      </c>
      <c r="L9" s="60">
        <v>53669</v>
      </c>
      <c r="M9" s="60">
        <v>549012</v>
      </c>
      <c r="N9" s="60">
        <v>549012</v>
      </c>
      <c r="O9" s="60"/>
      <c r="P9" s="60"/>
      <c r="Q9" s="60"/>
      <c r="R9" s="60"/>
      <c r="S9" s="60"/>
      <c r="T9" s="60"/>
      <c r="U9" s="60"/>
      <c r="V9" s="60"/>
      <c r="W9" s="60">
        <v>549012</v>
      </c>
      <c r="X9" s="60">
        <v>13541051</v>
      </c>
      <c r="Y9" s="60">
        <v>-12992039</v>
      </c>
      <c r="Z9" s="140">
        <v>-95.95</v>
      </c>
      <c r="AA9" s="62">
        <v>27082101</v>
      </c>
    </row>
    <row r="10" spans="1:27" ht="12.75">
      <c r="A10" s="249" t="s">
        <v>147</v>
      </c>
      <c r="B10" s="182"/>
      <c r="C10" s="155">
        <v>89365</v>
      </c>
      <c r="D10" s="155"/>
      <c r="E10" s="59">
        <v>41330</v>
      </c>
      <c r="F10" s="60">
        <v>41330</v>
      </c>
      <c r="G10" s="159"/>
      <c r="H10" s="159">
        <v>-54057</v>
      </c>
      <c r="I10" s="159">
        <v>-3284</v>
      </c>
      <c r="J10" s="60">
        <v>-3284</v>
      </c>
      <c r="K10" s="159">
        <v>-3305</v>
      </c>
      <c r="L10" s="159">
        <v>-3327</v>
      </c>
      <c r="M10" s="60">
        <v>-3340</v>
      </c>
      <c r="N10" s="159">
        <v>-3340</v>
      </c>
      <c r="O10" s="159"/>
      <c r="P10" s="159"/>
      <c r="Q10" s="60"/>
      <c r="R10" s="159"/>
      <c r="S10" s="159"/>
      <c r="T10" s="60"/>
      <c r="U10" s="159"/>
      <c r="V10" s="159"/>
      <c r="W10" s="159">
        <v>-3340</v>
      </c>
      <c r="X10" s="60">
        <v>20665</v>
      </c>
      <c r="Y10" s="159">
        <v>-24005</v>
      </c>
      <c r="Z10" s="141">
        <v>-116.16</v>
      </c>
      <c r="AA10" s="225">
        <v>41330</v>
      </c>
    </row>
    <row r="11" spans="1:27" ht="12.75">
      <c r="A11" s="249" t="s">
        <v>148</v>
      </c>
      <c r="B11" s="182"/>
      <c r="C11" s="155">
        <v>8837164</v>
      </c>
      <c r="D11" s="155"/>
      <c r="E11" s="59">
        <v>9884236</v>
      </c>
      <c r="F11" s="60">
        <v>9884236</v>
      </c>
      <c r="G11" s="60">
        <v>-330000</v>
      </c>
      <c r="H11" s="60">
        <v>220090</v>
      </c>
      <c r="I11" s="60">
        <v>-282015</v>
      </c>
      <c r="J11" s="60">
        <v>-282015</v>
      </c>
      <c r="K11" s="60">
        <v>1953745</v>
      </c>
      <c r="L11" s="60">
        <v>-47107</v>
      </c>
      <c r="M11" s="60">
        <v>-114515</v>
      </c>
      <c r="N11" s="60">
        <v>-114515</v>
      </c>
      <c r="O11" s="60"/>
      <c r="P11" s="60"/>
      <c r="Q11" s="60"/>
      <c r="R11" s="60"/>
      <c r="S11" s="60"/>
      <c r="T11" s="60"/>
      <c r="U11" s="60"/>
      <c r="V11" s="60"/>
      <c r="W11" s="60">
        <v>-114515</v>
      </c>
      <c r="X11" s="60">
        <v>4942118</v>
      </c>
      <c r="Y11" s="60">
        <v>-5056633</v>
      </c>
      <c r="Z11" s="140">
        <v>-102.32</v>
      </c>
      <c r="AA11" s="62">
        <v>9884236</v>
      </c>
    </row>
    <row r="12" spans="1:27" ht="12.75">
      <c r="A12" s="250" t="s">
        <v>56</v>
      </c>
      <c r="B12" s="251"/>
      <c r="C12" s="168">
        <f aca="true" t="shared" si="0" ref="C12:Y12">SUM(C6:C11)</f>
        <v>591360901</v>
      </c>
      <c r="D12" s="168">
        <f>SUM(D6:D11)</f>
        <v>0</v>
      </c>
      <c r="E12" s="72">
        <f t="shared" si="0"/>
        <v>369328277</v>
      </c>
      <c r="F12" s="73">
        <f t="shared" si="0"/>
        <v>369328277</v>
      </c>
      <c r="G12" s="73">
        <f t="shared" si="0"/>
        <v>256200431</v>
      </c>
      <c r="H12" s="73">
        <f t="shared" si="0"/>
        <v>-46953654</v>
      </c>
      <c r="I12" s="73">
        <f t="shared" si="0"/>
        <v>3742264</v>
      </c>
      <c r="J12" s="73">
        <f t="shared" si="0"/>
        <v>3742264</v>
      </c>
      <c r="K12" s="73">
        <f t="shared" si="0"/>
        <v>43705157</v>
      </c>
      <c r="L12" s="73">
        <f t="shared" si="0"/>
        <v>-153919885</v>
      </c>
      <c r="M12" s="73">
        <f t="shared" si="0"/>
        <v>131244990</v>
      </c>
      <c r="N12" s="73">
        <f t="shared" si="0"/>
        <v>131244990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131244990</v>
      </c>
      <c r="X12" s="73">
        <f t="shared" si="0"/>
        <v>184664139</v>
      </c>
      <c r="Y12" s="73">
        <f t="shared" si="0"/>
        <v>-53419149</v>
      </c>
      <c r="Z12" s="170">
        <f>+IF(X12&lt;&gt;0,+(Y12/X12)*100,0)</f>
        <v>-28.927732958481993</v>
      </c>
      <c r="AA12" s="74">
        <f>SUM(AA6:AA11)</f>
        <v>369328277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265134</v>
      </c>
      <c r="D15" s="155"/>
      <c r="E15" s="59">
        <v>266290</v>
      </c>
      <c r="F15" s="60">
        <v>266290</v>
      </c>
      <c r="G15" s="60">
        <v>-3240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133145</v>
      </c>
      <c r="Y15" s="60">
        <v>-133145</v>
      </c>
      <c r="Z15" s="140">
        <v>-100</v>
      </c>
      <c r="AA15" s="62">
        <v>266290</v>
      </c>
    </row>
    <row r="16" spans="1:27" ht="12.75">
      <c r="A16" s="249" t="s">
        <v>151</v>
      </c>
      <c r="B16" s="182"/>
      <c r="C16" s="155"/>
      <c r="D16" s="155"/>
      <c r="E16" s="59">
        <v>6078977</v>
      </c>
      <c r="F16" s="60">
        <v>6078977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3039489</v>
      </c>
      <c r="Y16" s="159">
        <v>-3039489</v>
      </c>
      <c r="Z16" s="141">
        <v>-100</v>
      </c>
      <c r="AA16" s="225">
        <v>6078977</v>
      </c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>
        <v>14400106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1850578155</v>
      </c>
      <c r="D19" s="155"/>
      <c r="E19" s="59">
        <v>2848431102</v>
      </c>
      <c r="F19" s="60">
        <v>2875707034</v>
      </c>
      <c r="G19" s="60">
        <v>27167178</v>
      </c>
      <c r="H19" s="60">
        <v>-14359062</v>
      </c>
      <c r="I19" s="60">
        <v>34012944</v>
      </c>
      <c r="J19" s="60">
        <v>34012944</v>
      </c>
      <c r="K19" s="60">
        <v>31041271</v>
      </c>
      <c r="L19" s="60">
        <v>28194043</v>
      </c>
      <c r="M19" s="60">
        <v>10832673</v>
      </c>
      <c r="N19" s="60">
        <v>10832673</v>
      </c>
      <c r="O19" s="60"/>
      <c r="P19" s="60"/>
      <c r="Q19" s="60"/>
      <c r="R19" s="60"/>
      <c r="S19" s="60"/>
      <c r="T19" s="60"/>
      <c r="U19" s="60"/>
      <c r="V19" s="60"/>
      <c r="W19" s="60">
        <v>10832673</v>
      </c>
      <c r="X19" s="60">
        <v>1437853517</v>
      </c>
      <c r="Y19" s="60">
        <v>-1427020844</v>
      </c>
      <c r="Z19" s="140">
        <v>-99.25</v>
      </c>
      <c r="AA19" s="62">
        <v>2875707034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2081454</v>
      </c>
      <c r="D22" s="155"/>
      <c r="E22" s="59">
        <v>2194449</v>
      </c>
      <c r="F22" s="60">
        <v>2386513</v>
      </c>
      <c r="G22" s="60">
        <v>-41843</v>
      </c>
      <c r="H22" s="60"/>
      <c r="I22" s="60">
        <v>-37507</v>
      </c>
      <c r="J22" s="60">
        <v>-37507</v>
      </c>
      <c r="K22" s="60">
        <v>-63381</v>
      </c>
      <c r="L22" s="60">
        <v>-175900</v>
      </c>
      <c r="M22" s="60">
        <v>-110895</v>
      </c>
      <c r="N22" s="60">
        <v>-110895</v>
      </c>
      <c r="O22" s="60"/>
      <c r="P22" s="60"/>
      <c r="Q22" s="60"/>
      <c r="R22" s="60"/>
      <c r="S22" s="60"/>
      <c r="T22" s="60"/>
      <c r="U22" s="60"/>
      <c r="V22" s="60"/>
      <c r="W22" s="60">
        <v>-110895</v>
      </c>
      <c r="X22" s="60">
        <v>1193257</v>
      </c>
      <c r="Y22" s="60">
        <v>-1304152</v>
      </c>
      <c r="Z22" s="140">
        <v>-109.29</v>
      </c>
      <c r="AA22" s="62">
        <v>2386513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1867324849</v>
      </c>
      <c r="D24" s="168">
        <f>SUM(D15:D23)</f>
        <v>0</v>
      </c>
      <c r="E24" s="76">
        <f t="shared" si="1"/>
        <v>2856970818</v>
      </c>
      <c r="F24" s="77">
        <f t="shared" si="1"/>
        <v>2884438814</v>
      </c>
      <c r="G24" s="77">
        <f t="shared" si="1"/>
        <v>27122095</v>
      </c>
      <c r="H24" s="77">
        <f t="shared" si="1"/>
        <v>-14359062</v>
      </c>
      <c r="I24" s="77">
        <f t="shared" si="1"/>
        <v>33975437</v>
      </c>
      <c r="J24" s="77">
        <f t="shared" si="1"/>
        <v>33975437</v>
      </c>
      <c r="K24" s="77">
        <f t="shared" si="1"/>
        <v>30977890</v>
      </c>
      <c r="L24" s="77">
        <f t="shared" si="1"/>
        <v>28018143</v>
      </c>
      <c r="M24" s="77">
        <f t="shared" si="1"/>
        <v>10721778</v>
      </c>
      <c r="N24" s="77">
        <f t="shared" si="1"/>
        <v>10721778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10721778</v>
      </c>
      <c r="X24" s="77">
        <f t="shared" si="1"/>
        <v>1442219408</v>
      </c>
      <c r="Y24" s="77">
        <f t="shared" si="1"/>
        <v>-1431497630</v>
      </c>
      <c r="Z24" s="212">
        <f>+IF(X24&lt;&gt;0,+(Y24/X24)*100,0)</f>
        <v>-99.25657788679543</v>
      </c>
      <c r="AA24" s="79">
        <f>SUM(AA15:AA23)</f>
        <v>2884438814</v>
      </c>
    </row>
    <row r="25" spans="1:27" ht="12.75">
      <c r="A25" s="250" t="s">
        <v>159</v>
      </c>
      <c r="B25" s="251"/>
      <c r="C25" s="168">
        <f aca="true" t="shared" si="2" ref="C25:Y25">+C12+C24</f>
        <v>2458685750</v>
      </c>
      <c r="D25" s="168">
        <f>+D12+D24</f>
        <v>0</v>
      </c>
      <c r="E25" s="72">
        <f t="shared" si="2"/>
        <v>3226299095</v>
      </c>
      <c r="F25" s="73">
        <f t="shared" si="2"/>
        <v>3253767091</v>
      </c>
      <c r="G25" s="73">
        <f t="shared" si="2"/>
        <v>283322526</v>
      </c>
      <c r="H25" s="73">
        <f t="shared" si="2"/>
        <v>-61312716</v>
      </c>
      <c r="I25" s="73">
        <f t="shared" si="2"/>
        <v>37717701</v>
      </c>
      <c r="J25" s="73">
        <f t="shared" si="2"/>
        <v>37717701</v>
      </c>
      <c r="K25" s="73">
        <f t="shared" si="2"/>
        <v>74683047</v>
      </c>
      <c r="L25" s="73">
        <f t="shared" si="2"/>
        <v>-125901742</v>
      </c>
      <c r="M25" s="73">
        <f t="shared" si="2"/>
        <v>141966768</v>
      </c>
      <c r="N25" s="73">
        <f t="shared" si="2"/>
        <v>141966768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141966768</v>
      </c>
      <c r="X25" s="73">
        <f t="shared" si="2"/>
        <v>1626883547</v>
      </c>
      <c r="Y25" s="73">
        <f t="shared" si="2"/>
        <v>-1484916779</v>
      </c>
      <c r="Z25" s="170">
        <f>+IF(X25&lt;&gt;0,+(Y25/X25)*100,0)</f>
        <v>-91.27369821510648</v>
      </c>
      <c r="AA25" s="74">
        <f>+AA12+AA24</f>
        <v>3253767091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12988989</v>
      </c>
      <c r="D30" s="155"/>
      <c r="E30" s="59">
        <v>11047469</v>
      </c>
      <c r="F30" s="60">
        <v>11047469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5523735</v>
      </c>
      <c r="Y30" s="60">
        <v>-5523735</v>
      </c>
      <c r="Z30" s="140">
        <v>-100</v>
      </c>
      <c r="AA30" s="62">
        <v>11047469</v>
      </c>
    </row>
    <row r="31" spans="1:27" ht="12.75">
      <c r="A31" s="249" t="s">
        <v>163</v>
      </c>
      <c r="B31" s="182"/>
      <c r="C31" s="155">
        <v>10138749</v>
      </c>
      <c r="D31" s="155"/>
      <c r="E31" s="59">
        <v>10473100</v>
      </c>
      <c r="F31" s="60">
        <v>10473100</v>
      </c>
      <c r="G31" s="60">
        <v>-5480</v>
      </c>
      <c r="H31" s="60">
        <v>-9766</v>
      </c>
      <c r="I31" s="60">
        <v>-28093</v>
      </c>
      <c r="J31" s="60">
        <v>-28093</v>
      </c>
      <c r="K31" s="60">
        <v>-34682</v>
      </c>
      <c r="L31" s="60">
        <v>-5964</v>
      </c>
      <c r="M31" s="60">
        <v>-5136</v>
      </c>
      <c r="N31" s="60">
        <v>-5136</v>
      </c>
      <c r="O31" s="60"/>
      <c r="P31" s="60"/>
      <c r="Q31" s="60"/>
      <c r="R31" s="60"/>
      <c r="S31" s="60"/>
      <c r="T31" s="60"/>
      <c r="U31" s="60"/>
      <c r="V31" s="60"/>
      <c r="W31" s="60">
        <v>-5136</v>
      </c>
      <c r="X31" s="60">
        <v>5236550</v>
      </c>
      <c r="Y31" s="60">
        <v>-5241686</v>
      </c>
      <c r="Z31" s="140">
        <v>-100.1</v>
      </c>
      <c r="AA31" s="62">
        <v>10473100</v>
      </c>
    </row>
    <row r="32" spans="1:27" ht="12.75">
      <c r="A32" s="249" t="s">
        <v>164</v>
      </c>
      <c r="B32" s="182"/>
      <c r="C32" s="155">
        <v>212635956</v>
      </c>
      <c r="D32" s="155"/>
      <c r="E32" s="59">
        <v>113242564</v>
      </c>
      <c r="F32" s="60">
        <v>113242564</v>
      </c>
      <c r="G32" s="60">
        <v>97188630</v>
      </c>
      <c r="H32" s="60">
        <v>-31614282</v>
      </c>
      <c r="I32" s="60">
        <v>-37909805</v>
      </c>
      <c r="J32" s="60">
        <v>-37909805</v>
      </c>
      <c r="K32" s="60">
        <v>3081121</v>
      </c>
      <c r="L32" s="60">
        <v>-112320258</v>
      </c>
      <c r="M32" s="60">
        <v>59519333</v>
      </c>
      <c r="N32" s="60">
        <v>59519333</v>
      </c>
      <c r="O32" s="60"/>
      <c r="P32" s="60"/>
      <c r="Q32" s="60"/>
      <c r="R32" s="60"/>
      <c r="S32" s="60"/>
      <c r="T32" s="60"/>
      <c r="U32" s="60"/>
      <c r="V32" s="60"/>
      <c r="W32" s="60">
        <v>59519333</v>
      </c>
      <c r="X32" s="60">
        <v>56621282</v>
      </c>
      <c r="Y32" s="60">
        <v>2898051</v>
      </c>
      <c r="Z32" s="140">
        <v>5.12</v>
      </c>
      <c r="AA32" s="62">
        <v>113242564</v>
      </c>
    </row>
    <row r="33" spans="1:27" ht="12.75">
      <c r="A33" s="249" t="s">
        <v>165</v>
      </c>
      <c r="B33" s="182"/>
      <c r="C33" s="155">
        <v>1664548</v>
      </c>
      <c r="D33" s="155"/>
      <c r="E33" s="59">
        <v>1554580</v>
      </c>
      <c r="F33" s="60">
        <v>1554580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777290</v>
      </c>
      <c r="Y33" s="60">
        <v>-777290</v>
      </c>
      <c r="Z33" s="140">
        <v>-100</v>
      </c>
      <c r="AA33" s="62">
        <v>1554580</v>
      </c>
    </row>
    <row r="34" spans="1:27" ht="12.75">
      <c r="A34" s="250" t="s">
        <v>58</v>
      </c>
      <c r="B34" s="251"/>
      <c r="C34" s="168">
        <f aca="true" t="shared" si="3" ref="C34:Y34">SUM(C29:C33)</f>
        <v>237428242</v>
      </c>
      <c r="D34" s="168">
        <f>SUM(D29:D33)</f>
        <v>0</v>
      </c>
      <c r="E34" s="72">
        <f t="shared" si="3"/>
        <v>136317713</v>
      </c>
      <c r="F34" s="73">
        <f t="shared" si="3"/>
        <v>136317713</v>
      </c>
      <c r="G34" s="73">
        <f t="shared" si="3"/>
        <v>97183150</v>
      </c>
      <c r="H34" s="73">
        <f t="shared" si="3"/>
        <v>-31624048</v>
      </c>
      <c r="I34" s="73">
        <f t="shared" si="3"/>
        <v>-37937898</v>
      </c>
      <c r="J34" s="73">
        <f t="shared" si="3"/>
        <v>-37937898</v>
      </c>
      <c r="K34" s="73">
        <f t="shared" si="3"/>
        <v>3046439</v>
      </c>
      <c r="L34" s="73">
        <f t="shared" si="3"/>
        <v>-112326222</v>
      </c>
      <c r="M34" s="73">
        <f t="shared" si="3"/>
        <v>59514197</v>
      </c>
      <c r="N34" s="73">
        <f t="shared" si="3"/>
        <v>59514197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59514197</v>
      </c>
      <c r="X34" s="73">
        <f t="shared" si="3"/>
        <v>68158857</v>
      </c>
      <c r="Y34" s="73">
        <f t="shared" si="3"/>
        <v>-8644660</v>
      </c>
      <c r="Z34" s="170">
        <f>+IF(X34&lt;&gt;0,+(Y34/X34)*100,0)</f>
        <v>-12.683105880135285</v>
      </c>
      <c r="AA34" s="74">
        <f>SUM(AA29:AA33)</f>
        <v>136317713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55067151</v>
      </c>
      <c r="D37" s="155"/>
      <c r="E37" s="59">
        <v>44019683</v>
      </c>
      <c r="F37" s="60">
        <v>44019683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22009842</v>
      </c>
      <c r="Y37" s="60">
        <v>-22009842</v>
      </c>
      <c r="Z37" s="140">
        <v>-100</v>
      </c>
      <c r="AA37" s="62">
        <v>44019683</v>
      </c>
    </row>
    <row r="38" spans="1:27" ht="12.75">
      <c r="A38" s="249" t="s">
        <v>165</v>
      </c>
      <c r="B38" s="182"/>
      <c r="C38" s="155">
        <v>93752461</v>
      </c>
      <c r="D38" s="155"/>
      <c r="E38" s="59">
        <v>102947699</v>
      </c>
      <c r="F38" s="60">
        <v>102947699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51473850</v>
      </c>
      <c r="Y38" s="60">
        <v>-51473850</v>
      </c>
      <c r="Z38" s="140">
        <v>-100</v>
      </c>
      <c r="AA38" s="62">
        <v>102947699</v>
      </c>
    </row>
    <row r="39" spans="1:27" ht="12.75">
      <c r="A39" s="250" t="s">
        <v>59</v>
      </c>
      <c r="B39" s="253"/>
      <c r="C39" s="168">
        <f aca="true" t="shared" si="4" ref="C39:Y39">SUM(C37:C38)</f>
        <v>148819612</v>
      </c>
      <c r="D39" s="168">
        <f>SUM(D37:D38)</f>
        <v>0</v>
      </c>
      <c r="E39" s="76">
        <f t="shared" si="4"/>
        <v>146967382</v>
      </c>
      <c r="F39" s="77">
        <f t="shared" si="4"/>
        <v>146967382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73483692</v>
      </c>
      <c r="Y39" s="77">
        <f t="shared" si="4"/>
        <v>-73483692</v>
      </c>
      <c r="Z39" s="212">
        <f>+IF(X39&lt;&gt;0,+(Y39/X39)*100,0)</f>
        <v>-100</v>
      </c>
      <c r="AA39" s="79">
        <f>SUM(AA37:AA38)</f>
        <v>146967382</v>
      </c>
    </row>
    <row r="40" spans="1:27" ht="12.75">
      <c r="A40" s="250" t="s">
        <v>167</v>
      </c>
      <c r="B40" s="251"/>
      <c r="C40" s="168">
        <f aca="true" t="shared" si="5" ref="C40:Y40">+C34+C39</f>
        <v>386247854</v>
      </c>
      <c r="D40" s="168">
        <f>+D34+D39</f>
        <v>0</v>
      </c>
      <c r="E40" s="72">
        <f t="shared" si="5"/>
        <v>283285095</v>
      </c>
      <c r="F40" s="73">
        <f t="shared" si="5"/>
        <v>283285095</v>
      </c>
      <c r="G40" s="73">
        <f t="shared" si="5"/>
        <v>97183150</v>
      </c>
      <c r="H40" s="73">
        <f t="shared" si="5"/>
        <v>-31624048</v>
      </c>
      <c r="I40" s="73">
        <f t="shared" si="5"/>
        <v>-37937898</v>
      </c>
      <c r="J40" s="73">
        <f t="shared" si="5"/>
        <v>-37937898</v>
      </c>
      <c r="K40" s="73">
        <f t="shared" si="5"/>
        <v>3046439</v>
      </c>
      <c r="L40" s="73">
        <f t="shared" si="5"/>
        <v>-112326222</v>
      </c>
      <c r="M40" s="73">
        <f t="shared" si="5"/>
        <v>59514197</v>
      </c>
      <c r="N40" s="73">
        <f t="shared" si="5"/>
        <v>59514197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59514197</v>
      </c>
      <c r="X40" s="73">
        <f t="shared" si="5"/>
        <v>141642549</v>
      </c>
      <c r="Y40" s="73">
        <f t="shared" si="5"/>
        <v>-82128352</v>
      </c>
      <c r="Z40" s="170">
        <f>+IF(X40&lt;&gt;0,+(Y40/X40)*100,0)</f>
        <v>-57.982825485582026</v>
      </c>
      <c r="AA40" s="74">
        <f>+AA34+AA39</f>
        <v>283285095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2072437896</v>
      </c>
      <c r="D42" s="257">
        <f>+D25-D40</f>
        <v>0</v>
      </c>
      <c r="E42" s="258">
        <f t="shared" si="6"/>
        <v>2943014000</v>
      </c>
      <c r="F42" s="259">
        <f t="shared" si="6"/>
        <v>2970481996</v>
      </c>
      <c r="G42" s="259">
        <f t="shared" si="6"/>
        <v>186139376</v>
      </c>
      <c r="H42" s="259">
        <f t="shared" si="6"/>
        <v>-29688668</v>
      </c>
      <c r="I42" s="259">
        <f t="shared" si="6"/>
        <v>75655599</v>
      </c>
      <c r="J42" s="259">
        <f t="shared" si="6"/>
        <v>75655599</v>
      </c>
      <c r="K42" s="259">
        <f t="shared" si="6"/>
        <v>71636608</v>
      </c>
      <c r="L42" s="259">
        <f t="shared" si="6"/>
        <v>-13575520</v>
      </c>
      <c r="M42" s="259">
        <f t="shared" si="6"/>
        <v>82452571</v>
      </c>
      <c r="N42" s="259">
        <f t="shared" si="6"/>
        <v>82452571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82452571</v>
      </c>
      <c r="X42" s="259">
        <f t="shared" si="6"/>
        <v>1485240998</v>
      </c>
      <c r="Y42" s="259">
        <f t="shared" si="6"/>
        <v>-1402788427</v>
      </c>
      <c r="Z42" s="260">
        <f>+IF(X42&lt;&gt;0,+(Y42/X42)*100,0)</f>
        <v>-94.44853925315627</v>
      </c>
      <c r="AA42" s="261">
        <f>+AA25-AA40</f>
        <v>2970481996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2072437896</v>
      </c>
      <c r="D45" s="155"/>
      <c r="E45" s="59">
        <v>2678022000</v>
      </c>
      <c r="F45" s="60">
        <v>2678022000</v>
      </c>
      <c r="G45" s="60">
        <v>186139376</v>
      </c>
      <c r="H45" s="60">
        <v>-29688668</v>
      </c>
      <c r="I45" s="60">
        <v>75655599</v>
      </c>
      <c r="J45" s="60">
        <v>75655599</v>
      </c>
      <c r="K45" s="60">
        <v>71636608</v>
      </c>
      <c r="L45" s="60">
        <v>-13575520</v>
      </c>
      <c r="M45" s="60">
        <v>82452571</v>
      </c>
      <c r="N45" s="60">
        <v>82452571</v>
      </c>
      <c r="O45" s="60"/>
      <c r="P45" s="60"/>
      <c r="Q45" s="60"/>
      <c r="R45" s="60"/>
      <c r="S45" s="60"/>
      <c r="T45" s="60"/>
      <c r="U45" s="60"/>
      <c r="V45" s="60"/>
      <c r="W45" s="60">
        <v>82452571</v>
      </c>
      <c r="X45" s="60">
        <v>1339011000</v>
      </c>
      <c r="Y45" s="60">
        <v>-1256558429</v>
      </c>
      <c r="Z45" s="139">
        <v>-93.84</v>
      </c>
      <c r="AA45" s="62">
        <v>2678022000</v>
      </c>
    </row>
    <row r="46" spans="1:27" ht="12.75">
      <c r="A46" s="249" t="s">
        <v>171</v>
      </c>
      <c r="B46" s="182"/>
      <c r="C46" s="155"/>
      <c r="D46" s="155"/>
      <c r="E46" s="59">
        <v>264992000</v>
      </c>
      <c r="F46" s="60">
        <v>292459996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146229998</v>
      </c>
      <c r="Y46" s="60">
        <v>-146229998</v>
      </c>
      <c r="Z46" s="139">
        <v>-100</v>
      </c>
      <c r="AA46" s="62">
        <v>292459996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2072437896</v>
      </c>
      <c r="D48" s="217">
        <f>SUM(D45:D47)</f>
        <v>0</v>
      </c>
      <c r="E48" s="264">
        <f t="shared" si="7"/>
        <v>2943014000</v>
      </c>
      <c r="F48" s="219">
        <f t="shared" si="7"/>
        <v>2970481996</v>
      </c>
      <c r="G48" s="219">
        <f t="shared" si="7"/>
        <v>186139376</v>
      </c>
      <c r="H48" s="219">
        <f t="shared" si="7"/>
        <v>-29688668</v>
      </c>
      <c r="I48" s="219">
        <f t="shared" si="7"/>
        <v>75655599</v>
      </c>
      <c r="J48" s="219">
        <f t="shared" si="7"/>
        <v>75655599</v>
      </c>
      <c r="K48" s="219">
        <f t="shared" si="7"/>
        <v>71636608</v>
      </c>
      <c r="L48" s="219">
        <f t="shared" si="7"/>
        <v>-13575520</v>
      </c>
      <c r="M48" s="219">
        <f t="shared" si="7"/>
        <v>82452571</v>
      </c>
      <c r="N48" s="219">
        <f t="shared" si="7"/>
        <v>82452571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82452571</v>
      </c>
      <c r="X48" s="219">
        <f t="shared" si="7"/>
        <v>1485240998</v>
      </c>
      <c r="Y48" s="219">
        <f t="shared" si="7"/>
        <v>-1402788427</v>
      </c>
      <c r="Z48" s="265">
        <f>+IF(X48&lt;&gt;0,+(Y48/X48)*100,0)</f>
        <v>-94.44853925315627</v>
      </c>
      <c r="AA48" s="232">
        <f>SUM(AA45:AA47)</f>
        <v>2970481996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62958216</v>
      </c>
      <c r="D7" s="155"/>
      <c r="E7" s="59">
        <v>68250300</v>
      </c>
      <c r="F7" s="60">
        <v>68250300</v>
      </c>
      <c r="G7" s="60">
        <v>3580892</v>
      </c>
      <c r="H7" s="60">
        <v>4281847</v>
      </c>
      <c r="I7" s="60">
        <v>3874506</v>
      </c>
      <c r="J7" s="60">
        <v>11737245</v>
      </c>
      <c r="K7" s="60">
        <v>4354486</v>
      </c>
      <c r="L7" s="60">
        <v>5481846</v>
      </c>
      <c r="M7" s="60">
        <v>6028378</v>
      </c>
      <c r="N7" s="60">
        <v>15864710</v>
      </c>
      <c r="O7" s="60"/>
      <c r="P7" s="60"/>
      <c r="Q7" s="60"/>
      <c r="R7" s="60"/>
      <c r="S7" s="60"/>
      <c r="T7" s="60"/>
      <c r="U7" s="60"/>
      <c r="V7" s="60"/>
      <c r="W7" s="60">
        <v>27601955</v>
      </c>
      <c r="X7" s="60">
        <v>33484500</v>
      </c>
      <c r="Y7" s="60">
        <v>-5882545</v>
      </c>
      <c r="Z7" s="140">
        <v>-17.57</v>
      </c>
      <c r="AA7" s="62">
        <v>68250300</v>
      </c>
    </row>
    <row r="8" spans="1:27" ht="12.75">
      <c r="A8" s="249" t="s">
        <v>178</v>
      </c>
      <c r="B8" s="182"/>
      <c r="C8" s="155">
        <v>26842598</v>
      </c>
      <c r="D8" s="155"/>
      <c r="E8" s="59">
        <v>11714160</v>
      </c>
      <c r="F8" s="60">
        <v>11718156</v>
      </c>
      <c r="G8" s="60">
        <v>120666942</v>
      </c>
      <c r="H8" s="60">
        <v>122353642</v>
      </c>
      <c r="I8" s="60">
        <v>99928787</v>
      </c>
      <c r="J8" s="60">
        <v>342949371</v>
      </c>
      <c r="K8" s="60">
        <v>124332878</v>
      </c>
      <c r="L8" s="60">
        <v>72636591</v>
      </c>
      <c r="M8" s="60">
        <v>269083769</v>
      </c>
      <c r="N8" s="60">
        <v>466053238</v>
      </c>
      <c r="O8" s="60"/>
      <c r="P8" s="60"/>
      <c r="Q8" s="60"/>
      <c r="R8" s="60"/>
      <c r="S8" s="60"/>
      <c r="T8" s="60"/>
      <c r="U8" s="60"/>
      <c r="V8" s="60"/>
      <c r="W8" s="60">
        <v>809002609</v>
      </c>
      <c r="X8" s="60">
        <v>5352360</v>
      </c>
      <c r="Y8" s="60">
        <v>803650249</v>
      </c>
      <c r="Z8" s="140">
        <v>15014.88</v>
      </c>
      <c r="AA8" s="62">
        <v>11718156</v>
      </c>
    </row>
    <row r="9" spans="1:27" ht="12.75">
      <c r="A9" s="249" t="s">
        <v>179</v>
      </c>
      <c r="B9" s="182"/>
      <c r="C9" s="155">
        <v>401533545</v>
      </c>
      <c r="D9" s="155"/>
      <c r="E9" s="59">
        <v>472692504</v>
      </c>
      <c r="F9" s="60">
        <v>472692496</v>
      </c>
      <c r="G9" s="60">
        <v>180586000</v>
      </c>
      <c r="H9" s="60">
        <v>1250000</v>
      </c>
      <c r="I9" s="60"/>
      <c r="J9" s="60">
        <v>181836000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181836000</v>
      </c>
      <c r="X9" s="60">
        <v>313361680</v>
      </c>
      <c r="Y9" s="60">
        <v>-131525680</v>
      </c>
      <c r="Z9" s="140">
        <v>-41.97</v>
      </c>
      <c r="AA9" s="62">
        <v>472692496</v>
      </c>
    </row>
    <row r="10" spans="1:27" ht="12.75">
      <c r="A10" s="249" t="s">
        <v>180</v>
      </c>
      <c r="B10" s="182"/>
      <c r="C10" s="155">
        <v>499956756</v>
      </c>
      <c r="D10" s="155"/>
      <c r="E10" s="59">
        <v>433011504</v>
      </c>
      <c r="F10" s="60">
        <v>433011499</v>
      </c>
      <c r="G10" s="60">
        <v>65610987</v>
      </c>
      <c r="H10" s="60">
        <v>1367000</v>
      </c>
      <c r="I10" s="60">
        <v>105612000</v>
      </c>
      <c r="J10" s="60">
        <v>172589987</v>
      </c>
      <c r="K10" s="60">
        <v>106051000</v>
      </c>
      <c r="L10" s="60">
        <v>3660000</v>
      </c>
      <c r="M10" s="60">
        <v>71179000</v>
      </c>
      <c r="N10" s="60">
        <v>180890000</v>
      </c>
      <c r="O10" s="60"/>
      <c r="P10" s="60"/>
      <c r="Q10" s="60"/>
      <c r="R10" s="60"/>
      <c r="S10" s="60"/>
      <c r="T10" s="60"/>
      <c r="U10" s="60"/>
      <c r="V10" s="60"/>
      <c r="W10" s="60">
        <v>353479987</v>
      </c>
      <c r="X10" s="60">
        <v>210793045</v>
      </c>
      <c r="Y10" s="60">
        <v>142686942</v>
      </c>
      <c r="Z10" s="140">
        <v>67.69</v>
      </c>
      <c r="AA10" s="62">
        <v>433011499</v>
      </c>
    </row>
    <row r="11" spans="1:27" ht="12.75">
      <c r="A11" s="249" t="s">
        <v>181</v>
      </c>
      <c r="B11" s="182"/>
      <c r="C11" s="155">
        <v>40631838</v>
      </c>
      <c r="D11" s="155"/>
      <c r="E11" s="59">
        <v>37489380</v>
      </c>
      <c r="F11" s="60">
        <v>37489380</v>
      </c>
      <c r="G11" s="60">
        <v>1646027</v>
      </c>
      <c r="H11" s="60">
        <v>2177154</v>
      </c>
      <c r="I11" s="60">
        <v>2591151</v>
      </c>
      <c r="J11" s="60">
        <v>6414332</v>
      </c>
      <c r="K11" s="60">
        <v>1450192</v>
      </c>
      <c r="L11" s="60">
        <v>2672811</v>
      </c>
      <c r="M11" s="60">
        <v>1749781</v>
      </c>
      <c r="N11" s="60">
        <v>5872784</v>
      </c>
      <c r="O11" s="60"/>
      <c r="P11" s="60"/>
      <c r="Q11" s="60"/>
      <c r="R11" s="60"/>
      <c r="S11" s="60"/>
      <c r="T11" s="60"/>
      <c r="U11" s="60"/>
      <c r="V11" s="60"/>
      <c r="W11" s="60">
        <v>12287116</v>
      </c>
      <c r="X11" s="60">
        <v>19047900</v>
      </c>
      <c r="Y11" s="60">
        <v>-6760784</v>
      </c>
      <c r="Z11" s="140">
        <v>-35.49</v>
      </c>
      <c r="AA11" s="62">
        <v>37489380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-640201647</v>
      </c>
      <c r="D14" s="155"/>
      <c r="E14" s="59">
        <v>-579202933</v>
      </c>
      <c r="F14" s="60">
        <v>-579202929</v>
      </c>
      <c r="G14" s="60">
        <v>-127349209</v>
      </c>
      <c r="H14" s="60">
        <v>-147285904</v>
      </c>
      <c r="I14" s="60">
        <v>-163442859</v>
      </c>
      <c r="J14" s="60">
        <v>-438077972</v>
      </c>
      <c r="K14" s="60">
        <v>-163365920</v>
      </c>
      <c r="L14" s="60">
        <v>-126831891</v>
      </c>
      <c r="M14" s="60">
        <v>-182405807</v>
      </c>
      <c r="N14" s="60">
        <v>-472603618</v>
      </c>
      <c r="O14" s="60"/>
      <c r="P14" s="60"/>
      <c r="Q14" s="60"/>
      <c r="R14" s="60"/>
      <c r="S14" s="60"/>
      <c r="T14" s="60"/>
      <c r="U14" s="60"/>
      <c r="V14" s="60"/>
      <c r="W14" s="60">
        <v>-910681590</v>
      </c>
      <c r="X14" s="60">
        <v>-273685695</v>
      </c>
      <c r="Y14" s="60">
        <v>-636995895</v>
      </c>
      <c r="Z14" s="140">
        <v>232.75</v>
      </c>
      <c r="AA14" s="62">
        <v>-579202929</v>
      </c>
    </row>
    <row r="15" spans="1:27" ht="12.75">
      <c r="A15" s="249" t="s">
        <v>40</v>
      </c>
      <c r="B15" s="182"/>
      <c r="C15" s="155">
        <v>-11251516</v>
      </c>
      <c r="D15" s="155"/>
      <c r="E15" s="59">
        <v>-17447136</v>
      </c>
      <c r="F15" s="60">
        <v>-17447139</v>
      </c>
      <c r="G15" s="60"/>
      <c r="H15" s="60"/>
      <c r="I15" s="60"/>
      <c r="J15" s="60"/>
      <c r="K15" s="60">
        <v>-5787333</v>
      </c>
      <c r="L15" s="60"/>
      <c r="M15" s="60">
        <v>-3376385</v>
      </c>
      <c r="N15" s="60">
        <v>-9163718</v>
      </c>
      <c r="O15" s="60"/>
      <c r="P15" s="60"/>
      <c r="Q15" s="60"/>
      <c r="R15" s="60"/>
      <c r="S15" s="60"/>
      <c r="T15" s="60"/>
      <c r="U15" s="60"/>
      <c r="V15" s="60"/>
      <c r="W15" s="60">
        <v>-9163718</v>
      </c>
      <c r="X15" s="60">
        <v>-8731245</v>
      </c>
      <c r="Y15" s="60">
        <v>-432473</v>
      </c>
      <c r="Z15" s="140">
        <v>4.95</v>
      </c>
      <c r="AA15" s="62">
        <v>-17447139</v>
      </c>
    </row>
    <row r="16" spans="1:27" ht="12.75">
      <c r="A16" s="249" t="s">
        <v>42</v>
      </c>
      <c r="B16" s="182"/>
      <c r="C16" s="155">
        <v>-30109719</v>
      </c>
      <c r="D16" s="155"/>
      <c r="E16" s="59">
        <v>-5000004</v>
      </c>
      <c r="F16" s="60">
        <v>-5000002</v>
      </c>
      <c r="G16" s="60">
        <v>-2083340</v>
      </c>
      <c r="H16" s="60"/>
      <c r="I16" s="60">
        <v>-2916660</v>
      </c>
      <c r="J16" s="60">
        <v>-5000000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-5000000</v>
      </c>
      <c r="X16" s="60">
        <v>-3408910</v>
      </c>
      <c r="Y16" s="60">
        <v>-1591090</v>
      </c>
      <c r="Z16" s="140">
        <v>46.67</v>
      </c>
      <c r="AA16" s="62">
        <v>-5000002</v>
      </c>
    </row>
    <row r="17" spans="1:27" ht="12.75">
      <c r="A17" s="250" t="s">
        <v>185</v>
      </c>
      <c r="B17" s="251"/>
      <c r="C17" s="168">
        <f aca="true" t="shared" si="0" ref="C17:Y17">SUM(C6:C16)</f>
        <v>350360071</v>
      </c>
      <c r="D17" s="168">
        <f t="shared" si="0"/>
        <v>0</v>
      </c>
      <c r="E17" s="72">
        <f t="shared" si="0"/>
        <v>421507775</v>
      </c>
      <c r="F17" s="73">
        <f t="shared" si="0"/>
        <v>421511761</v>
      </c>
      <c r="G17" s="73">
        <f t="shared" si="0"/>
        <v>242658299</v>
      </c>
      <c r="H17" s="73">
        <f t="shared" si="0"/>
        <v>-15856261</v>
      </c>
      <c r="I17" s="73">
        <f t="shared" si="0"/>
        <v>45646925</v>
      </c>
      <c r="J17" s="73">
        <f t="shared" si="0"/>
        <v>272448963</v>
      </c>
      <c r="K17" s="73">
        <f t="shared" si="0"/>
        <v>67035303</v>
      </c>
      <c r="L17" s="73">
        <f t="shared" si="0"/>
        <v>-42380643</v>
      </c>
      <c r="M17" s="73">
        <f t="shared" si="0"/>
        <v>162258736</v>
      </c>
      <c r="N17" s="73">
        <f t="shared" si="0"/>
        <v>186913396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459362359</v>
      </c>
      <c r="X17" s="73">
        <f t="shared" si="0"/>
        <v>296213635</v>
      </c>
      <c r="Y17" s="73">
        <f t="shared" si="0"/>
        <v>163148724</v>
      </c>
      <c r="Z17" s="170">
        <f>+IF(X17&lt;&gt;0,+(Y17/X17)*100,0)</f>
        <v>55.07806013048656</v>
      </c>
      <c r="AA17" s="74">
        <f>SUM(AA6:AA16)</f>
        <v>421511761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6000000</v>
      </c>
      <c r="F21" s="60">
        <v>6000005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2727275</v>
      </c>
      <c r="Y21" s="159">
        <v>-2727275</v>
      </c>
      <c r="Z21" s="141">
        <v>-100</v>
      </c>
      <c r="AA21" s="225">
        <v>6000005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>
        <v>47004</v>
      </c>
      <c r="F23" s="60">
        <v>46997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19595</v>
      </c>
      <c r="Y23" s="159">
        <v>-19595</v>
      </c>
      <c r="Z23" s="141">
        <v>-100</v>
      </c>
      <c r="AA23" s="225">
        <v>46997</v>
      </c>
    </row>
    <row r="24" spans="1:27" ht="12.75">
      <c r="A24" s="249" t="s">
        <v>190</v>
      </c>
      <c r="B24" s="182"/>
      <c r="C24" s="155"/>
      <c r="D24" s="155"/>
      <c r="E24" s="59">
        <v>8292996</v>
      </c>
      <c r="F24" s="60">
        <v>8292999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3769545</v>
      </c>
      <c r="Y24" s="60">
        <v>-3769545</v>
      </c>
      <c r="Z24" s="140">
        <v>-100</v>
      </c>
      <c r="AA24" s="62">
        <v>8292999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-347023652</v>
      </c>
      <c r="D26" s="155"/>
      <c r="E26" s="59">
        <v>-466192495</v>
      </c>
      <c r="F26" s="60">
        <v>-466192491</v>
      </c>
      <c r="G26" s="60">
        <v>-51010500</v>
      </c>
      <c r="H26" s="60">
        <v>-31196514</v>
      </c>
      <c r="I26" s="60">
        <v>-43919590</v>
      </c>
      <c r="J26" s="60">
        <v>-126126604</v>
      </c>
      <c r="K26" s="60">
        <v>-28334763</v>
      </c>
      <c r="L26" s="60">
        <v>-30592461</v>
      </c>
      <c r="M26" s="60">
        <v>-30103423</v>
      </c>
      <c r="N26" s="60">
        <v>-89030647</v>
      </c>
      <c r="O26" s="60"/>
      <c r="P26" s="60"/>
      <c r="Q26" s="60"/>
      <c r="R26" s="60"/>
      <c r="S26" s="60"/>
      <c r="T26" s="60"/>
      <c r="U26" s="60"/>
      <c r="V26" s="60"/>
      <c r="W26" s="60">
        <v>-215157251</v>
      </c>
      <c r="X26" s="60">
        <v>-229610403</v>
      </c>
      <c r="Y26" s="60">
        <v>14453152</v>
      </c>
      <c r="Z26" s="140">
        <v>-6.29</v>
      </c>
      <c r="AA26" s="62">
        <v>-466192491</v>
      </c>
    </row>
    <row r="27" spans="1:27" ht="12.75">
      <c r="A27" s="250" t="s">
        <v>192</v>
      </c>
      <c r="B27" s="251"/>
      <c r="C27" s="168">
        <f aca="true" t="shared" si="1" ref="C27:Y27">SUM(C21:C26)</f>
        <v>-347023652</v>
      </c>
      <c r="D27" s="168">
        <f>SUM(D21:D26)</f>
        <v>0</v>
      </c>
      <c r="E27" s="72">
        <f t="shared" si="1"/>
        <v>-451852495</v>
      </c>
      <c r="F27" s="73">
        <f t="shared" si="1"/>
        <v>-451852490</v>
      </c>
      <c r="G27" s="73">
        <f t="shared" si="1"/>
        <v>-51010500</v>
      </c>
      <c r="H27" s="73">
        <f t="shared" si="1"/>
        <v>-31196514</v>
      </c>
      <c r="I27" s="73">
        <f t="shared" si="1"/>
        <v>-43919590</v>
      </c>
      <c r="J27" s="73">
        <f t="shared" si="1"/>
        <v>-126126604</v>
      </c>
      <c r="K27" s="73">
        <f t="shared" si="1"/>
        <v>-28334763</v>
      </c>
      <c r="L27" s="73">
        <f t="shared" si="1"/>
        <v>-30592461</v>
      </c>
      <c r="M27" s="73">
        <f t="shared" si="1"/>
        <v>-30103423</v>
      </c>
      <c r="N27" s="73">
        <f t="shared" si="1"/>
        <v>-89030647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-215157251</v>
      </c>
      <c r="X27" s="73">
        <f t="shared" si="1"/>
        <v>-223093988</v>
      </c>
      <c r="Y27" s="73">
        <f t="shared" si="1"/>
        <v>7936737</v>
      </c>
      <c r="Z27" s="170">
        <f>+IF(X27&lt;&gt;0,+(Y27/X27)*100,0)</f>
        <v>-3.5575754735264318</v>
      </c>
      <c r="AA27" s="74">
        <f>SUM(AA21:AA26)</f>
        <v>-451852490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440322</v>
      </c>
      <c r="D33" s="155"/>
      <c r="E33" s="59">
        <v>951996</v>
      </c>
      <c r="F33" s="60">
        <v>951997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435715</v>
      </c>
      <c r="Y33" s="60">
        <v>-435715</v>
      </c>
      <c r="Z33" s="140">
        <v>-100</v>
      </c>
      <c r="AA33" s="62">
        <v>951997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-9528740</v>
      </c>
      <c r="D35" s="155"/>
      <c r="E35" s="59">
        <v>-12988989</v>
      </c>
      <c r="F35" s="60">
        <v>-12988987</v>
      </c>
      <c r="G35" s="60"/>
      <c r="H35" s="60"/>
      <c r="I35" s="60"/>
      <c r="J35" s="60"/>
      <c r="K35" s="60"/>
      <c r="L35" s="60"/>
      <c r="M35" s="60">
        <v>-2248856</v>
      </c>
      <c r="N35" s="60">
        <v>-2248856</v>
      </c>
      <c r="O35" s="60"/>
      <c r="P35" s="60"/>
      <c r="Q35" s="60"/>
      <c r="R35" s="60"/>
      <c r="S35" s="60"/>
      <c r="T35" s="60"/>
      <c r="U35" s="60"/>
      <c r="V35" s="60"/>
      <c r="W35" s="60">
        <v>-2248856</v>
      </c>
      <c r="X35" s="60">
        <v>-5904085</v>
      </c>
      <c r="Y35" s="60">
        <v>3655229</v>
      </c>
      <c r="Z35" s="140">
        <v>-61.91</v>
      </c>
      <c r="AA35" s="62">
        <v>-12988987</v>
      </c>
    </row>
    <row r="36" spans="1:27" ht="12.75">
      <c r="A36" s="250" t="s">
        <v>198</v>
      </c>
      <c r="B36" s="251"/>
      <c r="C36" s="168">
        <f aca="true" t="shared" si="2" ref="C36:Y36">SUM(C31:C35)</f>
        <v>-9088418</v>
      </c>
      <c r="D36" s="168">
        <f>SUM(D31:D35)</f>
        <v>0</v>
      </c>
      <c r="E36" s="72">
        <f t="shared" si="2"/>
        <v>-12036993</v>
      </c>
      <c r="F36" s="73">
        <f t="shared" si="2"/>
        <v>-12036990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-2248856</v>
      </c>
      <c r="N36" s="73">
        <f t="shared" si="2"/>
        <v>-2248856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-2248856</v>
      </c>
      <c r="X36" s="73">
        <f t="shared" si="2"/>
        <v>-5468370</v>
      </c>
      <c r="Y36" s="73">
        <f t="shared" si="2"/>
        <v>3219514</v>
      </c>
      <c r="Z36" s="170">
        <f>+IF(X36&lt;&gt;0,+(Y36/X36)*100,0)</f>
        <v>-58.875204128469726</v>
      </c>
      <c r="AA36" s="74">
        <f>SUM(AA31:AA35)</f>
        <v>-12036990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-5751999</v>
      </c>
      <c r="D38" s="153">
        <f>+D17+D27+D36</f>
        <v>0</v>
      </c>
      <c r="E38" s="99">
        <f t="shared" si="3"/>
        <v>-42381713</v>
      </c>
      <c r="F38" s="100">
        <f t="shared" si="3"/>
        <v>-42377719</v>
      </c>
      <c r="G38" s="100">
        <f t="shared" si="3"/>
        <v>191647799</v>
      </c>
      <c r="H38" s="100">
        <f t="shared" si="3"/>
        <v>-47052775</v>
      </c>
      <c r="I38" s="100">
        <f t="shared" si="3"/>
        <v>1727335</v>
      </c>
      <c r="J38" s="100">
        <f t="shared" si="3"/>
        <v>146322359</v>
      </c>
      <c r="K38" s="100">
        <f t="shared" si="3"/>
        <v>38700540</v>
      </c>
      <c r="L38" s="100">
        <f t="shared" si="3"/>
        <v>-72973104</v>
      </c>
      <c r="M38" s="100">
        <f t="shared" si="3"/>
        <v>129906457</v>
      </c>
      <c r="N38" s="100">
        <f t="shared" si="3"/>
        <v>95633893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241956252</v>
      </c>
      <c r="X38" s="100">
        <f t="shared" si="3"/>
        <v>67651277</v>
      </c>
      <c r="Y38" s="100">
        <f t="shared" si="3"/>
        <v>174304975</v>
      </c>
      <c r="Z38" s="137">
        <f>+IF(X38&lt;&gt;0,+(Y38/X38)*100,0)</f>
        <v>257.65215784470706</v>
      </c>
      <c r="AA38" s="102">
        <f>+AA17+AA27+AA36</f>
        <v>-42377719</v>
      </c>
    </row>
    <row r="39" spans="1:27" ht="12.75">
      <c r="A39" s="249" t="s">
        <v>200</v>
      </c>
      <c r="B39" s="182"/>
      <c r="C39" s="153">
        <v>428309327</v>
      </c>
      <c r="D39" s="153"/>
      <c r="E39" s="99">
        <v>345808000</v>
      </c>
      <c r="F39" s="100">
        <v>345808000</v>
      </c>
      <c r="G39" s="100">
        <v>82532697</v>
      </c>
      <c r="H39" s="100">
        <v>274180496</v>
      </c>
      <c r="I39" s="100">
        <v>227127721</v>
      </c>
      <c r="J39" s="100">
        <v>82532697</v>
      </c>
      <c r="K39" s="100">
        <v>228855056</v>
      </c>
      <c r="L39" s="100">
        <v>267555596</v>
      </c>
      <c r="M39" s="100">
        <v>194582492</v>
      </c>
      <c r="N39" s="100">
        <v>228855056</v>
      </c>
      <c r="O39" s="100"/>
      <c r="P39" s="100"/>
      <c r="Q39" s="100"/>
      <c r="R39" s="100"/>
      <c r="S39" s="100"/>
      <c r="T39" s="100"/>
      <c r="U39" s="100"/>
      <c r="V39" s="100"/>
      <c r="W39" s="100">
        <v>82532697</v>
      </c>
      <c r="X39" s="100">
        <v>345808000</v>
      </c>
      <c r="Y39" s="100">
        <v>-263275303</v>
      </c>
      <c r="Z39" s="137">
        <v>-76.13</v>
      </c>
      <c r="AA39" s="102">
        <v>345808000</v>
      </c>
    </row>
    <row r="40" spans="1:27" ht="12.75">
      <c r="A40" s="269" t="s">
        <v>201</v>
      </c>
      <c r="B40" s="256"/>
      <c r="C40" s="257">
        <v>422557328</v>
      </c>
      <c r="D40" s="257"/>
      <c r="E40" s="258">
        <v>303426288</v>
      </c>
      <c r="F40" s="259">
        <v>303430281</v>
      </c>
      <c r="G40" s="259">
        <v>274180496</v>
      </c>
      <c r="H40" s="259">
        <v>227127721</v>
      </c>
      <c r="I40" s="259">
        <v>228855056</v>
      </c>
      <c r="J40" s="259">
        <v>228855056</v>
      </c>
      <c r="K40" s="259">
        <v>267555596</v>
      </c>
      <c r="L40" s="259">
        <v>194582492</v>
      </c>
      <c r="M40" s="259">
        <v>324488949</v>
      </c>
      <c r="N40" s="259">
        <v>324488949</v>
      </c>
      <c r="O40" s="259"/>
      <c r="P40" s="259"/>
      <c r="Q40" s="259"/>
      <c r="R40" s="259"/>
      <c r="S40" s="259"/>
      <c r="T40" s="259"/>
      <c r="U40" s="259"/>
      <c r="V40" s="259"/>
      <c r="W40" s="259">
        <v>324488949</v>
      </c>
      <c r="X40" s="259">
        <v>413459277</v>
      </c>
      <c r="Y40" s="259">
        <v>-88970328</v>
      </c>
      <c r="Z40" s="260">
        <v>-21.52</v>
      </c>
      <c r="AA40" s="261">
        <v>303430281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392037372</v>
      </c>
      <c r="D5" s="200">
        <f t="shared" si="0"/>
        <v>0</v>
      </c>
      <c r="E5" s="106">
        <f t="shared" si="0"/>
        <v>80646004</v>
      </c>
      <c r="F5" s="106">
        <f t="shared" si="0"/>
        <v>95441912</v>
      </c>
      <c r="G5" s="106">
        <f t="shared" si="0"/>
        <v>0</v>
      </c>
      <c r="H5" s="106">
        <f t="shared" si="0"/>
        <v>851788</v>
      </c>
      <c r="I5" s="106">
        <f t="shared" si="0"/>
        <v>1948860</v>
      </c>
      <c r="J5" s="106">
        <f t="shared" si="0"/>
        <v>2800648</v>
      </c>
      <c r="K5" s="106">
        <f t="shared" si="0"/>
        <v>1256848</v>
      </c>
      <c r="L5" s="106">
        <f t="shared" si="0"/>
        <v>1272879</v>
      </c>
      <c r="M5" s="106">
        <f t="shared" si="0"/>
        <v>60530</v>
      </c>
      <c r="N5" s="106">
        <f t="shared" si="0"/>
        <v>2590257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5390905</v>
      </c>
      <c r="X5" s="106">
        <f t="shared" si="0"/>
        <v>47720958</v>
      </c>
      <c r="Y5" s="106">
        <f t="shared" si="0"/>
        <v>-42330053</v>
      </c>
      <c r="Z5" s="201">
        <f>+IF(X5&lt;&gt;0,+(Y5/X5)*100,0)</f>
        <v>-88.70327582275276</v>
      </c>
      <c r="AA5" s="199">
        <f>SUM(AA11:AA18)</f>
        <v>95441912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240847837</v>
      </c>
      <c r="D8" s="156"/>
      <c r="E8" s="60">
        <v>64465009</v>
      </c>
      <c r="F8" s="60">
        <v>64465009</v>
      </c>
      <c r="G8" s="60"/>
      <c r="H8" s="60">
        <v>843588</v>
      </c>
      <c r="I8" s="60">
        <v>305423</v>
      </c>
      <c r="J8" s="60">
        <v>1149011</v>
      </c>
      <c r="K8" s="60">
        <v>1144124</v>
      </c>
      <c r="L8" s="60">
        <v>901968</v>
      </c>
      <c r="M8" s="60">
        <v>40251</v>
      </c>
      <c r="N8" s="60">
        <v>2086343</v>
      </c>
      <c r="O8" s="60"/>
      <c r="P8" s="60"/>
      <c r="Q8" s="60"/>
      <c r="R8" s="60"/>
      <c r="S8" s="60"/>
      <c r="T8" s="60"/>
      <c r="U8" s="60"/>
      <c r="V8" s="60"/>
      <c r="W8" s="60">
        <v>3235354</v>
      </c>
      <c r="X8" s="60">
        <v>32232505</v>
      </c>
      <c r="Y8" s="60">
        <v>-28997151</v>
      </c>
      <c r="Z8" s="140">
        <v>-89.96</v>
      </c>
      <c r="AA8" s="155">
        <v>64465009</v>
      </c>
    </row>
    <row r="9" spans="1:27" ht="12.75">
      <c r="A9" s="291" t="s">
        <v>208</v>
      </c>
      <c r="B9" s="142"/>
      <c r="C9" s="62">
        <v>777877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127342680</v>
      </c>
      <c r="D10" s="156"/>
      <c r="E10" s="60">
        <v>3250995</v>
      </c>
      <c r="F10" s="60">
        <v>3928293</v>
      </c>
      <c r="G10" s="60"/>
      <c r="H10" s="60"/>
      <c r="I10" s="60">
        <v>741336</v>
      </c>
      <c r="J10" s="60">
        <v>741336</v>
      </c>
      <c r="K10" s="60">
        <v>43862</v>
      </c>
      <c r="L10" s="60"/>
      <c r="M10" s="60"/>
      <c r="N10" s="60">
        <v>43862</v>
      </c>
      <c r="O10" s="60"/>
      <c r="P10" s="60"/>
      <c r="Q10" s="60"/>
      <c r="R10" s="60"/>
      <c r="S10" s="60"/>
      <c r="T10" s="60"/>
      <c r="U10" s="60"/>
      <c r="V10" s="60"/>
      <c r="W10" s="60">
        <v>785198</v>
      </c>
      <c r="X10" s="60">
        <v>1964147</v>
      </c>
      <c r="Y10" s="60">
        <v>-1178949</v>
      </c>
      <c r="Z10" s="140">
        <v>-60.02</v>
      </c>
      <c r="AA10" s="155">
        <v>3928293</v>
      </c>
    </row>
    <row r="11" spans="1:27" ht="12.75">
      <c r="A11" s="292" t="s">
        <v>210</v>
      </c>
      <c r="B11" s="142"/>
      <c r="C11" s="293">
        <f aca="true" t="shared" si="1" ref="C11:Y11">SUM(C6:C10)</f>
        <v>368968394</v>
      </c>
      <c r="D11" s="294">
        <f t="shared" si="1"/>
        <v>0</v>
      </c>
      <c r="E11" s="295">
        <f t="shared" si="1"/>
        <v>67716004</v>
      </c>
      <c r="F11" s="295">
        <f t="shared" si="1"/>
        <v>68393302</v>
      </c>
      <c r="G11" s="295">
        <f t="shared" si="1"/>
        <v>0</v>
      </c>
      <c r="H11" s="295">
        <f t="shared" si="1"/>
        <v>843588</v>
      </c>
      <c r="I11" s="295">
        <f t="shared" si="1"/>
        <v>1046759</v>
      </c>
      <c r="J11" s="295">
        <f t="shared" si="1"/>
        <v>1890347</v>
      </c>
      <c r="K11" s="295">
        <f t="shared" si="1"/>
        <v>1187986</v>
      </c>
      <c r="L11" s="295">
        <f t="shared" si="1"/>
        <v>901968</v>
      </c>
      <c r="M11" s="295">
        <f t="shared" si="1"/>
        <v>40251</v>
      </c>
      <c r="N11" s="295">
        <f t="shared" si="1"/>
        <v>2130205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4020552</v>
      </c>
      <c r="X11" s="295">
        <f t="shared" si="1"/>
        <v>34196652</v>
      </c>
      <c r="Y11" s="295">
        <f t="shared" si="1"/>
        <v>-30176100</v>
      </c>
      <c r="Z11" s="296">
        <f>+IF(X11&lt;&gt;0,+(Y11/X11)*100,0)</f>
        <v>-88.24284903680044</v>
      </c>
      <c r="AA11" s="297">
        <f>SUM(AA6:AA10)</f>
        <v>68393302</v>
      </c>
    </row>
    <row r="12" spans="1:27" ht="12.75">
      <c r="A12" s="298" t="s">
        <v>211</v>
      </c>
      <c r="B12" s="136"/>
      <c r="C12" s="62"/>
      <c r="D12" s="156"/>
      <c r="E12" s="60"/>
      <c r="F12" s="60">
        <v>9066497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4533249</v>
      </c>
      <c r="Y12" s="60">
        <v>-4533249</v>
      </c>
      <c r="Z12" s="140">
        <v>-100</v>
      </c>
      <c r="AA12" s="155">
        <v>9066497</v>
      </c>
    </row>
    <row r="13" spans="1:27" ht="12.75">
      <c r="A13" s="298" t="s">
        <v>212</v>
      </c>
      <c r="B13" s="136"/>
      <c r="C13" s="273"/>
      <c r="D13" s="274"/>
      <c r="E13" s="275"/>
      <c r="F13" s="275">
        <v>700000</v>
      </c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>
        <v>350000</v>
      </c>
      <c r="Y13" s="275">
        <v>-350000</v>
      </c>
      <c r="Z13" s="140">
        <v>-100</v>
      </c>
      <c r="AA13" s="277">
        <v>700000</v>
      </c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21553478</v>
      </c>
      <c r="D15" s="156"/>
      <c r="E15" s="60">
        <v>12880000</v>
      </c>
      <c r="F15" s="60">
        <v>17040049</v>
      </c>
      <c r="G15" s="60"/>
      <c r="H15" s="60">
        <v>8200</v>
      </c>
      <c r="I15" s="60">
        <v>902101</v>
      </c>
      <c r="J15" s="60">
        <v>910301</v>
      </c>
      <c r="K15" s="60">
        <v>68862</v>
      </c>
      <c r="L15" s="60">
        <v>121707</v>
      </c>
      <c r="M15" s="60">
        <v>20279</v>
      </c>
      <c r="N15" s="60">
        <v>210848</v>
      </c>
      <c r="O15" s="60"/>
      <c r="P15" s="60"/>
      <c r="Q15" s="60"/>
      <c r="R15" s="60"/>
      <c r="S15" s="60"/>
      <c r="T15" s="60"/>
      <c r="U15" s="60"/>
      <c r="V15" s="60"/>
      <c r="W15" s="60">
        <v>1121149</v>
      </c>
      <c r="X15" s="60">
        <v>8520025</v>
      </c>
      <c r="Y15" s="60">
        <v>-7398876</v>
      </c>
      <c r="Z15" s="140">
        <v>-86.84</v>
      </c>
      <c r="AA15" s="155">
        <v>17040049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1515500</v>
      </c>
      <c r="D18" s="276"/>
      <c r="E18" s="82">
        <v>50000</v>
      </c>
      <c r="F18" s="82">
        <v>242064</v>
      </c>
      <c r="G18" s="82"/>
      <c r="H18" s="82"/>
      <c r="I18" s="82"/>
      <c r="J18" s="82"/>
      <c r="K18" s="82"/>
      <c r="L18" s="82">
        <v>249204</v>
      </c>
      <c r="M18" s="82"/>
      <c r="N18" s="82">
        <v>249204</v>
      </c>
      <c r="O18" s="82"/>
      <c r="P18" s="82"/>
      <c r="Q18" s="82"/>
      <c r="R18" s="82"/>
      <c r="S18" s="82"/>
      <c r="T18" s="82"/>
      <c r="U18" s="82"/>
      <c r="V18" s="82"/>
      <c r="W18" s="82">
        <v>249204</v>
      </c>
      <c r="X18" s="82">
        <v>121032</v>
      </c>
      <c r="Y18" s="82">
        <v>128172</v>
      </c>
      <c r="Z18" s="270">
        <v>105.9</v>
      </c>
      <c r="AA18" s="278">
        <v>242064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385546491</v>
      </c>
      <c r="F20" s="100">
        <f t="shared" si="2"/>
        <v>398218669</v>
      </c>
      <c r="G20" s="100">
        <f t="shared" si="2"/>
        <v>32458663</v>
      </c>
      <c r="H20" s="100">
        <f t="shared" si="2"/>
        <v>-9877522</v>
      </c>
      <c r="I20" s="100">
        <f t="shared" si="2"/>
        <v>37359907</v>
      </c>
      <c r="J20" s="100">
        <f t="shared" si="2"/>
        <v>59941048</v>
      </c>
      <c r="K20" s="100">
        <f t="shared" si="2"/>
        <v>31893744</v>
      </c>
      <c r="L20" s="100">
        <f t="shared" si="2"/>
        <v>26745264</v>
      </c>
      <c r="M20" s="100">
        <f t="shared" si="2"/>
        <v>22118061</v>
      </c>
      <c r="N20" s="100">
        <f t="shared" si="2"/>
        <v>80757069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140698117</v>
      </c>
      <c r="X20" s="100">
        <f t="shared" si="2"/>
        <v>199109335</v>
      </c>
      <c r="Y20" s="100">
        <f t="shared" si="2"/>
        <v>-58411218</v>
      </c>
      <c r="Z20" s="137">
        <f>+IF(X20&lt;&gt;0,+(Y20/X20)*100,0)</f>
        <v>-29.33625286830474</v>
      </c>
      <c r="AA20" s="153">
        <f>SUM(AA26:AA33)</f>
        <v>398218669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385496491</v>
      </c>
      <c r="F23" s="60">
        <v>394454523</v>
      </c>
      <c r="G23" s="60">
        <v>32458663</v>
      </c>
      <c r="H23" s="60">
        <v>-9877522</v>
      </c>
      <c r="I23" s="60">
        <v>37331254</v>
      </c>
      <c r="J23" s="60">
        <v>59912395</v>
      </c>
      <c r="K23" s="60">
        <v>31893744</v>
      </c>
      <c r="L23" s="60">
        <v>26743969</v>
      </c>
      <c r="M23" s="60">
        <v>21676272</v>
      </c>
      <c r="N23" s="60">
        <v>80313985</v>
      </c>
      <c r="O23" s="60"/>
      <c r="P23" s="60"/>
      <c r="Q23" s="60"/>
      <c r="R23" s="60"/>
      <c r="S23" s="60"/>
      <c r="T23" s="60"/>
      <c r="U23" s="60"/>
      <c r="V23" s="60"/>
      <c r="W23" s="60">
        <v>140226380</v>
      </c>
      <c r="X23" s="60">
        <v>197227262</v>
      </c>
      <c r="Y23" s="60">
        <v>-57000882</v>
      </c>
      <c r="Z23" s="140">
        <v>-28.9</v>
      </c>
      <c r="AA23" s="155">
        <v>394454523</v>
      </c>
    </row>
    <row r="24" spans="1:27" ht="12.75">
      <c r="A24" s="291" t="s">
        <v>208</v>
      </c>
      <c r="B24" s="142"/>
      <c r="C24" s="62"/>
      <c r="D24" s="156"/>
      <c r="E24" s="60">
        <v>50000</v>
      </c>
      <c r="F24" s="60">
        <v>3764146</v>
      </c>
      <c r="G24" s="60"/>
      <c r="H24" s="60"/>
      <c r="I24" s="60">
        <v>28653</v>
      </c>
      <c r="J24" s="60">
        <v>28653</v>
      </c>
      <c r="K24" s="60"/>
      <c r="L24" s="60"/>
      <c r="M24" s="60">
        <v>441789</v>
      </c>
      <c r="N24" s="60">
        <v>441789</v>
      </c>
      <c r="O24" s="60"/>
      <c r="P24" s="60"/>
      <c r="Q24" s="60"/>
      <c r="R24" s="60"/>
      <c r="S24" s="60"/>
      <c r="T24" s="60"/>
      <c r="U24" s="60"/>
      <c r="V24" s="60"/>
      <c r="W24" s="60">
        <v>470442</v>
      </c>
      <c r="X24" s="60">
        <v>1882073</v>
      </c>
      <c r="Y24" s="60">
        <v>-1411631</v>
      </c>
      <c r="Z24" s="140">
        <v>-75</v>
      </c>
      <c r="AA24" s="155">
        <v>3764146</v>
      </c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385546491</v>
      </c>
      <c r="F26" s="295">
        <f t="shared" si="3"/>
        <v>398218669</v>
      </c>
      <c r="G26" s="295">
        <f t="shared" si="3"/>
        <v>32458663</v>
      </c>
      <c r="H26" s="295">
        <f t="shared" si="3"/>
        <v>-9877522</v>
      </c>
      <c r="I26" s="295">
        <f t="shared" si="3"/>
        <v>37359907</v>
      </c>
      <c r="J26" s="295">
        <f t="shared" si="3"/>
        <v>59941048</v>
      </c>
      <c r="K26" s="295">
        <f t="shared" si="3"/>
        <v>31893744</v>
      </c>
      <c r="L26" s="295">
        <f t="shared" si="3"/>
        <v>26743969</v>
      </c>
      <c r="M26" s="295">
        <f t="shared" si="3"/>
        <v>22118061</v>
      </c>
      <c r="N26" s="295">
        <f t="shared" si="3"/>
        <v>80755774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140696822</v>
      </c>
      <c r="X26" s="295">
        <f t="shared" si="3"/>
        <v>199109335</v>
      </c>
      <c r="Y26" s="295">
        <f t="shared" si="3"/>
        <v>-58412513</v>
      </c>
      <c r="Z26" s="296">
        <f>+IF(X26&lt;&gt;0,+(Y26/X26)*100,0)</f>
        <v>-29.33690326473141</v>
      </c>
      <c r="AA26" s="297">
        <f>SUM(AA21:AA25)</f>
        <v>398218669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>
        <v>1295</v>
      </c>
      <c r="M30" s="60"/>
      <c r="N30" s="60">
        <v>1295</v>
      </c>
      <c r="O30" s="60"/>
      <c r="P30" s="60"/>
      <c r="Q30" s="60"/>
      <c r="R30" s="60"/>
      <c r="S30" s="60"/>
      <c r="T30" s="60"/>
      <c r="U30" s="60"/>
      <c r="V30" s="60"/>
      <c r="W30" s="60">
        <v>1295</v>
      </c>
      <c r="X30" s="60"/>
      <c r="Y30" s="60">
        <v>1295</v>
      </c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240847837</v>
      </c>
      <c r="D38" s="156">
        <f t="shared" si="4"/>
        <v>0</v>
      </c>
      <c r="E38" s="60">
        <f t="shared" si="4"/>
        <v>449961500</v>
      </c>
      <c r="F38" s="60">
        <f t="shared" si="4"/>
        <v>458919532</v>
      </c>
      <c r="G38" s="60">
        <f t="shared" si="4"/>
        <v>32458663</v>
      </c>
      <c r="H38" s="60">
        <f t="shared" si="4"/>
        <v>-9033934</v>
      </c>
      <c r="I38" s="60">
        <f t="shared" si="4"/>
        <v>37636677</v>
      </c>
      <c r="J38" s="60">
        <f t="shared" si="4"/>
        <v>61061406</v>
      </c>
      <c r="K38" s="60">
        <f t="shared" si="4"/>
        <v>33037868</v>
      </c>
      <c r="L38" s="60">
        <f t="shared" si="4"/>
        <v>27645937</v>
      </c>
      <c r="M38" s="60">
        <f t="shared" si="4"/>
        <v>21716523</v>
      </c>
      <c r="N38" s="60">
        <f t="shared" si="4"/>
        <v>82400328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143461734</v>
      </c>
      <c r="X38" s="60">
        <f t="shared" si="4"/>
        <v>229459767</v>
      </c>
      <c r="Y38" s="60">
        <f t="shared" si="4"/>
        <v>-85998033</v>
      </c>
      <c r="Z38" s="140">
        <f t="shared" si="5"/>
        <v>-37.47848005092762</v>
      </c>
      <c r="AA38" s="155">
        <f>AA8+AA23</f>
        <v>458919532</v>
      </c>
    </row>
    <row r="39" spans="1:27" ht="12.75">
      <c r="A39" s="291" t="s">
        <v>208</v>
      </c>
      <c r="B39" s="142"/>
      <c r="C39" s="62">
        <f t="shared" si="4"/>
        <v>777877</v>
      </c>
      <c r="D39" s="156">
        <f t="shared" si="4"/>
        <v>0</v>
      </c>
      <c r="E39" s="60">
        <f t="shared" si="4"/>
        <v>50000</v>
      </c>
      <c r="F39" s="60">
        <f t="shared" si="4"/>
        <v>3764146</v>
      </c>
      <c r="G39" s="60">
        <f t="shared" si="4"/>
        <v>0</v>
      </c>
      <c r="H39" s="60">
        <f t="shared" si="4"/>
        <v>0</v>
      </c>
      <c r="I39" s="60">
        <f t="shared" si="4"/>
        <v>28653</v>
      </c>
      <c r="J39" s="60">
        <f t="shared" si="4"/>
        <v>28653</v>
      </c>
      <c r="K39" s="60">
        <f t="shared" si="4"/>
        <v>0</v>
      </c>
      <c r="L39" s="60">
        <f t="shared" si="4"/>
        <v>0</v>
      </c>
      <c r="M39" s="60">
        <f t="shared" si="4"/>
        <v>441789</v>
      </c>
      <c r="N39" s="60">
        <f t="shared" si="4"/>
        <v>441789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470442</v>
      </c>
      <c r="X39" s="60">
        <f t="shared" si="4"/>
        <v>1882073</v>
      </c>
      <c r="Y39" s="60">
        <f t="shared" si="4"/>
        <v>-1411631</v>
      </c>
      <c r="Z39" s="140">
        <f t="shared" si="5"/>
        <v>-75.00405138376674</v>
      </c>
      <c r="AA39" s="155">
        <f>AA9+AA24</f>
        <v>3764146</v>
      </c>
    </row>
    <row r="40" spans="1:27" ht="12.75">
      <c r="A40" s="291" t="s">
        <v>209</v>
      </c>
      <c r="B40" s="142"/>
      <c r="C40" s="62">
        <f t="shared" si="4"/>
        <v>127342680</v>
      </c>
      <c r="D40" s="156">
        <f t="shared" si="4"/>
        <v>0</v>
      </c>
      <c r="E40" s="60">
        <f t="shared" si="4"/>
        <v>3250995</v>
      </c>
      <c r="F40" s="60">
        <f t="shared" si="4"/>
        <v>3928293</v>
      </c>
      <c r="G40" s="60">
        <f t="shared" si="4"/>
        <v>0</v>
      </c>
      <c r="H40" s="60">
        <f t="shared" si="4"/>
        <v>0</v>
      </c>
      <c r="I40" s="60">
        <f t="shared" si="4"/>
        <v>741336</v>
      </c>
      <c r="J40" s="60">
        <f t="shared" si="4"/>
        <v>741336</v>
      </c>
      <c r="K40" s="60">
        <f t="shared" si="4"/>
        <v>43862</v>
      </c>
      <c r="L40" s="60">
        <f t="shared" si="4"/>
        <v>0</v>
      </c>
      <c r="M40" s="60">
        <f t="shared" si="4"/>
        <v>0</v>
      </c>
      <c r="N40" s="60">
        <f t="shared" si="4"/>
        <v>43862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785198</v>
      </c>
      <c r="X40" s="60">
        <f t="shared" si="4"/>
        <v>1964147</v>
      </c>
      <c r="Y40" s="60">
        <f t="shared" si="4"/>
        <v>-1178949</v>
      </c>
      <c r="Z40" s="140">
        <f t="shared" si="5"/>
        <v>-60.02346056583341</v>
      </c>
      <c r="AA40" s="155">
        <f>AA10+AA25</f>
        <v>3928293</v>
      </c>
    </row>
    <row r="41" spans="1:27" ht="12.75">
      <c r="A41" s="292" t="s">
        <v>210</v>
      </c>
      <c r="B41" s="142"/>
      <c r="C41" s="293">
        <f aca="true" t="shared" si="6" ref="C41:Y41">SUM(C36:C40)</f>
        <v>368968394</v>
      </c>
      <c r="D41" s="294">
        <f t="shared" si="6"/>
        <v>0</v>
      </c>
      <c r="E41" s="295">
        <f t="shared" si="6"/>
        <v>453262495</v>
      </c>
      <c r="F41" s="295">
        <f t="shared" si="6"/>
        <v>466611971</v>
      </c>
      <c r="G41" s="295">
        <f t="shared" si="6"/>
        <v>32458663</v>
      </c>
      <c r="H41" s="295">
        <f t="shared" si="6"/>
        <v>-9033934</v>
      </c>
      <c r="I41" s="295">
        <f t="shared" si="6"/>
        <v>38406666</v>
      </c>
      <c r="J41" s="295">
        <f t="shared" si="6"/>
        <v>61831395</v>
      </c>
      <c r="K41" s="295">
        <f t="shared" si="6"/>
        <v>33081730</v>
      </c>
      <c r="L41" s="295">
        <f t="shared" si="6"/>
        <v>27645937</v>
      </c>
      <c r="M41" s="295">
        <f t="shared" si="6"/>
        <v>22158312</v>
      </c>
      <c r="N41" s="295">
        <f t="shared" si="6"/>
        <v>82885979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144717374</v>
      </c>
      <c r="X41" s="295">
        <f t="shared" si="6"/>
        <v>233305987</v>
      </c>
      <c r="Y41" s="295">
        <f t="shared" si="6"/>
        <v>-88588613</v>
      </c>
      <c r="Z41" s="296">
        <f t="shared" si="5"/>
        <v>-37.97099857536018</v>
      </c>
      <c r="AA41" s="297">
        <f>SUM(AA36:AA40)</f>
        <v>466611971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9066497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4533249</v>
      </c>
      <c r="Y42" s="54">
        <f t="shared" si="7"/>
        <v>-4533249</v>
      </c>
      <c r="Z42" s="184">
        <f t="shared" si="5"/>
        <v>-100</v>
      </c>
      <c r="AA42" s="130">
        <f aca="true" t="shared" si="8" ref="AA42:AA48">AA12+AA27</f>
        <v>9066497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700000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350000</v>
      </c>
      <c r="Y43" s="305">
        <f t="shared" si="7"/>
        <v>-350000</v>
      </c>
      <c r="Z43" s="306">
        <f t="shared" si="5"/>
        <v>-100</v>
      </c>
      <c r="AA43" s="307">
        <f t="shared" si="8"/>
        <v>700000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21553478</v>
      </c>
      <c r="D45" s="129">
        <f t="shared" si="7"/>
        <v>0</v>
      </c>
      <c r="E45" s="54">
        <f t="shared" si="7"/>
        <v>12880000</v>
      </c>
      <c r="F45" s="54">
        <f t="shared" si="7"/>
        <v>17040049</v>
      </c>
      <c r="G45" s="54">
        <f t="shared" si="7"/>
        <v>0</v>
      </c>
      <c r="H45" s="54">
        <f t="shared" si="7"/>
        <v>8200</v>
      </c>
      <c r="I45" s="54">
        <f t="shared" si="7"/>
        <v>902101</v>
      </c>
      <c r="J45" s="54">
        <f t="shared" si="7"/>
        <v>910301</v>
      </c>
      <c r="K45" s="54">
        <f t="shared" si="7"/>
        <v>68862</v>
      </c>
      <c r="L45" s="54">
        <f t="shared" si="7"/>
        <v>123002</v>
      </c>
      <c r="M45" s="54">
        <f t="shared" si="7"/>
        <v>20279</v>
      </c>
      <c r="N45" s="54">
        <f t="shared" si="7"/>
        <v>212143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1122444</v>
      </c>
      <c r="X45" s="54">
        <f t="shared" si="7"/>
        <v>8520025</v>
      </c>
      <c r="Y45" s="54">
        <f t="shared" si="7"/>
        <v>-7397581</v>
      </c>
      <c r="Z45" s="184">
        <f t="shared" si="5"/>
        <v>-86.82581330453843</v>
      </c>
      <c r="AA45" s="130">
        <f t="shared" si="8"/>
        <v>17040049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1515500</v>
      </c>
      <c r="D48" s="129">
        <f t="shared" si="7"/>
        <v>0</v>
      </c>
      <c r="E48" s="54">
        <f t="shared" si="7"/>
        <v>50000</v>
      </c>
      <c r="F48" s="54">
        <f t="shared" si="7"/>
        <v>242064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249204</v>
      </c>
      <c r="M48" s="54">
        <f t="shared" si="7"/>
        <v>0</v>
      </c>
      <c r="N48" s="54">
        <f t="shared" si="7"/>
        <v>249204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249204</v>
      </c>
      <c r="X48" s="54">
        <f t="shared" si="7"/>
        <v>121032</v>
      </c>
      <c r="Y48" s="54">
        <f t="shared" si="7"/>
        <v>128172</v>
      </c>
      <c r="Z48" s="184">
        <f t="shared" si="5"/>
        <v>105.89926630973628</v>
      </c>
      <c r="AA48" s="130">
        <f t="shared" si="8"/>
        <v>242064</v>
      </c>
    </row>
    <row r="49" spans="1:27" ht="12.75">
      <c r="A49" s="308" t="s">
        <v>220</v>
      </c>
      <c r="B49" s="149"/>
      <c r="C49" s="239">
        <f aca="true" t="shared" si="9" ref="C49:Y49">SUM(C41:C48)</f>
        <v>392037372</v>
      </c>
      <c r="D49" s="218">
        <f t="shared" si="9"/>
        <v>0</v>
      </c>
      <c r="E49" s="220">
        <f t="shared" si="9"/>
        <v>466192495</v>
      </c>
      <c r="F49" s="220">
        <f t="shared" si="9"/>
        <v>493660581</v>
      </c>
      <c r="G49" s="220">
        <f t="shared" si="9"/>
        <v>32458663</v>
      </c>
      <c r="H49" s="220">
        <f t="shared" si="9"/>
        <v>-9025734</v>
      </c>
      <c r="I49" s="220">
        <f t="shared" si="9"/>
        <v>39308767</v>
      </c>
      <c r="J49" s="220">
        <f t="shared" si="9"/>
        <v>62741696</v>
      </c>
      <c r="K49" s="220">
        <f t="shared" si="9"/>
        <v>33150592</v>
      </c>
      <c r="L49" s="220">
        <f t="shared" si="9"/>
        <v>28018143</v>
      </c>
      <c r="M49" s="220">
        <f t="shared" si="9"/>
        <v>22178591</v>
      </c>
      <c r="N49" s="220">
        <f t="shared" si="9"/>
        <v>83347326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146089022</v>
      </c>
      <c r="X49" s="220">
        <f t="shared" si="9"/>
        <v>246830293</v>
      </c>
      <c r="Y49" s="220">
        <f t="shared" si="9"/>
        <v>-100741271</v>
      </c>
      <c r="Z49" s="221">
        <f t="shared" si="5"/>
        <v>-40.813981855946665</v>
      </c>
      <c r="AA49" s="222">
        <f>SUM(AA41:AA48)</f>
        <v>493660581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58196380</v>
      </c>
      <c r="F51" s="54">
        <f t="shared" si="10"/>
        <v>58196380</v>
      </c>
      <c r="G51" s="54">
        <f t="shared" si="10"/>
        <v>110622</v>
      </c>
      <c r="H51" s="54">
        <f t="shared" si="10"/>
        <v>6973990</v>
      </c>
      <c r="I51" s="54">
        <f t="shared" si="10"/>
        <v>5102271</v>
      </c>
      <c r="J51" s="54">
        <f t="shared" si="10"/>
        <v>12186883</v>
      </c>
      <c r="K51" s="54">
        <f t="shared" si="10"/>
        <v>5654005</v>
      </c>
      <c r="L51" s="54">
        <f t="shared" si="10"/>
        <v>7532301</v>
      </c>
      <c r="M51" s="54">
        <f t="shared" si="10"/>
        <v>6907901</v>
      </c>
      <c r="N51" s="54">
        <f t="shared" si="10"/>
        <v>20094207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32281090</v>
      </c>
      <c r="X51" s="54">
        <f t="shared" si="10"/>
        <v>29098191</v>
      </c>
      <c r="Y51" s="54">
        <f t="shared" si="10"/>
        <v>3182899</v>
      </c>
      <c r="Z51" s="184">
        <f>+IF(X51&lt;&gt;0,+(Y51/X51)*100,0)</f>
        <v>10.938477240732936</v>
      </c>
      <c r="AA51" s="130">
        <f>SUM(AA57:AA61)</f>
        <v>58196380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55171941</v>
      </c>
      <c r="F54" s="60">
        <v>55171941</v>
      </c>
      <c r="G54" s="60">
        <v>78963</v>
      </c>
      <c r="H54" s="60">
        <v>6913647</v>
      </c>
      <c r="I54" s="60">
        <v>5016049</v>
      </c>
      <c r="J54" s="60">
        <v>12008659</v>
      </c>
      <c r="K54" s="60">
        <v>5372689</v>
      </c>
      <c r="L54" s="60"/>
      <c r="M54" s="60">
        <v>6738161</v>
      </c>
      <c r="N54" s="60">
        <v>12110850</v>
      </c>
      <c r="O54" s="60"/>
      <c r="P54" s="60"/>
      <c r="Q54" s="60"/>
      <c r="R54" s="60"/>
      <c r="S54" s="60"/>
      <c r="T54" s="60"/>
      <c r="U54" s="60"/>
      <c r="V54" s="60"/>
      <c r="W54" s="60">
        <v>24119509</v>
      </c>
      <c r="X54" s="60">
        <v>27585971</v>
      </c>
      <c r="Y54" s="60">
        <v>-3466462</v>
      </c>
      <c r="Z54" s="140">
        <v>-12.57</v>
      </c>
      <c r="AA54" s="155">
        <v>55171941</v>
      </c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100000</v>
      </c>
      <c r="F56" s="60">
        <v>100000</v>
      </c>
      <c r="G56" s="60">
        <v>29000</v>
      </c>
      <c r="H56" s="60">
        <v>21871</v>
      </c>
      <c r="I56" s="60">
        <v>11127</v>
      </c>
      <c r="J56" s="60">
        <v>61998</v>
      </c>
      <c r="K56" s="60">
        <v>8356</v>
      </c>
      <c r="L56" s="60"/>
      <c r="M56" s="60">
        <v>21163</v>
      </c>
      <c r="N56" s="60">
        <v>29519</v>
      </c>
      <c r="O56" s="60"/>
      <c r="P56" s="60"/>
      <c r="Q56" s="60"/>
      <c r="R56" s="60"/>
      <c r="S56" s="60"/>
      <c r="T56" s="60"/>
      <c r="U56" s="60"/>
      <c r="V56" s="60"/>
      <c r="W56" s="60">
        <v>91517</v>
      </c>
      <c r="X56" s="60">
        <v>50000</v>
      </c>
      <c r="Y56" s="60">
        <v>41517</v>
      </c>
      <c r="Z56" s="140">
        <v>83.03</v>
      </c>
      <c r="AA56" s="155">
        <v>100000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55271941</v>
      </c>
      <c r="F57" s="295">
        <f t="shared" si="11"/>
        <v>55271941</v>
      </c>
      <c r="G57" s="295">
        <f t="shared" si="11"/>
        <v>107963</v>
      </c>
      <c r="H57" s="295">
        <f t="shared" si="11"/>
        <v>6935518</v>
      </c>
      <c r="I57" s="295">
        <f t="shared" si="11"/>
        <v>5027176</v>
      </c>
      <c r="J57" s="295">
        <f t="shared" si="11"/>
        <v>12070657</v>
      </c>
      <c r="K57" s="295">
        <f t="shared" si="11"/>
        <v>5381045</v>
      </c>
      <c r="L57" s="295">
        <f t="shared" si="11"/>
        <v>0</v>
      </c>
      <c r="M57" s="295">
        <f t="shared" si="11"/>
        <v>6759324</v>
      </c>
      <c r="N57" s="295">
        <f t="shared" si="11"/>
        <v>12140369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24211026</v>
      </c>
      <c r="X57" s="295">
        <f t="shared" si="11"/>
        <v>27635971</v>
      </c>
      <c r="Y57" s="295">
        <f t="shared" si="11"/>
        <v>-3424945</v>
      </c>
      <c r="Z57" s="296">
        <f>+IF(X57&lt;&gt;0,+(Y57/X57)*100,0)</f>
        <v>-12.393069163374069</v>
      </c>
      <c r="AA57" s="297">
        <f>SUM(AA52:AA56)</f>
        <v>55271941</v>
      </c>
    </row>
    <row r="58" spans="1:27" ht="12.75">
      <c r="A58" s="311" t="s">
        <v>211</v>
      </c>
      <c r="B58" s="136"/>
      <c r="C58" s="62"/>
      <c r="D58" s="156"/>
      <c r="E58" s="60">
        <v>200000</v>
      </c>
      <c r="F58" s="60">
        <v>230000</v>
      </c>
      <c r="G58" s="60"/>
      <c r="H58" s="60"/>
      <c r="I58" s="60">
        <v>45503</v>
      </c>
      <c r="J58" s="60">
        <v>45503</v>
      </c>
      <c r="K58" s="60"/>
      <c r="L58" s="60"/>
      <c r="M58" s="60">
        <v>27568</v>
      </c>
      <c r="N58" s="60">
        <v>27568</v>
      </c>
      <c r="O58" s="60"/>
      <c r="P58" s="60"/>
      <c r="Q58" s="60"/>
      <c r="R58" s="60"/>
      <c r="S58" s="60"/>
      <c r="T58" s="60"/>
      <c r="U58" s="60"/>
      <c r="V58" s="60"/>
      <c r="W58" s="60">
        <v>73071</v>
      </c>
      <c r="X58" s="60">
        <v>115000</v>
      </c>
      <c r="Y58" s="60">
        <v>-41929</v>
      </c>
      <c r="Z58" s="140">
        <v>-36.46</v>
      </c>
      <c r="AA58" s="155">
        <v>230000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2724439</v>
      </c>
      <c r="F61" s="60">
        <v>2694439</v>
      </c>
      <c r="G61" s="60">
        <v>2659</v>
      </c>
      <c r="H61" s="60">
        <v>38472</v>
      </c>
      <c r="I61" s="60">
        <v>29592</v>
      </c>
      <c r="J61" s="60">
        <v>70723</v>
      </c>
      <c r="K61" s="60">
        <v>272960</v>
      </c>
      <c r="L61" s="60">
        <v>7532301</v>
      </c>
      <c r="M61" s="60">
        <v>121009</v>
      </c>
      <c r="N61" s="60">
        <v>7926270</v>
      </c>
      <c r="O61" s="60"/>
      <c r="P61" s="60"/>
      <c r="Q61" s="60"/>
      <c r="R61" s="60"/>
      <c r="S61" s="60"/>
      <c r="T61" s="60"/>
      <c r="U61" s="60"/>
      <c r="V61" s="60"/>
      <c r="W61" s="60">
        <v>7996993</v>
      </c>
      <c r="X61" s="60">
        <v>1347220</v>
      </c>
      <c r="Y61" s="60">
        <v>6649773</v>
      </c>
      <c r="Z61" s="140">
        <v>493.59</v>
      </c>
      <c r="AA61" s="155">
        <v>2694439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989188</v>
      </c>
      <c r="F66" s="275"/>
      <c r="G66" s="275">
        <v>78618</v>
      </c>
      <c r="H66" s="275">
        <v>21505</v>
      </c>
      <c r="I66" s="275">
        <v>21505</v>
      </c>
      <c r="J66" s="275">
        <v>121628</v>
      </c>
      <c r="K66" s="275">
        <v>76116</v>
      </c>
      <c r="L66" s="275">
        <v>119388</v>
      </c>
      <c r="M66" s="275">
        <v>73244</v>
      </c>
      <c r="N66" s="275">
        <v>268748</v>
      </c>
      <c r="O66" s="275"/>
      <c r="P66" s="275"/>
      <c r="Q66" s="275"/>
      <c r="R66" s="275"/>
      <c r="S66" s="275"/>
      <c r="T66" s="275"/>
      <c r="U66" s="275"/>
      <c r="V66" s="275"/>
      <c r="W66" s="275">
        <v>390376</v>
      </c>
      <c r="X66" s="275"/>
      <c r="Y66" s="275">
        <v>390376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56544016</v>
      </c>
      <c r="F67" s="60"/>
      <c r="G67" s="60">
        <v>345</v>
      </c>
      <c r="H67" s="60">
        <v>6892142</v>
      </c>
      <c r="I67" s="60">
        <v>4805702</v>
      </c>
      <c r="J67" s="60">
        <v>11698189</v>
      </c>
      <c r="K67" s="60">
        <v>5194581</v>
      </c>
      <c r="L67" s="60">
        <v>6844091</v>
      </c>
      <c r="M67" s="60">
        <v>6346344</v>
      </c>
      <c r="N67" s="60">
        <v>18385016</v>
      </c>
      <c r="O67" s="60"/>
      <c r="P67" s="60"/>
      <c r="Q67" s="60"/>
      <c r="R67" s="60"/>
      <c r="S67" s="60"/>
      <c r="T67" s="60"/>
      <c r="U67" s="60"/>
      <c r="V67" s="60"/>
      <c r="W67" s="60">
        <v>30083205</v>
      </c>
      <c r="X67" s="60"/>
      <c r="Y67" s="60">
        <v>30083205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683177</v>
      </c>
      <c r="F68" s="60"/>
      <c r="G68" s="60">
        <v>31659</v>
      </c>
      <c r="H68" s="60">
        <v>60340</v>
      </c>
      <c r="I68" s="60">
        <v>275064</v>
      </c>
      <c r="J68" s="60">
        <v>367063</v>
      </c>
      <c r="K68" s="60">
        <v>383308</v>
      </c>
      <c r="L68" s="60">
        <v>568822</v>
      </c>
      <c r="M68" s="60">
        <v>488313</v>
      </c>
      <c r="N68" s="60">
        <v>1440443</v>
      </c>
      <c r="O68" s="60"/>
      <c r="P68" s="60"/>
      <c r="Q68" s="60"/>
      <c r="R68" s="60"/>
      <c r="S68" s="60"/>
      <c r="T68" s="60"/>
      <c r="U68" s="60"/>
      <c r="V68" s="60"/>
      <c r="W68" s="60">
        <v>1807506</v>
      </c>
      <c r="X68" s="60"/>
      <c r="Y68" s="60">
        <v>1807506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58216381</v>
      </c>
      <c r="F69" s="220">
        <f t="shared" si="12"/>
        <v>0</v>
      </c>
      <c r="G69" s="220">
        <f t="shared" si="12"/>
        <v>110622</v>
      </c>
      <c r="H69" s="220">
        <f t="shared" si="12"/>
        <v>6973987</v>
      </c>
      <c r="I69" s="220">
        <f t="shared" si="12"/>
        <v>5102271</v>
      </c>
      <c r="J69" s="220">
        <f t="shared" si="12"/>
        <v>12186880</v>
      </c>
      <c r="K69" s="220">
        <f t="shared" si="12"/>
        <v>5654005</v>
      </c>
      <c r="L69" s="220">
        <f t="shared" si="12"/>
        <v>7532301</v>
      </c>
      <c r="M69" s="220">
        <f t="shared" si="12"/>
        <v>6907901</v>
      </c>
      <c r="N69" s="220">
        <f t="shared" si="12"/>
        <v>20094207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32281087</v>
      </c>
      <c r="X69" s="220">
        <f t="shared" si="12"/>
        <v>0</v>
      </c>
      <c r="Y69" s="220">
        <f t="shared" si="12"/>
        <v>32281087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368968394</v>
      </c>
      <c r="D5" s="357">
        <f t="shared" si="0"/>
        <v>0</v>
      </c>
      <c r="E5" s="356">
        <f t="shared" si="0"/>
        <v>67716004</v>
      </c>
      <c r="F5" s="358">
        <f t="shared" si="0"/>
        <v>68393302</v>
      </c>
      <c r="G5" s="358">
        <f t="shared" si="0"/>
        <v>0</v>
      </c>
      <c r="H5" s="356">
        <f t="shared" si="0"/>
        <v>843588</v>
      </c>
      <c r="I5" s="356">
        <f t="shared" si="0"/>
        <v>1046759</v>
      </c>
      <c r="J5" s="358">
        <f t="shared" si="0"/>
        <v>1890347</v>
      </c>
      <c r="K5" s="358">
        <f t="shared" si="0"/>
        <v>1187986</v>
      </c>
      <c r="L5" s="356">
        <f t="shared" si="0"/>
        <v>901968</v>
      </c>
      <c r="M5" s="356">
        <f t="shared" si="0"/>
        <v>40251</v>
      </c>
      <c r="N5" s="358">
        <f t="shared" si="0"/>
        <v>2130205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4020552</v>
      </c>
      <c r="X5" s="356">
        <f t="shared" si="0"/>
        <v>34196652</v>
      </c>
      <c r="Y5" s="358">
        <f t="shared" si="0"/>
        <v>-30176100</v>
      </c>
      <c r="Z5" s="359">
        <f>+IF(X5&lt;&gt;0,+(Y5/X5)*100,0)</f>
        <v>-88.24284903680044</v>
      </c>
      <c r="AA5" s="360">
        <f>+AA6+AA8+AA11+AA13+AA15</f>
        <v>68393302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240847837</v>
      </c>
      <c r="D11" s="363">
        <f aca="true" t="shared" si="3" ref="D11:AA11">+D12</f>
        <v>0</v>
      </c>
      <c r="E11" s="362">
        <f t="shared" si="3"/>
        <v>64465009</v>
      </c>
      <c r="F11" s="364">
        <f t="shared" si="3"/>
        <v>64465009</v>
      </c>
      <c r="G11" s="364">
        <f t="shared" si="3"/>
        <v>0</v>
      </c>
      <c r="H11" s="362">
        <f t="shared" si="3"/>
        <v>843588</v>
      </c>
      <c r="I11" s="362">
        <f t="shared" si="3"/>
        <v>305423</v>
      </c>
      <c r="J11" s="364">
        <f t="shared" si="3"/>
        <v>1149011</v>
      </c>
      <c r="K11" s="364">
        <f t="shared" si="3"/>
        <v>1144124</v>
      </c>
      <c r="L11" s="362">
        <f t="shared" si="3"/>
        <v>901968</v>
      </c>
      <c r="M11" s="362">
        <f t="shared" si="3"/>
        <v>40251</v>
      </c>
      <c r="N11" s="364">
        <f t="shared" si="3"/>
        <v>2086343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3235354</v>
      </c>
      <c r="X11" s="362">
        <f t="shared" si="3"/>
        <v>32232505</v>
      </c>
      <c r="Y11" s="364">
        <f t="shared" si="3"/>
        <v>-28997151</v>
      </c>
      <c r="Z11" s="365">
        <f>+IF(X11&lt;&gt;0,+(Y11/X11)*100,0)</f>
        <v>-89.96244939696744</v>
      </c>
      <c r="AA11" s="366">
        <f t="shared" si="3"/>
        <v>64465009</v>
      </c>
    </row>
    <row r="12" spans="1:27" ht="12.75">
      <c r="A12" s="291" t="s">
        <v>232</v>
      </c>
      <c r="B12" s="136"/>
      <c r="C12" s="60">
        <v>240847837</v>
      </c>
      <c r="D12" s="340"/>
      <c r="E12" s="60">
        <v>64465009</v>
      </c>
      <c r="F12" s="59">
        <v>64465009</v>
      </c>
      <c r="G12" s="59"/>
      <c r="H12" s="60">
        <v>843588</v>
      </c>
      <c r="I12" s="60">
        <v>305423</v>
      </c>
      <c r="J12" s="59">
        <v>1149011</v>
      </c>
      <c r="K12" s="59">
        <v>1144124</v>
      </c>
      <c r="L12" s="60">
        <v>901968</v>
      </c>
      <c r="M12" s="60">
        <v>40251</v>
      </c>
      <c r="N12" s="59">
        <v>2086343</v>
      </c>
      <c r="O12" s="59"/>
      <c r="P12" s="60"/>
      <c r="Q12" s="60"/>
      <c r="R12" s="59"/>
      <c r="S12" s="59"/>
      <c r="T12" s="60"/>
      <c r="U12" s="60"/>
      <c r="V12" s="59"/>
      <c r="W12" s="59">
        <v>3235354</v>
      </c>
      <c r="X12" s="60">
        <v>32232505</v>
      </c>
      <c r="Y12" s="59">
        <v>-28997151</v>
      </c>
      <c r="Z12" s="61">
        <v>-89.96</v>
      </c>
      <c r="AA12" s="62">
        <v>64465009</v>
      </c>
    </row>
    <row r="13" spans="1:27" ht="12.75">
      <c r="A13" s="361" t="s">
        <v>208</v>
      </c>
      <c r="B13" s="136"/>
      <c r="C13" s="275">
        <f>+C14</f>
        <v>777877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777877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127342680</v>
      </c>
      <c r="D15" s="340">
        <f t="shared" si="5"/>
        <v>0</v>
      </c>
      <c r="E15" s="60">
        <f t="shared" si="5"/>
        <v>3250995</v>
      </c>
      <c r="F15" s="59">
        <f t="shared" si="5"/>
        <v>3928293</v>
      </c>
      <c r="G15" s="59">
        <f t="shared" si="5"/>
        <v>0</v>
      </c>
      <c r="H15" s="60">
        <f t="shared" si="5"/>
        <v>0</v>
      </c>
      <c r="I15" s="60">
        <f t="shared" si="5"/>
        <v>741336</v>
      </c>
      <c r="J15" s="59">
        <f t="shared" si="5"/>
        <v>741336</v>
      </c>
      <c r="K15" s="59">
        <f t="shared" si="5"/>
        <v>43862</v>
      </c>
      <c r="L15" s="60">
        <f t="shared" si="5"/>
        <v>0</v>
      </c>
      <c r="M15" s="60">
        <f t="shared" si="5"/>
        <v>0</v>
      </c>
      <c r="N15" s="59">
        <f t="shared" si="5"/>
        <v>43862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785198</v>
      </c>
      <c r="X15" s="60">
        <f t="shared" si="5"/>
        <v>1964147</v>
      </c>
      <c r="Y15" s="59">
        <f t="shared" si="5"/>
        <v>-1178949</v>
      </c>
      <c r="Z15" s="61">
        <f>+IF(X15&lt;&gt;0,+(Y15/X15)*100,0)</f>
        <v>-60.02346056583341</v>
      </c>
      <c r="AA15" s="62">
        <f>SUM(AA16:AA20)</f>
        <v>3928293</v>
      </c>
    </row>
    <row r="16" spans="1:27" ht="12.75">
      <c r="A16" s="291" t="s">
        <v>234</v>
      </c>
      <c r="B16" s="300"/>
      <c r="C16" s="60"/>
      <c r="D16" s="340"/>
      <c r="E16" s="60">
        <v>3250995</v>
      </c>
      <c r="F16" s="59">
        <v>3928293</v>
      </c>
      <c r="G16" s="59"/>
      <c r="H16" s="60"/>
      <c r="I16" s="60">
        <v>741336</v>
      </c>
      <c r="J16" s="59">
        <v>741336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741336</v>
      </c>
      <c r="X16" s="60">
        <v>1964147</v>
      </c>
      <c r="Y16" s="59">
        <v>-1222811</v>
      </c>
      <c r="Z16" s="61">
        <v>-62.26</v>
      </c>
      <c r="AA16" s="62">
        <v>3928293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127342680</v>
      </c>
      <c r="D20" s="340"/>
      <c r="E20" s="60"/>
      <c r="F20" s="59"/>
      <c r="G20" s="59"/>
      <c r="H20" s="60"/>
      <c r="I20" s="60"/>
      <c r="J20" s="59"/>
      <c r="K20" s="59">
        <v>43862</v>
      </c>
      <c r="L20" s="60"/>
      <c r="M20" s="60"/>
      <c r="N20" s="59">
        <v>43862</v>
      </c>
      <c r="O20" s="59"/>
      <c r="P20" s="60"/>
      <c r="Q20" s="60"/>
      <c r="R20" s="59"/>
      <c r="S20" s="59"/>
      <c r="T20" s="60"/>
      <c r="U20" s="60"/>
      <c r="V20" s="59"/>
      <c r="W20" s="59">
        <v>43862</v>
      </c>
      <c r="X20" s="60"/>
      <c r="Y20" s="59">
        <v>43862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9066497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4533249</v>
      </c>
      <c r="Y22" s="345">
        <f t="shared" si="6"/>
        <v>-4533249</v>
      </c>
      <c r="Z22" s="336">
        <f>+IF(X22&lt;&gt;0,+(Y22/X22)*100,0)</f>
        <v>-100</v>
      </c>
      <c r="AA22" s="350">
        <f>SUM(AA23:AA32)</f>
        <v>9066497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9066497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4533249</v>
      </c>
      <c r="Y32" s="59">
        <v>-4533249</v>
      </c>
      <c r="Z32" s="61">
        <v>-100</v>
      </c>
      <c r="AA32" s="62">
        <v>9066497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700000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350000</v>
      </c>
      <c r="Y34" s="345">
        <f t="shared" si="7"/>
        <v>-350000</v>
      </c>
      <c r="Z34" s="336">
        <f>+IF(X34&lt;&gt;0,+(Y34/X34)*100,0)</f>
        <v>-100</v>
      </c>
      <c r="AA34" s="350">
        <f t="shared" si="7"/>
        <v>700000</v>
      </c>
    </row>
    <row r="35" spans="1:27" ht="12.75">
      <c r="A35" s="361" t="s">
        <v>246</v>
      </c>
      <c r="B35" s="136"/>
      <c r="C35" s="54"/>
      <c r="D35" s="368"/>
      <c r="E35" s="54"/>
      <c r="F35" s="53">
        <v>700000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350000</v>
      </c>
      <c r="Y35" s="53">
        <v>-350000</v>
      </c>
      <c r="Z35" s="94">
        <v>-100</v>
      </c>
      <c r="AA35" s="95">
        <v>700000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21553478</v>
      </c>
      <c r="D40" s="344">
        <f t="shared" si="9"/>
        <v>0</v>
      </c>
      <c r="E40" s="343">
        <f t="shared" si="9"/>
        <v>12880000</v>
      </c>
      <c r="F40" s="345">
        <f t="shared" si="9"/>
        <v>17040049</v>
      </c>
      <c r="G40" s="345">
        <f t="shared" si="9"/>
        <v>0</v>
      </c>
      <c r="H40" s="343">
        <f t="shared" si="9"/>
        <v>8200</v>
      </c>
      <c r="I40" s="343">
        <f t="shared" si="9"/>
        <v>902101</v>
      </c>
      <c r="J40" s="345">
        <f t="shared" si="9"/>
        <v>910301</v>
      </c>
      <c r="K40" s="345">
        <f t="shared" si="9"/>
        <v>68862</v>
      </c>
      <c r="L40" s="343">
        <f t="shared" si="9"/>
        <v>121707</v>
      </c>
      <c r="M40" s="343">
        <f t="shared" si="9"/>
        <v>20279</v>
      </c>
      <c r="N40" s="345">
        <f t="shared" si="9"/>
        <v>210848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1121149</v>
      </c>
      <c r="X40" s="343">
        <f t="shared" si="9"/>
        <v>8520025</v>
      </c>
      <c r="Y40" s="345">
        <f t="shared" si="9"/>
        <v>-7398876</v>
      </c>
      <c r="Z40" s="336">
        <f>+IF(X40&lt;&gt;0,+(Y40/X40)*100,0)</f>
        <v>-86.84101279045542</v>
      </c>
      <c r="AA40" s="350">
        <f>SUM(AA41:AA49)</f>
        <v>17040049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131519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279728</v>
      </c>
      <c r="D44" s="368"/>
      <c r="E44" s="54">
        <v>3700000</v>
      </c>
      <c r="F44" s="53">
        <v>4424565</v>
      </c>
      <c r="G44" s="53"/>
      <c r="H44" s="54">
        <v>8200</v>
      </c>
      <c r="I44" s="54">
        <v>902101</v>
      </c>
      <c r="J44" s="53">
        <v>910301</v>
      </c>
      <c r="K44" s="53">
        <v>-692750</v>
      </c>
      <c r="L44" s="54">
        <v>94485</v>
      </c>
      <c r="M44" s="54">
        <v>17175</v>
      </c>
      <c r="N44" s="53">
        <v>-581090</v>
      </c>
      <c r="O44" s="53"/>
      <c r="P44" s="54"/>
      <c r="Q44" s="54"/>
      <c r="R44" s="53"/>
      <c r="S44" s="53"/>
      <c r="T44" s="54"/>
      <c r="U44" s="54"/>
      <c r="V44" s="53"/>
      <c r="W44" s="53">
        <v>329211</v>
      </c>
      <c r="X44" s="54">
        <v>2212283</v>
      </c>
      <c r="Y44" s="53">
        <v>-1883072</v>
      </c>
      <c r="Z44" s="94">
        <v>-85.12</v>
      </c>
      <c r="AA44" s="95">
        <v>4424565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18628490</v>
      </c>
      <c r="D48" s="368"/>
      <c r="E48" s="54"/>
      <c r="F48" s="53"/>
      <c r="G48" s="53"/>
      <c r="H48" s="54"/>
      <c r="I48" s="54"/>
      <c r="J48" s="53"/>
      <c r="K48" s="53">
        <v>700000</v>
      </c>
      <c r="L48" s="54"/>
      <c r="M48" s="54"/>
      <c r="N48" s="53">
        <v>700000</v>
      </c>
      <c r="O48" s="53"/>
      <c r="P48" s="54"/>
      <c r="Q48" s="54"/>
      <c r="R48" s="53"/>
      <c r="S48" s="53"/>
      <c r="T48" s="54"/>
      <c r="U48" s="54"/>
      <c r="V48" s="53"/>
      <c r="W48" s="53">
        <v>700000</v>
      </c>
      <c r="X48" s="54"/>
      <c r="Y48" s="53">
        <v>700000</v>
      </c>
      <c r="Z48" s="94"/>
      <c r="AA48" s="95"/>
    </row>
    <row r="49" spans="1:27" ht="12.75">
      <c r="A49" s="361" t="s">
        <v>93</v>
      </c>
      <c r="B49" s="136"/>
      <c r="C49" s="54">
        <v>2513741</v>
      </c>
      <c r="D49" s="368"/>
      <c r="E49" s="54">
        <v>9180000</v>
      </c>
      <c r="F49" s="53">
        <v>12615484</v>
      </c>
      <c r="G49" s="53"/>
      <c r="H49" s="54"/>
      <c r="I49" s="54"/>
      <c r="J49" s="53"/>
      <c r="K49" s="53">
        <v>61612</v>
      </c>
      <c r="L49" s="54">
        <v>27222</v>
      </c>
      <c r="M49" s="54">
        <v>3104</v>
      </c>
      <c r="N49" s="53">
        <v>91938</v>
      </c>
      <c r="O49" s="53"/>
      <c r="P49" s="54"/>
      <c r="Q49" s="54"/>
      <c r="R49" s="53"/>
      <c r="S49" s="53"/>
      <c r="T49" s="54"/>
      <c r="U49" s="54"/>
      <c r="V49" s="53"/>
      <c r="W49" s="53">
        <v>91938</v>
      </c>
      <c r="X49" s="54">
        <v>6307742</v>
      </c>
      <c r="Y49" s="53">
        <v>-6215804</v>
      </c>
      <c r="Z49" s="94">
        <v>-98.54</v>
      </c>
      <c r="AA49" s="95">
        <v>12615484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1515500</v>
      </c>
      <c r="D57" s="344">
        <f aca="true" t="shared" si="13" ref="D57:AA57">+D58</f>
        <v>0</v>
      </c>
      <c r="E57" s="343">
        <f t="shared" si="13"/>
        <v>50000</v>
      </c>
      <c r="F57" s="345">
        <f t="shared" si="13"/>
        <v>242064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249204</v>
      </c>
      <c r="M57" s="343">
        <f t="shared" si="13"/>
        <v>0</v>
      </c>
      <c r="N57" s="345">
        <f t="shared" si="13"/>
        <v>249204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249204</v>
      </c>
      <c r="X57" s="343">
        <f t="shared" si="13"/>
        <v>121032</v>
      </c>
      <c r="Y57" s="345">
        <f t="shared" si="13"/>
        <v>128172</v>
      </c>
      <c r="Z57" s="336">
        <f>+IF(X57&lt;&gt;0,+(Y57/X57)*100,0)</f>
        <v>105.89926630973628</v>
      </c>
      <c r="AA57" s="350">
        <f t="shared" si="13"/>
        <v>242064</v>
      </c>
    </row>
    <row r="58" spans="1:27" ht="12.75">
      <c r="A58" s="361" t="s">
        <v>217</v>
      </c>
      <c r="B58" s="136"/>
      <c r="C58" s="60">
        <v>1515500</v>
      </c>
      <c r="D58" s="340"/>
      <c r="E58" s="60">
        <v>50000</v>
      </c>
      <c r="F58" s="59">
        <v>242064</v>
      </c>
      <c r="G58" s="59"/>
      <c r="H58" s="60"/>
      <c r="I58" s="60"/>
      <c r="J58" s="59"/>
      <c r="K58" s="59"/>
      <c r="L58" s="60">
        <v>249204</v>
      </c>
      <c r="M58" s="60"/>
      <c r="N58" s="59">
        <v>249204</v>
      </c>
      <c r="O58" s="59"/>
      <c r="P58" s="60"/>
      <c r="Q58" s="60"/>
      <c r="R58" s="59"/>
      <c r="S58" s="59"/>
      <c r="T58" s="60"/>
      <c r="U58" s="60"/>
      <c r="V58" s="59"/>
      <c r="W58" s="59">
        <v>249204</v>
      </c>
      <c r="X58" s="60">
        <v>121032</v>
      </c>
      <c r="Y58" s="59">
        <v>128172</v>
      </c>
      <c r="Z58" s="61">
        <v>105.9</v>
      </c>
      <c r="AA58" s="62">
        <v>242064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392037372</v>
      </c>
      <c r="D60" s="346">
        <f t="shared" si="14"/>
        <v>0</v>
      </c>
      <c r="E60" s="219">
        <f t="shared" si="14"/>
        <v>80646004</v>
      </c>
      <c r="F60" s="264">
        <f t="shared" si="14"/>
        <v>95441912</v>
      </c>
      <c r="G60" s="264">
        <f t="shared" si="14"/>
        <v>0</v>
      </c>
      <c r="H60" s="219">
        <f t="shared" si="14"/>
        <v>851788</v>
      </c>
      <c r="I60" s="219">
        <f t="shared" si="14"/>
        <v>1948860</v>
      </c>
      <c r="J60" s="264">
        <f t="shared" si="14"/>
        <v>2800648</v>
      </c>
      <c r="K60" s="264">
        <f t="shared" si="14"/>
        <v>1256848</v>
      </c>
      <c r="L60" s="219">
        <f t="shared" si="14"/>
        <v>1272879</v>
      </c>
      <c r="M60" s="219">
        <f t="shared" si="14"/>
        <v>60530</v>
      </c>
      <c r="N60" s="264">
        <f t="shared" si="14"/>
        <v>2590257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5390905</v>
      </c>
      <c r="X60" s="219">
        <f t="shared" si="14"/>
        <v>47720958</v>
      </c>
      <c r="Y60" s="264">
        <f t="shared" si="14"/>
        <v>-42330053</v>
      </c>
      <c r="Z60" s="337">
        <f>+IF(X60&lt;&gt;0,+(Y60/X60)*100,0)</f>
        <v>-88.70327582275276</v>
      </c>
      <c r="AA60" s="232">
        <f>+AA57+AA54+AA51+AA40+AA37+AA34+AA22+AA5</f>
        <v>95441912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385546491</v>
      </c>
      <c r="F5" s="358">
        <f t="shared" si="0"/>
        <v>398218669</v>
      </c>
      <c r="G5" s="358">
        <f t="shared" si="0"/>
        <v>32458663</v>
      </c>
      <c r="H5" s="356">
        <f t="shared" si="0"/>
        <v>-9877522</v>
      </c>
      <c r="I5" s="356">
        <f t="shared" si="0"/>
        <v>37359907</v>
      </c>
      <c r="J5" s="358">
        <f t="shared" si="0"/>
        <v>59941048</v>
      </c>
      <c r="K5" s="358">
        <f t="shared" si="0"/>
        <v>31893744</v>
      </c>
      <c r="L5" s="356">
        <f t="shared" si="0"/>
        <v>26743969</v>
      </c>
      <c r="M5" s="356">
        <f t="shared" si="0"/>
        <v>22118061</v>
      </c>
      <c r="N5" s="358">
        <f t="shared" si="0"/>
        <v>80755774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140696822</v>
      </c>
      <c r="X5" s="356">
        <f t="shared" si="0"/>
        <v>199109335</v>
      </c>
      <c r="Y5" s="358">
        <f t="shared" si="0"/>
        <v>-58412513</v>
      </c>
      <c r="Z5" s="359">
        <f>+IF(X5&lt;&gt;0,+(Y5/X5)*100,0)</f>
        <v>-29.33690326473141</v>
      </c>
      <c r="AA5" s="360">
        <f>+AA6+AA8+AA11+AA13+AA15</f>
        <v>398218669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385496491</v>
      </c>
      <c r="F11" s="364">
        <f t="shared" si="3"/>
        <v>394454523</v>
      </c>
      <c r="G11" s="364">
        <f t="shared" si="3"/>
        <v>32458663</v>
      </c>
      <c r="H11" s="362">
        <f t="shared" si="3"/>
        <v>-9877522</v>
      </c>
      <c r="I11" s="362">
        <f t="shared" si="3"/>
        <v>37331254</v>
      </c>
      <c r="J11" s="364">
        <f t="shared" si="3"/>
        <v>59912395</v>
      </c>
      <c r="K11" s="364">
        <f t="shared" si="3"/>
        <v>31893744</v>
      </c>
      <c r="L11" s="362">
        <f t="shared" si="3"/>
        <v>26743969</v>
      </c>
      <c r="M11" s="362">
        <f t="shared" si="3"/>
        <v>21676272</v>
      </c>
      <c r="N11" s="364">
        <f t="shared" si="3"/>
        <v>80313985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140226380</v>
      </c>
      <c r="X11" s="362">
        <f t="shared" si="3"/>
        <v>197227262</v>
      </c>
      <c r="Y11" s="364">
        <f t="shared" si="3"/>
        <v>-57000882</v>
      </c>
      <c r="Z11" s="365">
        <f>+IF(X11&lt;&gt;0,+(Y11/X11)*100,0)</f>
        <v>-28.90111712852354</v>
      </c>
      <c r="AA11" s="366">
        <f t="shared" si="3"/>
        <v>394454523</v>
      </c>
    </row>
    <row r="12" spans="1:27" ht="12.75">
      <c r="A12" s="291" t="s">
        <v>232</v>
      </c>
      <c r="B12" s="136"/>
      <c r="C12" s="60"/>
      <c r="D12" s="340"/>
      <c r="E12" s="60">
        <v>385496491</v>
      </c>
      <c r="F12" s="59">
        <v>394454523</v>
      </c>
      <c r="G12" s="59">
        <v>32458663</v>
      </c>
      <c r="H12" s="60">
        <v>-9877522</v>
      </c>
      <c r="I12" s="60">
        <v>37331254</v>
      </c>
      <c r="J12" s="59">
        <v>59912395</v>
      </c>
      <c r="K12" s="59">
        <v>31893744</v>
      </c>
      <c r="L12" s="60">
        <v>26743969</v>
      </c>
      <c r="M12" s="60">
        <v>21676272</v>
      </c>
      <c r="N12" s="59">
        <v>80313985</v>
      </c>
      <c r="O12" s="59"/>
      <c r="P12" s="60"/>
      <c r="Q12" s="60"/>
      <c r="R12" s="59"/>
      <c r="S12" s="59"/>
      <c r="T12" s="60"/>
      <c r="U12" s="60"/>
      <c r="V12" s="59"/>
      <c r="W12" s="59">
        <v>140226380</v>
      </c>
      <c r="X12" s="60">
        <v>197227262</v>
      </c>
      <c r="Y12" s="59">
        <v>-57000882</v>
      </c>
      <c r="Z12" s="61">
        <v>-28.9</v>
      </c>
      <c r="AA12" s="62">
        <v>394454523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50000</v>
      </c>
      <c r="F13" s="342">
        <f t="shared" si="4"/>
        <v>3764146</v>
      </c>
      <c r="G13" s="342">
        <f t="shared" si="4"/>
        <v>0</v>
      </c>
      <c r="H13" s="275">
        <f t="shared" si="4"/>
        <v>0</v>
      </c>
      <c r="I13" s="275">
        <f t="shared" si="4"/>
        <v>28653</v>
      </c>
      <c r="J13" s="342">
        <f t="shared" si="4"/>
        <v>28653</v>
      </c>
      <c r="K13" s="342">
        <f t="shared" si="4"/>
        <v>0</v>
      </c>
      <c r="L13" s="275">
        <f t="shared" si="4"/>
        <v>0</v>
      </c>
      <c r="M13" s="275">
        <f t="shared" si="4"/>
        <v>441789</v>
      </c>
      <c r="N13" s="342">
        <f t="shared" si="4"/>
        <v>441789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470442</v>
      </c>
      <c r="X13" s="275">
        <f t="shared" si="4"/>
        <v>1882073</v>
      </c>
      <c r="Y13" s="342">
        <f t="shared" si="4"/>
        <v>-1411631</v>
      </c>
      <c r="Z13" s="335">
        <f>+IF(X13&lt;&gt;0,+(Y13/X13)*100,0)</f>
        <v>-75.00405138376674</v>
      </c>
      <c r="AA13" s="273">
        <f t="shared" si="4"/>
        <v>3764146</v>
      </c>
    </row>
    <row r="14" spans="1:27" ht="12.75">
      <c r="A14" s="291" t="s">
        <v>233</v>
      </c>
      <c r="B14" s="136"/>
      <c r="C14" s="60"/>
      <c r="D14" s="340"/>
      <c r="E14" s="60">
        <v>50000</v>
      </c>
      <c r="F14" s="59">
        <v>3764146</v>
      </c>
      <c r="G14" s="59"/>
      <c r="H14" s="60"/>
      <c r="I14" s="60">
        <v>28653</v>
      </c>
      <c r="J14" s="59">
        <v>28653</v>
      </c>
      <c r="K14" s="59"/>
      <c r="L14" s="60"/>
      <c r="M14" s="60">
        <v>441789</v>
      </c>
      <c r="N14" s="59">
        <v>441789</v>
      </c>
      <c r="O14" s="59"/>
      <c r="P14" s="60"/>
      <c r="Q14" s="60"/>
      <c r="R14" s="59"/>
      <c r="S14" s="59"/>
      <c r="T14" s="60"/>
      <c r="U14" s="60"/>
      <c r="V14" s="59"/>
      <c r="W14" s="59">
        <v>470442</v>
      </c>
      <c r="X14" s="60">
        <v>1882073</v>
      </c>
      <c r="Y14" s="59">
        <v>-1411631</v>
      </c>
      <c r="Z14" s="61">
        <v>-75</v>
      </c>
      <c r="AA14" s="62">
        <v>3764146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1295</v>
      </c>
      <c r="M40" s="343">
        <f t="shared" si="9"/>
        <v>0</v>
      </c>
      <c r="N40" s="345">
        <f t="shared" si="9"/>
        <v>1295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1295</v>
      </c>
      <c r="X40" s="343">
        <f t="shared" si="9"/>
        <v>0</v>
      </c>
      <c r="Y40" s="345">
        <f t="shared" si="9"/>
        <v>1295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>
        <v>1295</v>
      </c>
      <c r="M49" s="54"/>
      <c r="N49" s="53">
        <v>1295</v>
      </c>
      <c r="O49" s="53"/>
      <c r="P49" s="54"/>
      <c r="Q49" s="54"/>
      <c r="R49" s="53"/>
      <c r="S49" s="53"/>
      <c r="T49" s="54"/>
      <c r="U49" s="54"/>
      <c r="V49" s="53"/>
      <c r="W49" s="53">
        <v>1295</v>
      </c>
      <c r="X49" s="54"/>
      <c r="Y49" s="53">
        <v>1295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385546491</v>
      </c>
      <c r="F60" s="264">
        <f t="shared" si="14"/>
        <v>398218669</v>
      </c>
      <c r="G60" s="264">
        <f t="shared" si="14"/>
        <v>32458663</v>
      </c>
      <c r="H60" s="219">
        <f t="shared" si="14"/>
        <v>-9877522</v>
      </c>
      <c r="I60" s="219">
        <f t="shared" si="14"/>
        <v>37359907</v>
      </c>
      <c r="J60" s="264">
        <f t="shared" si="14"/>
        <v>59941048</v>
      </c>
      <c r="K60" s="264">
        <f t="shared" si="14"/>
        <v>31893744</v>
      </c>
      <c r="L60" s="219">
        <f t="shared" si="14"/>
        <v>26745264</v>
      </c>
      <c r="M60" s="219">
        <f t="shared" si="14"/>
        <v>22118061</v>
      </c>
      <c r="N60" s="264">
        <f t="shared" si="14"/>
        <v>80757069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140698117</v>
      </c>
      <c r="X60" s="219">
        <f t="shared" si="14"/>
        <v>199109335</v>
      </c>
      <c r="Y60" s="264">
        <f t="shared" si="14"/>
        <v>-58411218</v>
      </c>
      <c r="Z60" s="337">
        <f>+IF(X60&lt;&gt;0,+(Y60/X60)*100,0)</f>
        <v>-29.33625286830474</v>
      </c>
      <c r="AA60" s="232">
        <f>+AA57+AA54+AA51+AA40+AA37+AA34+AA22+AA5</f>
        <v>398218669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2017-01-31T12:41:47Z</dcterms:created>
  <dcterms:modified xsi:type="dcterms:W3CDTF">2017-01-31T12:41:50Z</dcterms:modified>
  <cp:category/>
  <cp:version/>
  <cp:contentType/>
  <cp:contentStatus/>
</cp:coreProperties>
</file>