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<sst xmlns="http://schemas.openxmlformats.org/spreadsheetml/2006/main" count="857" uniqueCount="303">
  <si>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iLembe(DC29)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</si>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</sst>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41922206</v>
      </c>
      <c r="X5" s="60">
        <v>-41922206</v>
      </c>
      <c r="Y5" s="61">
        <v>-100</v>
      </c>
      <c r="Z5" s="62">
        <v>0</v>
      </c>
    </row>
    <row r="6" spans="1:26" ht="12.75">
      <c r="A6" s="58" t="s">
        <v>32</v>
      </c>
      <c r="B6" s="19">
        <v>155003430</v>
      </c>
      <c r="C6" s="19">
        <v>0</v>
      </c>
      <c r="D6" s="59">
        <v>138775741</v>
      </c>
      <c r="E6" s="60">
        <v>138775741</v>
      </c>
      <c r="F6" s="60">
        <v>11693811</v>
      </c>
      <c r="G6" s="60">
        <v>12477925</v>
      </c>
      <c r="H6" s="60">
        <v>11140028</v>
      </c>
      <c r="I6" s="60">
        <v>35311764</v>
      </c>
      <c r="J6" s="60">
        <v>12225610</v>
      </c>
      <c r="K6" s="60">
        <v>11469495</v>
      </c>
      <c r="L6" s="60">
        <v>9723165</v>
      </c>
      <c r="M6" s="60">
        <v>33418270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68730034</v>
      </c>
      <c r="W6" s="60">
        <v>111245952</v>
      </c>
      <c r="X6" s="60">
        <v>-42515918</v>
      </c>
      <c r="Y6" s="61">
        <v>-38.22</v>
      </c>
      <c r="Z6" s="62">
        <v>138775741</v>
      </c>
    </row>
    <row r="7" spans="1:26" ht="12.75">
      <c r="A7" s="58" t="s">
        <v>33</v>
      </c>
      <c r="B7" s="19">
        <v>4768538</v>
      </c>
      <c r="C7" s="19">
        <v>0</v>
      </c>
      <c r="D7" s="59">
        <v>3614398</v>
      </c>
      <c r="E7" s="60">
        <v>3614398</v>
      </c>
      <c r="F7" s="60">
        <v>434445</v>
      </c>
      <c r="G7" s="60">
        <v>178982</v>
      </c>
      <c r="H7" s="60">
        <v>362011</v>
      </c>
      <c r="I7" s="60">
        <v>975438</v>
      </c>
      <c r="J7" s="60">
        <v>40385</v>
      </c>
      <c r="K7" s="60">
        <v>65854</v>
      </c>
      <c r="L7" s="60">
        <v>517909</v>
      </c>
      <c r="M7" s="60">
        <v>624148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1599586</v>
      </c>
      <c r="W7" s="60">
        <v>1032070</v>
      </c>
      <c r="X7" s="60">
        <v>567516</v>
      </c>
      <c r="Y7" s="61">
        <v>54.99</v>
      </c>
      <c r="Z7" s="62">
        <v>3614398</v>
      </c>
    </row>
    <row r="8" spans="1:26" ht="12.75">
      <c r="A8" s="58" t="s">
        <v>34</v>
      </c>
      <c r="B8" s="19">
        <v>376325909</v>
      </c>
      <c r="C8" s="19">
        <v>0</v>
      </c>
      <c r="D8" s="59">
        <v>396961000</v>
      </c>
      <c r="E8" s="60">
        <v>396961000</v>
      </c>
      <c r="F8" s="60">
        <v>155832001</v>
      </c>
      <c r="G8" s="60">
        <v>228923</v>
      </c>
      <c r="H8" s="60">
        <v>63934</v>
      </c>
      <c r="I8" s="60">
        <v>156124858</v>
      </c>
      <c r="J8" s="60">
        <v>75380</v>
      </c>
      <c r="K8" s="60">
        <v>64202</v>
      </c>
      <c r="L8" s="60">
        <v>123849285</v>
      </c>
      <c r="M8" s="60">
        <v>123988867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280113725</v>
      </c>
      <c r="W8" s="60">
        <v>102590660</v>
      </c>
      <c r="X8" s="60">
        <v>177523065</v>
      </c>
      <c r="Y8" s="61">
        <v>173.04</v>
      </c>
      <c r="Z8" s="62">
        <v>396961000</v>
      </c>
    </row>
    <row r="9" spans="1:26" ht="12.75">
      <c r="A9" s="58" t="s">
        <v>35</v>
      </c>
      <c r="B9" s="19">
        <v>30132776</v>
      </c>
      <c r="C9" s="19">
        <v>0</v>
      </c>
      <c r="D9" s="59">
        <v>50431809</v>
      </c>
      <c r="E9" s="60">
        <v>50431809</v>
      </c>
      <c r="F9" s="60">
        <v>7412743</v>
      </c>
      <c r="G9" s="60">
        <v>-3242814</v>
      </c>
      <c r="H9" s="60">
        <v>4058066</v>
      </c>
      <c r="I9" s="60">
        <v>8227995</v>
      </c>
      <c r="J9" s="60">
        <v>-512870</v>
      </c>
      <c r="K9" s="60">
        <v>1640778</v>
      </c>
      <c r="L9" s="60">
        <v>2787278</v>
      </c>
      <c r="M9" s="60">
        <v>3915186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12143181</v>
      </c>
      <c r="W9" s="60">
        <v>5405128</v>
      </c>
      <c r="X9" s="60">
        <v>6738053</v>
      </c>
      <c r="Y9" s="61">
        <v>124.66</v>
      </c>
      <c r="Z9" s="62">
        <v>50431809</v>
      </c>
    </row>
    <row r="10" spans="1:26" ht="22.5">
      <c r="A10" s="63" t="s">
        <v>278</v>
      </c>
      <c r="B10" s="64">
        <f>SUM(B5:B9)</f>
        <v>566230653</v>
      </c>
      <c r="C10" s="64">
        <f>SUM(C5:C9)</f>
        <v>0</v>
      </c>
      <c r="D10" s="65">
        <f aca="true" t="shared" si="0" ref="D10:Z10">SUM(D5:D9)</f>
        <v>589782948</v>
      </c>
      <c r="E10" s="66">
        <f t="shared" si="0"/>
        <v>589782948</v>
      </c>
      <c r="F10" s="66">
        <f t="shared" si="0"/>
        <v>175373000</v>
      </c>
      <c r="G10" s="66">
        <f t="shared" si="0"/>
        <v>9643016</v>
      </c>
      <c r="H10" s="66">
        <f t="shared" si="0"/>
        <v>15624039</v>
      </c>
      <c r="I10" s="66">
        <f t="shared" si="0"/>
        <v>200640055</v>
      </c>
      <c r="J10" s="66">
        <f t="shared" si="0"/>
        <v>11828505</v>
      </c>
      <c r="K10" s="66">
        <f t="shared" si="0"/>
        <v>13240329</v>
      </c>
      <c r="L10" s="66">
        <f t="shared" si="0"/>
        <v>136877637</v>
      </c>
      <c r="M10" s="66">
        <f t="shared" si="0"/>
        <v>161946471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362586526</v>
      </c>
      <c r="W10" s="66">
        <f t="shared" si="0"/>
        <v>262196016</v>
      </c>
      <c r="X10" s="66">
        <f t="shared" si="0"/>
        <v>100390510</v>
      </c>
      <c r="Y10" s="67">
        <f>+IF(W10&lt;&gt;0,(X10/W10)*100,0)</f>
        <v>38.288343023488196</v>
      </c>
      <c r="Z10" s="68">
        <f t="shared" si="0"/>
        <v>589782948</v>
      </c>
    </row>
    <row r="11" spans="1:26" ht="12.75">
      <c r="A11" s="58" t="s">
        <v>37</v>
      </c>
      <c r="B11" s="19">
        <v>162189594</v>
      </c>
      <c r="C11" s="19">
        <v>0</v>
      </c>
      <c r="D11" s="59">
        <v>178074625</v>
      </c>
      <c r="E11" s="60">
        <v>178074625</v>
      </c>
      <c r="F11" s="60">
        <v>15028297</v>
      </c>
      <c r="G11" s="60">
        <v>14891905</v>
      </c>
      <c r="H11" s="60">
        <v>17675125</v>
      </c>
      <c r="I11" s="60">
        <v>47595327</v>
      </c>
      <c r="J11" s="60">
        <v>14570690</v>
      </c>
      <c r="K11" s="60">
        <v>15392310</v>
      </c>
      <c r="L11" s="60">
        <v>17049458</v>
      </c>
      <c r="M11" s="60">
        <v>47012458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94607785</v>
      </c>
      <c r="W11" s="60">
        <v>61002040</v>
      </c>
      <c r="X11" s="60">
        <v>33605745</v>
      </c>
      <c r="Y11" s="61">
        <v>55.09</v>
      </c>
      <c r="Z11" s="62">
        <v>178074625</v>
      </c>
    </row>
    <row r="12" spans="1:26" ht="12.75">
      <c r="A12" s="58" t="s">
        <v>38</v>
      </c>
      <c r="B12" s="19">
        <v>9713898</v>
      </c>
      <c r="C12" s="19">
        <v>0</v>
      </c>
      <c r="D12" s="59">
        <v>11042858</v>
      </c>
      <c r="E12" s="60">
        <v>11042858</v>
      </c>
      <c r="F12" s="60">
        <v>652148</v>
      </c>
      <c r="G12" s="60">
        <v>713838</v>
      </c>
      <c r="H12" s="60">
        <v>758120</v>
      </c>
      <c r="I12" s="60">
        <v>2124106</v>
      </c>
      <c r="J12" s="60">
        <v>637855</v>
      </c>
      <c r="K12" s="60">
        <v>534564</v>
      </c>
      <c r="L12" s="60">
        <v>687458</v>
      </c>
      <c r="M12" s="60">
        <v>1859877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3983983</v>
      </c>
      <c r="W12" s="60">
        <v>6698982</v>
      </c>
      <c r="X12" s="60">
        <v>-2714999</v>
      </c>
      <c r="Y12" s="61">
        <v>-40.53</v>
      </c>
      <c r="Z12" s="62">
        <v>11042858</v>
      </c>
    </row>
    <row r="13" spans="1:26" ht="12.75">
      <c r="A13" s="58" t="s">
        <v>279</v>
      </c>
      <c r="B13" s="19">
        <v>72458877</v>
      </c>
      <c r="C13" s="19">
        <v>0</v>
      </c>
      <c r="D13" s="59">
        <v>65868384</v>
      </c>
      <c r="E13" s="60">
        <v>65868384</v>
      </c>
      <c r="F13" s="60">
        <v>5186700</v>
      </c>
      <c r="G13" s="60">
        <v>7984220</v>
      </c>
      <c r="H13" s="60">
        <v>6902827</v>
      </c>
      <c r="I13" s="60">
        <v>20073747</v>
      </c>
      <c r="J13" s="60">
        <v>4057098</v>
      </c>
      <c r="K13" s="60">
        <v>9233203</v>
      </c>
      <c r="L13" s="60">
        <v>2924727</v>
      </c>
      <c r="M13" s="60">
        <v>16215028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36288775</v>
      </c>
      <c r="W13" s="60">
        <v>32598103</v>
      </c>
      <c r="X13" s="60">
        <v>3690672</v>
      </c>
      <c r="Y13" s="61">
        <v>11.32</v>
      </c>
      <c r="Z13" s="62">
        <v>65868384</v>
      </c>
    </row>
    <row r="14" spans="1:26" ht="12.75">
      <c r="A14" s="58" t="s">
        <v>40</v>
      </c>
      <c r="B14" s="19">
        <v>8447809</v>
      </c>
      <c r="C14" s="19">
        <v>0</v>
      </c>
      <c r="D14" s="59">
        <v>8124832</v>
      </c>
      <c r="E14" s="60">
        <v>8124832</v>
      </c>
      <c r="F14" s="60">
        <v>4125329</v>
      </c>
      <c r="G14" s="60">
        <v>382353</v>
      </c>
      <c r="H14" s="60">
        <v>12372</v>
      </c>
      <c r="I14" s="60">
        <v>4520054</v>
      </c>
      <c r="J14" s="60">
        <v>353875</v>
      </c>
      <c r="K14" s="60">
        <v>542895</v>
      </c>
      <c r="L14" s="60">
        <v>971493</v>
      </c>
      <c r="M14" s="60">
        <v>1868263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6388317</v>
      </c>
      <c r="W14" s="60">
        <v>2346113</v>
      </c>
      <c r="X14" s="60">
        <v>4042204</v>
      </c>
      <c r="Y14" s="61">
        <v>172.29</v>
      </c>
      <c r="Z14" s="62">
        <v>8124832</v>
      </c>
    </row>
    <row r="15" spans="1:26" ht="12.75">
      <c r="A15" s="58" t="s">
        <v>41</v>
      </c>
      <c r="B15" s="19">
        <v>131160168</v>
      </c>
      <c r="C15" s="19">
        <v>0</v>
      </c>
      <c r="D15" s="59">
        <v>115545482</v>
      </c>
      <c r="E15" s="60">
        <v>115545482</v>
      </c>
      <c r="F15" s="60">
        <v>19359120</v>
      </c>
      <c r="G15" s="60">
        <v>7817448</v>
      </c>
      <c r="H15" s="60">
        <v>-10018694</v>
      </c>
      <c r="I15" s="60">
        <v>17157874</v>
      </c>
      <c r="J15" s="60">
        <v>2112737</v>
      </c>
      <c r="K15" s="60">
        <v>15449442</v>
      </c>
      <c r="L15" s="60">
        <v>15316369</v>
      </c>
      <c r="M15" s="60">
        <v>32878548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50036422</v>
      </c>
      <c r="W15" s="60">
        <v>97049620</v>
      </c>
      <c r="X15" s="60">
        <v>-47013198</v>
      </c>
      <c r="Y15" s="61">
        <v>-48.44</v>
      </c>
      <c r="Z15" s="62">
        <v>115545482</v>
      </c>
    </row>
    <row r="16" spans="1:26" ht="12.75">
      <c r="A16" s="69" t="s">
        <v>42</v>
      </c>
      <c r="B16" s="19">
        <v>37415662</v>
      </c>
      <c r="C16" s="19">
        <v>0</v>
      </c>
      <c r="D16" s="59">
        <v>15000000</v>
      </c>
      <c r="E16" s="60">
        <v>15000000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2130333</v>
      </c>
      <c r="X16" s="60">
        <v>-2130333</v>
      </c>
      <c r="Y16" s="61">
        <v>-100</v>
      </c>
      <c r="Z16" s="62">
        <v>15000000</v>
      </c>
    </row>
    <row r="17" spans="1:26" ht="12.75">
      <c r="A17" s="58" t="s">
        <v>43</v>
      </c>
      <c r="B17" s="19">
        <v>250495821</v>
      </c>
      <c r="C17" s="19">
        <v>0</v>
      </c>
      <c r="D17" s="59">
        <v>185944310</v>
      </c>
      <c r="E17" s="60">
        <v>185944310</v>
      </c>
      <c r="F17" s="60">
        <v>22357648</v>
      </c>
      <c r="G17" s="60">
        <v>7918120</v>
      </c>
      <c r="H17" s="60">
        <v>6397862</v>
      </c>
      <c r="I17" s="60">
        <v>36673630</v>
      </c>
      <c r="J17" s="60">
        <v>9763673</v>
      </c>
      <c r="K17" s="60">
        <v>18063850</v>
      </c>
      <c r="L17" s="60">
        <v>15709849</v>
      </c>
      <c r="M17" s="60">
        <v>43537372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80211002</v>
      </c>
      <c r="W17" s="60">
        <v>48450353</v>
      </c>
      <c r="X17" s="60">
        <v>31760649</v>
      </c>
      <c r="Y17" s="61">
        <v>65.55</v>
      </c>
      <c r="Z17" s="62">
        <v>185944310</v>
      </c>
    </row>
    <row r="18" spans="1:26" ht="12.75">
      <c r="A18" s="70" t="s">
        <v>44</v>
      </c>
      <c r="B18" s="71">
        <f>SUM(B11:B17)</f>
        <v>671881829</v>
      </c>
      <c r="C18" s="71">
        <f>SUM(C11:C17)</f>
        <v>0</v>
      </c>
      <c r="D18" s="72">
        <f aca="true" t="shared" si="1" ref="D18:Z18">SUM(D11:D17)</f>
        <v>579600491</v>
      </c>
      <c r="E18" s="73">
        <f t="shared" si="1"/>
        <v>579600491</v>
      </c>
      <c r="F18" s="73">
        <f t="shared" si="1"/>
        <v>66709242</v>
      </c>
      <c r="G18" s="73">
        <f t="shared" si="1"/>
        <v>39707884</v>
      </c>
      <c r="H18" s="73">
        <f t="shared" si="1"/>
        <v>21727612</v>
      </c>
      <c r="I18" s="73">
        <f t="shared" si="1"/>
        <v>128144738</v>
      </c>
      <c r="J18" s="73">
        <f t="shared" si="1"/>
        <v>31495928</v>
      </c>
      <c r="K18" s="73">
        <f t="shared" si="1"/>
        <v>59216264</v>
      </c>
      <c r="L18" s="73">
        <f t="shared" si="1"/>
        <v>52659354</v>
      </c>
      <c r="M18" s="73">
        <f t="shared" si="1"/>
        <v>143371546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271516284</v>
      </c>
      <c r="W18" s="73">
        <f t="shared" si="1"/>
        <v>250275544</v>
      </c>
      <c r="X18" s="73">
        <f t="shared" si="1"/>
        <v>21240740</v>
      </c>
      <c r="Y18" s="67">
        <f>+IF(W18&lt;&gt;0,(X18/W18)*100,0)</f>
        <v>8.486941896328473</v>
      </c>
      <c r="Z18" s="74">
        <f t="shared" si="1"/>
        <v>579600491</v>
      </c>
    </row>
    <row r="19" spans="1:26" ht="12.75">
      <c r="A19" s="70" t="s">
        <v>45</v>
      </c>
      <c r="B19" s="75">
        <f>+B10-B18</f>
        <v>-105651176</v>
      </c>
      <c r="C19" s="75">
        <f>+C10-C18</f>
        <v>0</v>
      </c>
      <c r="D19" s="76">
        <f aca="true" t="shared" si="2" ref="D19:Z19">+D10-D18</f>
        <v>10182457</v>
      </c>
      <c r="E19" s="77">
        <f t="shared" si="2"/>
        <v>10182457</v>
      </c>
      <c r="F19" s="77">
        <f t="shared" si="2"/>
        <v>108663758</v>
      </c>
      <c r="G19" s="77">
        <f t="shared" si="2"/>
        <v>-30064868</v>
      </c>
      <c r="H19" s="77">
        <f t="shared" si="2"/>
        <v>-6103573</v>
      </c>
      <c r="I19" s="77">
        <f t="shared" si="2"/>
        <v>72495317</v>
      </c>
      <c r="J19" s="77">
        <f t="shared" si="2"/>
        <v>-19667423</v>
      </c>
      <c r="K19" s="77">
        <f t="shared" si="2"/>
        <v>-45975935</v>
      </c>
      <c r="L19" s="77">
        <f t="shared" si="2"/>
        <v>84218283</v>
      </c>
      <c r="M19" s="77">
        <f t="shared" si="2"/>
        <v>18574925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91070242</v>
      </c>
      <c r="W19" s="77">
        <f>IF(E10=E18,0,W10-W18)</f>
        <v>11920472</v>
      </c>
      <c r="X19" s="77">
        <f t="shared" si="2"/>
        <v>79149770</v>
      </c>
      <c r="Y19" s="78">
        <f>+IF(W19&lt;&gt;0,(X19/W19)*100,0)</f>
        <v>663.9818456853051</v>
      </c>
      <c r="Z19" s="79">
        <f t="shared" si="2"/>
        <v>10182457</v>
      </c>
    </row>
    <row r="20" spans="1:26" ht="12.75">
      <c r="A20" s="58" t="s">
        <v>46</v>
      </c>
      <c r="B20" s="19">
        <v>526701420</v>
      </c>
      <c r="C20" s="19">
        <v>0</v>
      </c>
      <c r="D20" s="59">
        <v>362328000</v>
      </c>
      <c r="E20" s="60">
        <v>362328000</v>
      </c>
      <c r="F20" s="60">
        <v>0</v>
      </c>
      <c r="G20" s="60">
        <v>46248673</v>
      </c>
      <c r="H20" s="60">
        <v>103034560</v>
      </c>
      <c r="I20" s="60">
        <v>149283233</v>
      </c>
      <c r="J20" s="60">
        <v>3398501</v>
      </c>
      <c r="K20" s="60">
        <v>66915717</v>
      </c>
      <c r="L20" s="60">
        <v>35683681</v>
      </c>
      <c r="M20" s="60">
        <v>105997899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255281132</v>
      </c>
      <c r="W20" s="60">
        <v>25775583</v>
      </c>
      <c r="X20" s="60">
        <v>229505549</v>
      </c>
      <c r="Y20" s="61">
        <v>890.4</v>
      </c>
      <c r="Z20" s="62">
        <v>362328000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421050244</v>
      </c>
      <c r="C22" s="86">
        <f>SUM(C19:C21)</f>
        <v>0</v>
      </c>
      <c r="D22" s="87">
        <f aca="true" t="shared" si="3" ref="D22:Z22">SUM(D19:D21)</f>
        <v>372510457</v>
      </c>
      <c r="E22" s="88">
        <f t="shared" si="3"/>
        <v>372510457</v>
      </c>
      <c r="F22" s="88">
        <f t="shared" si="3"/>
        <v>108663758</v>
      </c>
      <c r="G22" s="88">
        <f t="shared" si="3"/>
        <v>16183805</v>
      </c>
      <c r="H22" s="88">
        <f t="shared" si="3"/>
        <v>96930987</v>
      </c>
      <c r="I22" s="88">
        <f t="shared" si="3"/>
        <v>221778550</v>
      </c>
      <c r="J22" s="88">
        <f t="shared" si="3"/>
        <v>-16268922</v>
      </c>
      <c r="K22" s="88">
        <f t="shared" si="3"/>
        <v>20939782</v>
      </c>
      <c r="L22" s="88">
        <f t="shared" si="3"/>
        <v>119901964</v>
      </c>
      <c r="M22" s="88">
        <f t="shared" si="3"/>
        <v>124572824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346351374</v>
      </c>
      <c r="W22" s="88">
        <f t="shared" si="3"/>
        <v>37696055</v>
      </c>
      <c r="X22" s="88">
        <f t="shared" si="3"/>
        <v>308655319</v>
      </c>
      <c r="Y22" s="89">
        <f>+IF(W22&lt;&gt;0,(X22/W22)*100,0)</f>
        <v>818.8000548067962</v>
      </c>
      <c r="Z22" s="90">
        <f t="shared" si="3"/>
        <v>372510457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421050244</v>
      </c>
      <c r="C24" s="75">
        <f>SUM(C22:C23)</f>
        <v>0</v>
      </c>
      <c r="D24" s="76">
        <f aca="true" t="shared" si="4" ref="D24:Z24">SUM(D22:D23)</f>
        <v>372510457</v>
      </c>
      <c r="E24" s="77">
        <f t="shared" si="4"/>
        <v>372510457</v>
      </c>
      <c r="F24" s="77">
        <f t="shared" si="4"/>
        <v>108663758</v>
      </c>
      <c r="G24" s="77">
        <f t="shared" si="4"/>
        <v>16183805</v>
      </c>
      <c r="H24" s="77">
        <f t="shared" si="4"/>
        <v>96930987</v>
      </c>
      <c r="I24" s="77">
        <f t="shared" si="4"/>
        <v>221778550</v>
      </c>
      <c r="J24" s="77">
        <f t="shared" si="4"/>
        <v>-16268922</v>
      </c>
      <c r="K24" s="77">
        <f t="shared" si="4"/>
        <v>20939782</v>
      </c>
      <c r="L24" s="77">
        <f t="shared" si="4"/>
        <v>119901964</v>
      </c>
      <c r="M24" s="77">
        <f t="shared" si="4"/>
        <v>124572824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346351374</v>
      </c>
      <c r="W24" s="77">
        <f t="shared" si="4"/>
        <v>37696055</v>
      </c>
      <c r="X24" s="77">
        <f t="shared" si="4"/>
        <v>308655319</v>
      </c>
      <c r="Y24" s="78">
        <f>+IF(W24&lt;&gt;0,(X24/W24)*100,0)</f>
        <v>818.8000548067962</v>
      </c>
      <c r="Z24" s="79">
        <f t="shared" si="4"/>
        <v>372510457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473497588</v>
      </c>
      <c r="C27" s="22">
        <v>0</v>
      </c>
      <c r="D27" s="99">
        <v>347899377</v>
      </c>
      <c r="E27" s="100">
        <v>347899377</v>
      </c>
      <c r="F27" s="100">
        <v>24432032</v>
      </c>
      <c r="G27" s="100">
        <v>16150978</v>
      </c>
      <c r="H27" s="100">
        <v>78029027</v>
      </c>
      <c r="I27" s="100">
        <v>118612037</v>
      </c>
      <c r="J27" s="100">
        <v>3279701</v>
      </c>
      <c r="K27" s="100">
        <v>113823540</v>
      </c>
      <c r="L27" s="100">
        <v>11969305</v>
      </c>
      <c r="M27" s="100">
        <v>129072546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247684583</v>
      </c>
      <c r="W27" s="100">
        <v>173949689</v>
      </c>
      <c r="X27" s="100">
        <v>73734894</v>
      </c>
      <c r="Y27" s="101">
        <v>42.39</v>
      </c>
      <c r="Z27" s="102">
        <v>347899377</v>
      </c>
    </row>
    <row r="28" spans="1:26" ht="12.75">
      <c r="A28" s="103" t="s">
        <v>46</v>
      </c>
      <c r="B28" s="19">
        <v>347139907</v>
      </c>
      <c r="C28" s="19">
        <v>0</v>
      </c>
      <c r="D28" s="59">
        <v>209954387</v>
      </c>
      <c r="E28" s="60">
        <v>209954387</v>
      </c>
      <c r="F28" s="60">
        <v>20994973</v>
      </c>
      <c r="G28" s="60">
        <v>12324242</v>
      </c>
      <c r="H28" s="60">
        <v>55589889</v>
      </c>
      <c r="I28" s="60">
        <v>88909104</v>
      </c>
      <c r="J28" s="60">
        <v>2981141</v>
      </c>
      <c r="K28" s="60">
        <v>64127366</v>
      </c>
      <c r="L28" s="60">
        <v>9392748</v>
      </c>
      <c r="M28" s="60">
        <v>76501255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165410359</v>
      </c>
      <c r="W28" s="60">
        <v>104977194</v>
      </c>
      <c r="X28" s="60">
        <v>60433165</v>
      </c>
      <c r="Y28" s="61">
        <v>57.57</v>
      </c>
      <c r="Z28" s="62">
        <v>209954387</v>
      </c>
    </row>
    <row r="29" spans="1:26" ht="12.75">
      <c r="A29" s="58" t="s">
        <v>283</v>
      </c>
      <c r="B29" s="19">
        <v>102856476</v>
      </c>
      <c r="C29" s="19">
        <v>0</v>
      </c>
      <c r="D29" s="59">
        <v>112509990</v>
      </c>
      <c r="E29" s="60">
        <v>112509990</v>
      </c>
      <c r="F29" s="60">
        <v>3430059</v>
      </c>
      <c r="G29" s="60">
        <v>3819736</v>
      </c>
      <c r="H29" s="60">
        <v>22283728</v>
      </c>
      <c r="I29" s="60">
        <v>29533523</v>
      </c>
      <c r="J29" s="60">
        <v>0</v>
      </c>
      <c r="K29" s="60">
        <v>47695420</v>
      </c>
      <c r="L29" s="60">
        <v>1331267</v>
      </c>
      <c r="M29" s="60">
        <v>49026687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78560210</v>
      </c>
      <c r="W29" s="60">
        <v>56254995</v>
      </c>
      <c r="X29" s="60">
        <v>22305215</v>
      </c>
      <c r="Y29" s="61">
        <v>39.65</v>
      </c>
      <c r="Z29" s="62">
        <v>112509990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23501205</v>
      </c>
      <c r="C31" s="19">
        <v>0</v>
      </c>
      <c r="D31" s="59">
        <v>25435000</v>
      </c>
      <c r="E31" s="60">
        <v>25435000</v>
      </c>
      <c r="F31" s="60">
        <v>7000</v>
      </c>
      <c r="G31" s="60">
        <v>7000</v>
      </c>
      <c r="H31" s="60">
        <v>155410</v>
      </c>
      <c r="I31" s="60">
        <v>169410</v>
      </c>
      <c r="J31" s="60">
        <v>298560</v>
      </c>
      <c r="K31" s="60">
        <v>2000754</v>
      </c>
      <c r="L31" s="60">
        <v>1245290</v>
      </c>
      <c r="M31" s="60">
        <v>3544604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3714014</v>
      </c>
      <c r="W31" s="60">
        <v>12717500</v>
      </c>
      <c r="X31" s="60">
        <v>-9003486</v>
      </c>
      <c r="Y31" s="61">
        <v>-70.8</v>
      </c>
      <c r="Z31" s="62">
        <v>25435000</v>
      </c>
    </row>
    <row r="32" spans="1:26" ht="12.75">
      <c r="A32" s="70" t="s">
        <v>54</v>
      </c>
      <c r="B32" s="22">
        <f>SUM(B28:B31)</f>
        <v>473497588</v>
      </c>
      <c r="C32" s="22">
        <f>SUM(C28:C31)</f>
        <v>0</v>
      </c>
      <c r="D32" s="99">
        <f aca="true" t="shared" si="5" ref="D32:Z32">SUM(D28:D31)</f>
        <v>347899377</v>
      </c>
      <c r="E32" s="100">
        <f t="shared" si="5"/>
        <v>347899377</v>
      </c>
      <c r="F32" s="100">
        <f t="shared" si="5"/>
        <v>24432032</v>
      </c>
      <c r="G32" s="100">
        <f t="shared" si="5"/>
        <v>16150978</v>
      </c>
      <c r="H32" s="100">
        <f t="shared" si="5"/>
        <v>78029027</v>
      </c>
      <c r="I32" s="100">
        <f t="shared" si="5"/>
        <v>118612037</v>
      </c>
      <c r="J32" s="100">
        <f t="shared" si="5"/>
        <v>3279701</v>
      </c>
      <c r="K32" s="100">
        <f t="shared" si="5"/>
        <v>113823540</v>
      </c>
      <c r="L32" s="100">
        <f t="shared" si="5"/>
        <v>11969305</v>
      </c>
      <c r="M32" s="100">
        <f t="shared" si="5"/>
        <v>129072546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247684583</v>
      </c>
      <c r="W32" s="100">
        <f t="shared" si="5"/>
        <v>173949689</v>
      </c>
      <c r="X32" s="100">
        <f t="shared" si="5"/>
        <v>73734894</v>
      </c>
      <c r="Y32" s="101">
        <f>+IF(W32&lt;&gt;0,(X32/W32)*100,0)</f>
        <v>42.388632267114886</v>
      </c>
      <c r="Z32" s="102">
        <f t="shared" si="5"/>
        <v>347899377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301322746</v>
      </c>
      <c r="C35" s="19">
        <v>0</v>
      </c>
      <c r="D35" s="59">
        <v>263152059</v>
      </c>
      <c r="E35" s="60">
        <v>263152059</v>
      </c>
      <c r="F35" s="60">
        <v>383445844</v>
      </c>
      <c r="G35" s="60">
        <v>233682873</v>
      </c>
      <c r="H35" s="60">
        <v>282526011</v>
      </c>
      <c r="I35" s="60">
        <v>282526011</v>
      </c>
      <c r="J35" s="60">
        <v>245622252</v>
      </c>
      <c r="K35" s="60">
        <v>282526011</v>
      </c>
      <c r="L35" s="60">
        <v>272266530</v>
      </c>
      <c r="M35" s="60">
        <v>272266530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272266530</v>
      </c>
      <c r="W35" s="60">
        <v>131576030</v>
      </c>
      <c r="X35" s="60">
        <v>140690500</v>
      </c>
      <c r="Y35" s="61">
        <v>106.93</v>
      </c>
      <c r="Z35" s="62">
        <v>263152059</v>
      </c>
    </row>
    <row r="36" spans="1:26" ht="12.75">
      <c r="A36" s="58" t="s">
        <v>57</v>
      </c>
      <c r="B36" s="19">
        <v>1994729731</v>
      </c>
      <c r="C36" s="19">
        <v>0</v>
      </c>
      <c r="D36" s="59">
        <v>1948770239</v>
      </c>
      <c r="E36" s="60">
        <v>1948770239</v>
      </c>
      <c r="F36" s="60">
        <v>1834152851</v>
      </c>
      <c r="G36" s="60">
        <v>2021083393</v>
      </c>
      <c r="H36" s="60">
        <v>2092766381</v>
      </c>
      <c r="I36" s="60">
        <v>2092766381</v>
      </c>
      <c r="J36" s="60">
        <v>2092027051</v>
      </c>
      <c r="K36" s="60">
        <v>2092766381</v>
      </c>
      <c r="L36" s="60">
        <v>2230226132</v>
      </c>
      <c r="M36" s="60">
        <v>2230226132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2230226132</v>
      </c>
      <c r="W36" s="60">
        <v>974385120</v>
      </c>
      <c r="X36" s="60">
        <v>1255841012</v>
      </c>
      <c r="Y36" s="61">
        <v>128.89</v>
      </c>
      <c r="Z36" s="62">
        <v>1948770239</v>
      </c>
    </row>
    <row r="37" spans="1:26" ht="12.75">
      <c r="A37" s="58" t="s">
        <v>58</v>
      </c>
      <c r="B37" s="19">
        <v>371827645</v>
      </c>
      <c r="C37" s="19">
        <v>0</v>
      </c>
      <c r="D37" s="59">
        <v>124638584</v>
      </c>
      <c r="E37" s="60">
        <v>124638584</v>
      </c>
      <c r="F37" s="60">
        <v>318918679</v>
      </c>
      <c r="G37" s="60">
        <v>206041552</v>
      </c>
      <c r="H37" s="60">
        <v>246386986</v>
      </c>
      <c r="I37" s="60">
        <v>246386986</v>
      </c>
      <c r="J37" s="60">
        <v>219968630</v>
      </c>
      <c r="K37" s="60">
        <v>246386986</v>
      </c>
      <c r="L37" s="60">
        <v>214642348</v>
      </c>
      <c r="M37" s="60">
        <v>214642348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214642348</v>
      </c>
      <c r="W37" s="60">
        <v>62319292</v>
      </c>
      <c r="X37" s="60">
        <v>152323056</v>
      </c>
      <c r="Y37" s="61">
        <v>244.42</v>
      </c>
      <c r="Z37" s="62">
        <v>124638584</v>
      </c>
    </row>
    <row r="38" spans="1:26" ht="12.75">
      <c r="A38" s="58" t="s">
        <v>59</v>
      </c>
      <c r="B38" s="19">
        <v>93020274</v>
      </c>
      <c r="C38" s="19">
        <v>0</v>
      </c>
      <c r="D38" s="59">
        <v>95692236</v>
      </c>
      <c r="E38" s="60">
        <v>95692236</v>
      </c>
      <c r="F38" s="60">
        <v>104384082</v>
      </c>
      <c r="G38" s="60">
        <v>95654475</v>
      </c>
      <c r="H38" s="60">
        <v>91945125</v>
      </c>
      <c r="I38" s="60">
        <v>91945125</v>
      </c>
      <c r="J38" s="60">
        <v>95647778</v>
      </c>
      <c r="K38" s="60">
        <v>91945125</v>
      </c>
      <c r="L38" s="60">
        <v>95647778</v>
      </c>
      <c r="M38" s="60">
        <v>95647778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95647778</v>
      </c>
      <c r="W38" s="60">
        <v>47846118</v>
      </c>
      <c r="X38" s="60">
        <v>47801660</v>
      </c>
      <c r="Y38" s="61">
        <v>99.91</v>
      </c>
      <c r="Z38" s="62">
        <v>95692236</v>
      </c>
    </row>
    <row r="39" spans="1:26" ht="12.75">
      <c r="A39" s="58" t="s">
        <v>60</v>
      </c>
      <c r="B39" s="19">
        <v>1831204559</v>
      </c>
      <c r="C39" s="19">
        <v>0</v>
      </c>
      <c r="D39" s="59">
        <v>1991591477</v>
      </c>
      <c r="E39" s="60">
        <v>1991591477</v>
      </c>
      <c r="F39" s="60">
        <v>1794295934</v>
      </c>
      <c r="G39" s="60">
        <v>1953070239</v>
      </c>
      <c r="H39" s="60">
        <v>2036960281</v>
      </c>
      <c r="I39" s="60">
        <v>2036960281</v>
      </c>
      <c r="J39" s="60">
        <v>2022032895</v>
      </c>
      <c r="K39" s="60">
        <v>2036960281</v>
      </c>
      <c r="L39" s="60">
        <v>2192202536</v>
      </c>
      <c r="M39" s="60">
        <v>2192202536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2192202536</v>
      </c>
      <c r="W39" s="60">
        <v>995795739</v>
      </c>
      <c r="X39" s="60">
        <v>1196406797</v>
      </c>
      <c r="Y39" s="61">
        <v>120.15</v>
      </c>
      <c r="Z39" s="62">
        <v>1991591477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437739593</v>
      </c>
      <c r="C42" s="19">
        <v>0</v>
      </c>
      <c r="D42" s="59">
        <v>294901298</v>
      </c>
      <c r="E42" s="60">
        <v>294901298</v>
      </c>
      <c r="F42" s="60">
        <v>97041974</v>
      </c>
      <c r="G42" s="60">
        <v>-61760406</v>
      </c>
      <c r="H42" s="60">
        <v>32511399</v>
      </c>
      <c r="I42" s="60">
        <v>67792967</v>
      </c>
      <c r="J42" s="60">
        <v>2055982</v>
      </c>
      <c r="K42" s="60">
        <v>17020656</v>
      </c>
      <c r="L42" s="60">
        <v>133911144</v>
      </c>
      <c r="M42" s="60">
        <v>152987782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220780749</v>
      </c>
      <c r="W42" s="60">
        <v>193582690</v>
      </c>
      <c r="X42" s="60">
        <v>27198059</v>
      </c>
      <c r="Y42" s="61">
        <v>14.05</v>
      </c>
      <c r="Z42" s="62">
        <v>294901298</v>
      </c>
    </row>
    <row r="43" spans="1:26" ht="12.75">
      <c r="A43" s="58" t="s">
        <v>63</v>
      </c>
      <c r="B43" s="19">
        <v>-585517385</v>
      </c>
      <c r="C43" s="19">
        <v>0</v>
      </c>
      <c r="D43" s="59">
        <v>-195272845</v>
      </c>
      <c r="E43" s="60">
        <v>-195272845</v>
      </c>
      <c r="F43" s="60">
        <v>-29571660</v>
      </c>
      <c r="G43" s="60">
        <v>-5728352</v>
      </c>
      <c r="H43" s="60">
        <v>-54742440</v>
      </c>
      <c r="I43" s="60">
        <v>-90042452</v>
      </c>
      <c r="J43" s="60">
        <v>-10777112</v>
      </c>
      <c r="K43" s="60">
        <v>-10000000</v>
      </c>
      <c r="L43" s="60">
        <v>-105809801</v>
      </c>
      <c r="M43" s="60">
        <v>-126586913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-216629365</v>
      </c>
      <c r="W43" s="60">
        <v>-75438936</v>
      </c>
      <c r="X43" s="60">
        <v>-141190429</v>
      </c>
      <c r="Y43" s="61">
        <v>187.16</v>
      </c>
      <c r="Z43" s="62">
        <v>-195272845</v>
      </c>
    </row>
    <row r="44" spans="1:26" ht="12.75">
      <c r="A44" s="58" t="s">
        <v>64</v>
      </c>
      <c r="B44" s="19">
        <v>-6652583</v>
      </c>
      <c r="C44" s="19">
        <v>0</v>
      </c>
      <c r="D44" s="59">
        <v>-43759913</v>
      </c>
      <c r="E44" s="60">
        <v>-43759913</v>
      </c>
      <c r="F44" s="60">
        <v>-788992</v>
      </c>
      <c r="G44" s="60">
        <v>0</v>
      </c>
      <c r="H44" s="60">
        <v>0</v>
      </c>
      <c r="I44" s="60">
        <v>-788992</v>
      </c>
      <c r="J44" s="60">
        <v>0</v>
      </c>
      <c r="K44" s="60">
        <v>0</v>
      </c>
      <c r="L44" s="60">
        <v>-13169449</v>
      </c>
      <c r="M44" s="60">
        <v>-13169449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-13958441</v>
      </c>
      <c r="W44" s="60">
        <v>-38738177</v>
      </c>
      <c r="X44" s="60">
        <v>24779736</v>
      </c>
      <c r="Y44" s="61">
        <v>-63.97</v>
      </c>
      <c r="Z44" s="62">
        <v>-43759913</v>
      </c>
    </row>
    <row r="45" spans="1:26" ht="12.75">
      <c r="A45" s="70" t="s">
        <v>65</v>
      </c>
      <c r="B45" s="22">
        <v>-122567280</v>
      </c>
      <c r="C45" s="22">
        <v>0</v>
      </c>
      <c r="D45" s="99">
        <v>111808060</v>
      </c>
      <c r="E45" s="100">
        <v>111808060</v>
      </c>
      <c r="F45" s="100">
        <v>102824239</v>
      </c>
      <c r="G45" s="100">
        <v>35335481</v>
      </c>
      <c r="H45" s="100">
        <v>13104440</v>
      </c>
      <c r="I45" s="100">
        <v>13104440</v>
      </c>
      <c r="J45" s="100">
        <v>4383310</v>
      </c>
      <c r="K45" s="100">
        <v>11403966</v>
      </c>
      <c r="L45" s="100">
        <v>26335860</v>
      </c>
      <c r="M45" s="100">
        <v>26335860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26335860</v>
      </c>
      <c r="W45" s="100">
        <v>135345097</v>
      </c>
      <c r="X45" s="100">
        <v>-109009237</v>
      </c>
      <c r="Y45" s="101">
        <v>-80.54</v>
      </c>
      <c r="Z45" s="102">
        <v>111808060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12699032</v>
      </c>
      <c r="C49" s="52">
        <v>0</v>
      </c>
      <c r="D49" s="129">
        <v>8587077</v>
      </c>
      <c r="E49" s="54">
        <v>8526261</v>
      </c>
      <c r="F49" s="54">
        <v>0</v>
      </c>
      <c r="G49" s="54">
        <v>0</v>
      </c>
      <c r="H49" s="54">
        <v>0</v>
      </c>
      <c r="I49" s="54">
        <v>5857729</v>
      </c>
      <c r="J49" s="54">
        <v>0</v>
      </c>
      <c r="K49" s="54">
        <v>0</v>
      </c>
      <c r="L49" s="54">
        <v>0</v>
      </c>
      <c r="M49" s="54">
        <v>7094104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191608323</v>
      </c>
      <c r="W49" s="54">
        <v>0</v>
      </c>
      <c r="X49" s="54">
        <v>0</v>
      </c>
      <c r="Y49" s="54">
        <v>234372526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24364296</v>
      </c>
      <c r="C51" s="52">
        <v>0</v>
      </c>
      <c r="D51" s="129">
        <v>18182301</v>
      </c>
      <c r="E51" s="54">
        <v>8669</v>
      </c>
      <c r="F51" s="54">
        <v>0</v>
      </c>
      <c r="G51" s="54">
        <v>0</v>
      </c>
      <c r="H51" s="54">
        <v>0</v>
      </c>
      <c r="I51" s="54">
        <v>2611783</v>
      </c>
      <c r="J51" s="54">
        <v>0</v>
      </c>
      <c r="K51" s="54">
        <v>0</v>
      </c>
      <c r="L51" s="54">
        <v>0</v>
      </c>
      <c r="M51" s="54">
        <v>4806457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57433</v>
      </c>
      <c r="X51" s="54">
        <v>0</v>
      </c>
      <c r="Y51" s="54">
        <v>50030939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94.3097156208858</v>
      </c>
      <c r="C58" s="5">
        <f>IF(C67=0,0,+(C76/C67)*100)</f>
        <v>0</v>
      </c>
      <c r="D58" s="6">
        <f aca="true" t="shared" si="6" ref="D58:Z58">IF(D67=0,0,+(D76/D67)*100)</f>
        <v>64.99958732138312</v>
      </c>
      <c r="E58" s="7">
        <f t="shared" si="6"/>
        <v>64.99958732138312</v>
      </c>
      <c r="F58" s="7">
        <f t="shared" si="6"/>
        <v>66.004190770054</v>
      </c>
      <c r="G58" s="7">
        <f t="shared" si="6"/>
        <v>67.97821985791798</v>
      </c>
      <c r="H58" s="7">
        <f t="shared" si="6"/>
        <v>96.94193739196284</v>
      </c>
      <c r="I58" s="7">
        <f t="shared" si="6"/>
        <v>76.64079124326364</v>
      </c>
      <c r="J58" s="7">
        <f t="shared" si="6"/>
        <v>42.44847700257044</v>
      </c>
      <c r="K58" s="7">
        <f t="shared" si="6"/>
        <v>77.41003317028328</v>
      </c>
      <c r="L58" s="7">
        <f t="shared" si="6"/>
        <v>59.95058257799681</v>
      </c>
      <c r="M58" s="7">
        <f t="shared" si="6"/>
        <v>59.8088896589283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68.40545787061936</v>
      </c>
      <c r="W58" s="7">
        <f t="shared" si="6"/>
        <v>51.14122409330333</v>
      </c>
      <c r="X58" s="7">
        <f t="shared" si="6"/>
        <v>0</v>
      </c>
      <c r="Y58" s="7">
        <f t="shared" si="6"/>
        <v>0</v>
      </c>
      <c r="Z58" s="8">
        <f t="shared" si="6"/>
        <v>64.99958732138312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93.64174586330122</v>
      </c>
      <c r="C60" s="12">
        <f t="shared" si="7"/>
        <v>0</v>
      </c>
      <c r="D60" s="3">
        <f t="shared" si="7"/>
        <v>64.99952682652223</v>
      </c>
      <c r="E60" s="13">
        <f t="shared" si="7"/>
        <v>64.99952682652223</v>
      </c>
      <c r="F60" s="13">
        <f t="shared" si="7"/>
        <v>72.23465472462314</v>
      </c>
      <c r="G60" s="13">
        <f t="shared" si="7"/>
        <v>76.44789498253917</v>
      </c>
      <c r="H60" s="13">
        <f t="shared" si="7"/>
        <v>110.45584445568718</v>
      </c>
      <c r="I60" s="13">
        <f t="shared" si="7"/>
        <v>85.78134754185602</v>
      </c>
      <c r="J60" s="13">
        <f t="shared" si="7"/>
        <v>46.399165358620145</v>
      </c>
      <c r="K60" s="13">
        <f t="shared" si="7"/>
        <v>88.33922504870529</v>
      </c>
      <c r="L60" s="13">
        <f t="shared" si="7"/>
        <v>70.35208185811925</v>
      </c>
      <c r="M60" s="13">
        <f t="shared" si="7"/>
        <v>67.76261308559658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77.02018596411577</v>
      </c>
      <c r="W60" s="13">
        <f t="shared" si="7"/>
        <v>58.734515571407044</v>
      </c>
      <c r="X60" s="13">
        <f t="shared" si="7"/>
        <v>0</v>
      </c>
      <c r="Y60" s="13">
        <f t="shared" si="7"/>
        <v>0</v>
      </c>
      <c r="Z60" s="14">
        <f t="shared" si="7"/>
        <v>64.99952682652223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89.72303533126578</v>
      </c>
      <c r="C62" s="12">
        <f t="shared" si="7"/>
        <v>0</v>
      </c>
      <c r="D62" s="3">
        <f t="shared" si="7"/>
        <v>65.00010516683507</v>
      </c>
      <c r="E62" s="13">
        <f t="shared" si="7"/>
        <v>65.00010516683507</v>
      </c>
      <c r="F62" s="13">
        <f t="shared" si="7"/>
        <v>87.69196716487387</v>
      </c>
      <c r="G62" s="13">
        <f t="shared" si="7"/>
        <v>91.35779960350469</v>
      </c>
      <c r="H62" s="13">
        <f t="shared" si="7"/>
        <v>156.91597675094485</v>
      </c>
      <c r="I62" s="13">
        <f t="shared" si="7"/>
        <v>108.50848106608073</v>
      </c>
      <c r="J62" s="13">
        <f t="shared" si="7"/>
        <v>56.23213829402901</v>
      </c>
      <c r="K62" s="13">
        <f t="shared" si="7"/>
        <v>108.4598879371615</v>
      </c>
      <c r="L62" s="13">
        <f t="shared" si="7"/>
        <v>99.74619938118661</v>
      </c>
      <c r="M62" s="13">
        <f t="shared" si="7"/>
        <v>86.14444613617772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97.66230381106105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65.00010516683507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64.99947340410847</v>
      </c>
      <c r="E63" s="13">
        <f t="shared" si="7"/>
        <v>64.99947340410847</v>
      </c>
      <c r="F63" s="13">
        <f t="shared" si="7"/>
        <v>34.73055569475014</v>
      </c>
      <c r="G63" s="13">
        <f t="shared" si="7"/>
        <v>37.96357605186848</v>
      </c>
      <c r="H63" s="13">
        <f t="shared" si="7"/>
        <v>52.8303071546335</v>
      </c>
      <c r="I63" s="13">
        <f t="shared" si="7"/>
        <v>41.64289110079101</v>
      </c>
      <c r="J63" s="13">
        <f t="shared" si="7"/>
        <v>22.385335989806876</v>
      </c>
      <c r="K63" s="13">
        <f t="shared" si="7"/>
        <v>41.539008304316866</v>
      </c>
      <c r="L63" s="13">
        <f t="shared" si="7"/>
        <v>29.25205647787524</v>
      </c>
      <c r="M63" s="13">
        <f t="shared" si="7"/>
        <v>30.97109295932602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36.29315202760362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64.99947340410847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64.97838661548666</v>
      </c>
      <c r="E65" s="13">
        <f t="shared" si="7"/>
        <v>64.97838661548666</v>
      </c>
      <c r="F65" s="13">
        <f t="shared" si="7"/>
        <v>0</v>
      </c>
      <c r="G65" s="13">
        <f t="shared" si="7"/>
        <v>0</v>
      </c>
      <c r="H65" s="13">
        <f t="shared" si="7"/>
        <v>34.76934031839682</v>
      </c>
      <c r="I65" s="13">
        <f t="shared" si="7"/>
        <v>85.59217627678032</v>
      </c>
      <c r="J65" s="13">
        <f t="shared" si="7"/>
        <v>0</v>
      </c>
      <c r="K65" s="13">
        <f t="shared" si="7"/>
        <v>0</v>
      </c>
      <c r="L65" s="13">
        <f t="shared" si="7"/>
        <v>48.05772406545564</v>
      </c>
      <c r="M65" s="13">
        <f t="shared" si="7"/>
        <v>159.27858992643746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106.70296599861022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64.97838661548666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64.99999586358774</v>
      </c>
      <c r="E66" s="16">
        <f t="shared" si="7"/>
        <v>64.99999586358774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2777.6587315258207</v>
      </c>
      <c r="X66" s="16">
        <f t="shared" si="7"/>
        <v>0</v>
      </c>
      <c r="Y66" s="16">
        <f t="shared" si="7"/>
        <v>0</v>
      </c>
      <c r="Z66" s="17">
        <f t="shared" si="7"/>
        <v>64.99999586358774</v>
      </c>
    </row>
    <row r="67" spans="1:26" ht="12.75" hidden="1">
      <c r="A67" s="41" t="s">
        <v>286</v>
      </c>
      <c r="B67" s="24">
        <v>173198936</v>
      </c>
      <c r="C67" s="24"/>
      <c r="D67" s="25">
        <v>159324950</v>
      </c>
      <c r="E67" s="26">
        <v>159324950</v>
      </c>
      <c r="F67" s="26">
        <v>12797648</v>
      </c>
      <c r="G67" s="26">
        <v>14032599</v>
      </c>
      <c r="H67" s="26">
        <v>12692971</v>
      </c>
      <c r="I67" s="26">
        <v>39523218</v>
      </c>
      <c r="J67" s="26">
        <v>13363450</v>
      </c>
      <c r="K67" s="26">
        <v>13088824</v>
      </c>
      <c r="L67" s="26">
        <v>11410146</v>
      </c>
      <c r="M67" s="26">
        <v>37862420</v>
      </c>
      <c r="N67" s="26"/>
      <c r="O67" s="26"/>
      <c r="P67" s="26"/>
      <c r="Q67" s="26"/>
      <c r="R67" s="26"/>
      <c r="S67" s="26"/>
      <c r="T67" s="26"/>
      <c r="U67" s="26"/>
      <c r="V67" s="26">
        <v>77385638</v>
      </c>
      <c r="W67" s="26">
        <v>146682103</v>
      </c>
      <c r="X67" s="26"/>
      <c r="Y67" s="25"/>
      <c r="Z67" s="27">
        <v>159324950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35087827</v>
      </c>
      <c r="X68" s="21"/>
      <c r="Y68" s="20"/>
      <c r="Z68" s="23"/>
    </row>
    <row r="69" spans="1:26" ht="12.75" hidden="1">
      <c r="A69" s="38" t="s">
        <v>32</v>
      </c>
      <c r="B69" s="19">
        <v>155003430</v>
      </c>
      <c r="C69" s="19"/>
      <c r="D69" s="20">
        <v>138775741</v>
      </c>
      <c r="E69" s="21">
        <v>138775741</v>
      </c>
      <c r="F69" s="21">
        <v>11693811</v>
      </c>
      <c r="G69" s="21">
        <v>12477925</v>
      </c>
      <c r="H69" s="21">
        <v>11140028</v>
      </c>
      <c r="I69" s="21">
        <v>35311764</v>
      </c>
      <c r="J69" s="21">
        <v>12225610</v>
      </c>
      <c r="K69" s="21">
        <v>11469495</v>
      </c>
      <c r="L69" s="21">
        <v>9723165</v>
      </c>
      <c r="M69" s="21">
        <v>33418270</v>
      </c>
      <c r="N69" s="21"/>
      <c r="O69" s="21"/>
      <c r="P69" s="21"/>
      <c r="Q69" s="21"/>
      <c r="R69" s="21"/>
      <c r="S69" s="21"/>
      <c r="T69" s="21"/>
      <c r="U69" s="21"/>
      <c r="V69" s="21">
        <v>68730034</v>
      </c>
      <c r="W69" s="21">
        <v>111245952</v>
      </c>
      <c r="X69" s="21"/>
      <c r="Y69" s="20"/>
      <c r="Z69" s="23">
        <v>138775741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107513714</v>
      </c>
      <c r="X70" s="21"/>
      <c r="Y70" s="20"/>
      <c r="Z70" s="23"/>
    </row>
    <row r="71" spans="1:26" ht="12.75" hidden="1">
      <c r="A71" s="39" t="s">
        <v>104</v>
      </c>
      <c r="B71" s="19">
        <v>95899055</v>
      </c>
      <c r="C71" s="19"/>
      <c r="D71" s="20">
        <v>99698731</v>
      </c>
      <c r="E71" s="21">
        <v>99698731</v>
      </c>
      <c r="F71" s="21">
        <v>7802376</v>
      </c>
      <c r="G71" s="21">
        <v>8457603</v>
      </c>
      <c r="H71" s="21">
        <v>6351742</v>
      </c>
      <c r="I71" s="21">
        <v>22611721</v>
      </c>
      <c r="J71" s="21">
        <v>8171112</v>
      </c>
      <c r="K71" s="21">
        <v>7566826</v>
      </c>
      <c r="L71" s="21">
        <v>5555148</v>
      </c>
      <c r="M71" s="21">
        <v>21293086</v>
      </c>
      <c r="N71" s="21"/>
      <c r="O71" s="21"/>
      <c r="P71" s="21"/>
      <c r="Q71" s="21"/>
      <c r="R71" s="21"/>
      <c r="S71" s="21"/>
      <c r="T71" s="21"/>
      <c r="U71" s="21"/>
      <c r="V71" s="21">
        <v>43904807</v>
      </c>
      <c r="W71" s="21"/>
      <c r="X71" s="21"/>
      <c r="Y71" s="20"/>
      <c r="Z71" s="23">
        <v>99698731</v>
      </c>
    </row>
    <row r="72" spans="1:26" ht="12.75" hidden="1">
      <c r="A72" s="39" t="s">
        <v>105</v>
      </c>
      <c r="B72" s="19">
        <v>59104375</v>
      </c>
      <c r="C72" s="19"/>
      <c r="D72" s="20">
        <v>36441606</v>
      </c>
      <c r="E72" s="21">
        <v>36441606</v>
      </c>
      <c r="F72" s="21">
        <v>3891435</v>
      </c>
      <c r="G72" s="21">
        <v>4020322</v>
      </c>
      <c r="H72" s="21">
        <v>3726592</v>
      </c>
      <c r="I72" s="21">
        <v>11638349</v>
      </c>
      <c r="J72" s="21">
        <v>4054498</v>
      </c>
      <c r="K72" s="21">
        <v>3902669</v>
      </c>
      <c r="L72" s="21">
        <v>3741713</v>
      </c>
      <c r="M72" s="21">
        <v>11698880</v>
      </c>
      <c r="N72" s="21"/>
      <c r="O72" s="21"/>
      <c r="P72" s="21"/>
      <c r="Q72" s="21"/>
      <c r="R72" s="21"/>
      <c r="S72" s="21"/>
      <c r="T72" s="21"/>
      <c r="U72" s="21"/>
      <c r="V72" s="21">
        <v>23337229</v>
      </c>
      <c r="W72" s="21"/>
      <c r="X72" s="21"/>
      <c r="Y72" s="20"/>
      <c r="Z72" s="23">
        <v>36441606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3732238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>
        <v>2635404</v>
      </c>
      <c r="E74" s="21">
        <v>2635404</v>
      </c>
      <c r="F74" s="21"/>
      <c r="G74" s="21"/>
      <c r="H74" s="21">
        <v>1061694</v>
      </c>
      <c r="I74" s="21">
        <v>1061694</v>
      </c>
      <c r="J74" s="21"/>
      <c r="K74" s="21"/>
      <c r="L74" s="21">
        <v>426304</v>
      </c>
      <c r="M74" s="21">
        <v>426304</v>
      </c>
      <c r="N74" s="21"/>
      <c r="O74" s="21"/>
      <c r="P74" s="21"/>
      <c r="Q74" s="21"/>
      <c r="R74" s="21"/>
      <c r="S74" s="21"/>
      <c r="T74" s="21"/>
      <c r="U74" s="21"/>
      <c r="V74" s="21">
        <v>1487998</v>
      </c>
      <c r="W74" s="21"/>
      <c r="X74" s="21"/>
      <c r="Y74" s="20"/>
      <c r="Z74" s="23">
        <v>2635404</v>
      </c>
    </row>
    <row r="75" spans="1:26" ht="12.75" hidden="1">
      <c r="A75" s="40" t="s">
        <v>110</v>
      </c>
      <c r="B75" s="28">
        <v>18195506</v>
      </c>
      <c r="C75" s="28"/>
      <c r="D75" s="29">
        <v>20549209</v>
      </c>
      <c r="E75" s="30">
        <v>20549209</v>
      </c>
      <c r="F75" s="30">
        <v>1103837</v>
      </c>
      <c r="G75" s="30">
        <v>1554674</v>
      </c>
      <c r="H75" s="30">
        <v>1552943</v>
      </c>
      <c r="I75" s="30">
        <v>4211454</v>
      </c>
      <c r="J75" s="30">
        <v>1137840</v>
      </c>
      <c r="K75" s="30">
        <v>1619329</v>
      </c>
      <c r="L75" s="30">
        <v>1686981</v>
      </c>
      <c r="M75" s="30">
        <v>4444150</v>
      </c>
      <c r="N75" s="30"/>
      <c r="O75" s="30"/>
      <c r="P75" s="30"/>
      <c r="Q75" s="30"/>
      <c r="R75" s="30"/>
      <c r="S75" s="30"/>
      <c r="T75" s="30"/>
      <c r="U75" s="30"/>
      <c r="V75" s="30">
        <v>8655604</v>
      </c>
      <c r="W75" s="30">
        <v>348324</v>
      </c>
      <c r="X75" s="30"/>
      <c r="Y75" s="29"/>
      <c r="Z75" s="31">
        <v>20549209</v>
      </c>
    </row>
    <row r="76" spans="1:26" ht="12.75" hidden="1">
      <c r="A76" s="42" t="s">
        <v>287</v>
      </c>
      <c r="B76" s="32">
        <v>163343424</v>
      </c>
      <c r="C76" s="32"/>
      <c r="D76" s="33">
        <v>103560560</v>
      </c>
      <c r="E76" s="34">
        <v>103560560</v>
      </c>
      <c r="F76" s="34">
        <v>8446984</v>
      </c>
      <c r="G76" s="34">
        <v>9539111</v>
      </c>
      <c r="H76" s="34">
        <v>12304812</v>
      </c>
      <c r="I76" s="34">
        <v>30290907</v>
      </c>
      <c r="J76" s="34">
        <v>5672581</v>
      </c>
      <c r="K76" s="34">
        <v>10132063</v>
      </c>
      <c r="L76" s="34">
        <v>6840449</v>
      </c>
      <c r="M76" s="34">
        <v>22645093</v>
      </c>
      <c r="N76" s="34"/>
      <c r="O76" s="34"/>
      <c r="P76" s="34"/>
      <c r="Q76" s="34"/>
      <c r="R76" s="34"/>
      <c r="S76" s="34"/>
      <c r="T76" s="34"/>
      <c r="U76" s="34"/>
      <c r="V76" s="34">
        <v>52936000</v>
      </c>
      <c r="W76" s="34">
        <v>75015023</v>
      </c>
      <c r="X76" s="34"/>
      <c r="Y76" s="33"/>
      <c r="Z76" s="35">
        <v>103560560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145147918</v>
      </c>
      <c r="C78" s="19"/>
      <c r="D78" s="20">
        <v>90203575</v>
      </c>
      <c r="E78" s="21">
        <v>90203575</v>
      </c>
      <c r="F78" s="21">
        <v>8446984</v>
      </c>
      <c r="G78" s="21">
        <v>9539111</v>
      </c>
      <c r="H78" s="21">
        <v>12304812</v>
      </c>
      <c r="I78" s="21">
        <v>30290907</v>
      </c>
      <c r="J78" s="21">
        <v>5672581</v>
      </c>
      <c r="K78" s="21">
        <v>10132063</v>
      </c>
      <c r="L78" s="21">
        <v>6840449</v>
      </c>
      <c r="M78" s="21">
        <v>22645093</v>
      </c>
      <c r="N78" s="21"/>
      <c r="O78" s="21"/>
      <c r="P78" s="21"/>
      <c r="Q78" s="21"/>
      <c r="R78" s="21"/>
      <c r="S78" s="21"/>
      <c r="T78" s="21"/>
      <c r="U78" s="21"/>
      <c r="V78" s="21">
        <v>52936000</v>
      </c>
      <c r="W78" s="21">
        <v>65339771</v>
      </c>
      <c r="X78" s="21"/>
      <c r="Y78" s="20"/>
      <c r="Z78" s="23">
        <v>90203575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86043543</v>
      </c>
      <c r="C80" s="19"/>
      <c r="D80" s="20">
        <v>64804280</v>
      </c>
      <c r="E80" s="21">
        <v>64804280</v>
      </c>
      <c r="F80" s="21">
        <v>6842057</v>
      </c>
      <c r="G80" s="21">
        <v>7726680</v>
      </c>
      <c r="H80" s="21">
        <v>9966898</v>
      </c>
      <c r="I80" s="21">
        <v>24535635</v>
      </c>
      <c r="J80" s="21">
        <v>4594791</v>
      </c>
      <c r="K80" s="21">
        <v>8206971</v>
      </c>
      <c r="L80" s="21">
        <v>5541049</v>
      </c>
      <c r="M80" s="21">
        <v>18342811</v>
      </c>
      <c r="N80" s="21"/>
      <c r="O80" s="21"/>
      <c r="P80" s="21"/>
      <c r="Q80" s="21"/>
      <c r="R80" s="21"/>
      <c r="S80" s="21"/>
      <c r="T80" s="21"/>
      <c r="U80" s="21"/>
      <c r="V80" s="21">
        <v>42878446</v>
      </c>
      <c r="W80" s="21">
        <v>46941562</v>
      </c>
      <c r="X80" s="21"/>
      <c r="Y80" s="20"/>
      <c r="Z80" s="23">
        <v>64804280</v>
      </c>
    </row>
    <row r="81" spans="1:26" ht="12.75" hidden="1">
      <c r="A81" s="39" t="s">
        <v>105</v>
      </c>
      <c r="B81" s="19">
        <v>59104375</v>
      </c>
      <c r="C81" s="19"/>
      <c r="D81" s="20">
        <v>23686852</v>
      </c>
      <c r="E81" s="21">
        <v>23686852</v>
      </c>
      <c r="F81" s="21">
        <v>1351517</v>
      </c>
      <c r="G81" s="21">
        <v>1526258</v>
      </c>
      <c r="H81" s="21">
        <v>1968770</v>
      </c>
      <c r="I81" s="21">
        <v>4846545</v>
      </c>
      <c r="J81" s="21">
        <v>907613</v>
      </c>
      <c r="K81" s="21">
        <v>1621130</v>
      </c>
      <c r="L81" s="21">
        <v>1094528</v>
      </c>
      <c r="M81" s="21">
        <v>3623271</v>
      </c>
      <c r="N81" s="21"/>
      <c r="O81" s="21"/>
      <c r="P81" s="21"/>
      <c r="Q81" s="21"/>
      <c r="R81" s="21"/>
      <c r="S81" s="21"/>
      <c r="T81" s="21"/>
      <c r="U81" s="21"/>
      <c r="V81" s="21">
        <v>8469816</v>
      </c>
      <c r="W81" s="21">
        <v>17157785</v>
      </c>
      <c r="X81" s="21"/>
      <c r="Y81" s="20"/>
      <c r="Z81" s="23">
        <v>23686852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1712443</v>
      </c>
      <c r="E83" s="21">
        <v>1712443</v>
      </c>
      <c r="F83" s="21">
        <v>253410</v>
      </c>
      <c r="G83" s="21">
        <v>286173</v>
      </c>
      <c r="H83" s="21">
        <v>369144</v>
      </c>
      <c r="I83" s="21">
        <v>908727</v>
      </c>
      <c r="J83" s="21">
        <v>170177</v>
      </c>
      <c r="K83" s="21">
        <v>303962</v>
      </c>
      <c r="L83" s="21">
        <v>204872</v>
      </c>
      <c r="M83" s="21">
        <v>679011</v>
      </c>
      <c r="N83" s="21"/>
      <c r="O83" s="21"/>
      <c r="P83" s="21"/>
      <c r="Q83" s="21"/>
      <c r="R83" s="21"/>
      <c r="S83" s="21"/>
      <c r="T83" s="21"/>
      <c r="U83" s="21"/>
      <c r="V83" s="21">
        <v>1587738</v>
      </c>
      <c r="W83" s="21">
        <v>1240424</v>
      </c>
      <c r="X83" s="21"/>
      <c r="Y83" s="20"/>
      <c r="Z83" s="23">
        <v>1712443</v>
      </c>
    </row>
    <row r="84" spans="1:26" ht="12.75" hidden="1">
      <c r="A84" s="40" t="s">
        <v>110</v>
      </c>
      <c r="B84" s="28">
        <v>18195506</v>
      </c>
      <c r="C84" s="28"/>
      <c r="D84" s="29">
        <v>13356985</v>
      </c>
      <c r="E84" s="30">
        <v>13356985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9675252</v>
      </c>
      <c r="X84" s="30"/>
      <c r="Y84" s="29"/>
      <c r="Z84" s="31">
        <v>13356985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29638507</v>
      </c>
      <c r="F5" s="358">
        <f t="shared" si="0"/>
        <v>29638507</v>
      </c>
      <c r="G5" s="358">
        <f t="shared" si="0"/>
        <v>14664677</v>
      </c>
      <c r="H5" s="356">
        <f t="shared" si="0"/>
        <v>1453122</v>
      </c>
      <c r="I5" s="356">
        <f t="shared" si="0"/>
        <v>-11368742</v>
      </c>
      <c r="J5" s="358">
        <f t="shared" si="0"/>
        <v>4749057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4749057</v>
      </c>
      <c r="X5" s="356">
        <f t="shared" si="0"/>
        <v>14819254</v>
      </c>
      <c r="Y5" s="358">
        <f t="shared" si="0"/>
        <v>-10070197</v>
      </c>
      <c r="Z5" s="359">
        <f>+IF(X5&lt;&gt;0,+(Y5/X5)*100,0)</f>
        <v>-67.95346783313114</v>
      </c>
      <c r="AA5" s="360">
        <f>+AA6+AA8+AA11+AA13+AA15</f>
        <v>29638507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25195428</v>
      </c>
      <c r="F11" s="364">
        <f t="shared" si="3"/>
        <v>25195428</v>
      </c>
      <c r="G11" s="364">
        <f t="shared" si="3"/>
        <v>14664429</v>
      </c>
      <c r="H11" s="362">
        <f t="shared" si="3"/>
        <v>997424</v>
      </c>
      <c r="I11" s="362">
        <f t="shared" si="3"/>
        <v>-11688189</v>
      </c>
      <c r="J11" s="364">
        <f t="shared" si="3"/>
        <v>3973664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3973664</v>
      </c>
      <c r="X11" s="362">
        <f t="shared" si="3"/>
        <v>12597714</v>
      </c>
      <c r="Y11" s="364">
        <f t="shared" si="3"/>
        <v>-8624050</v>
      </c>
      <c r="Z11" s="365">
        <f>+IF(X11&lt;&gt;0,+(Y11/X11)*100,0)</f>
        <v>-68.45726137297609</v>
      </c>
      <c r="AA11" s="366">
        <f t="shared" si="3"/>
        <v>25195428</v>
      </c>
    </row>
    <row r="12" spans="1:27" ht="12.75">
      <c r="A12" s="291" t="s">
        <v>232</v>
      </c>
      <c r="B12" s="136"/>
      <c r="C12" s="60"/>
      <c r="D12" s="340"/>
      <c r="E12" s="60">
        <v>25195428</v>
      </c>
      <c r="F12" s="59">
        <v>25195428</v>
      </c>
      <c r="G12" s="59">
        <v>14664429</v>
      </c>
      <c r="H12" s="60">
        <v>997424</v>
      </c>
      <c r="I12" s="60">
        <v>-11688189</v>
      </c>
      <c r="J12" s="59">
        <v>3973664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3973664</v>
      </c>
      <c r="X12" s="60">
        <v>12597714</v>
      </c>
      <c r="Y12" s="59">
        <v>-8624050</v>
      </c>
      <c r="Z12" s="61">
        <v>-68.46</v>
      </c>
      <c r="AA12" s="62">
        <v>25195428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4443079</v>
      </c>
      <c r="F13" s="342">
        <f t="shared" si="4"/>
        <v>4443079</v>
      </c>
      <c r="G13" s="342">
        <f t="shared" si="4"/>
        <v>248</v>
      </c>
      <c r="H13" s="275">
        <f t="shared" si="4"/>
        <v>455698</v>
      </c>
      <c r="I13" s="275">
        <f t="shared" si="4"/>
        <v>319447</v>
      </c>
      <c r="J13" s="342">
        <f t="shared" si="4"/>
        <v>775393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775393</v>
      </c>
      <c r="X13" s="275">
        <f t="shared" si="4"/>
        <v>2221540</v>
      </c>
      <c r="Y13" s="342">
        <f t="shared" si="4"/>
        <v>-1446147</v>
      </c>
      <c r="Z13" s="335">
        <f>+IF(X13&lt;&gt;0,+(Y13/X13)*100,0)</f>
        <v>-65.09659965609443</v>
      </c>
      <c r="AA13" s="273">
        <f t="shared" si="4"/>
        <v>4443079</v>
      </c>
    </row>
    <row r="14" spans="1:27" ht="12.75">
      <c r="A14" s="291" t="s">
        <v>233</v>
      </c>
      <c r="B14" s="136"/>
      <c r="C14" s="60"/>
      <c r="D14" s="340"/>
      <c r="E14" s="60">
        <v>4443079</v>
      </c>
      <c r="F14" s="59">
        <v>4443079</v>
      </c>
      <c r="G14" s="59">
        <v>248</v>
      </c>
      <c r="H14" s="60">
        <v>455698</v>
      </c>
      <c r="I14" s="60">
        <v>319447</v>
      </c>
      <c r="J14" s="59">
        <v>775393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775393</v>
      </c>
      <c r="X14" s="60">
        <v>2221540</v>
      </c>
      <c r="Y14" s="59">
        <v>-1446147</v>
      </c>
      <c r="Z14" s="61">
        <v>-65.1</v>
      </c>
      <c r="AA14" s="62">
        <v>4443079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11589132</v>
      </c>
      <c r="F40" s="345">
        <f t="shared" si="9"/>
        <v>11589132</v>
      </c>
      <c r="G40" s="345">
        <f t="shared" si="9"/>
        <v>51770</v>
      </c>
      <c r="H40" s="343">
        <f t="shared" si="9"/>
        <v>1295176</v>
      </c>
      <c r="I40" s="343">
        <f t="shared" si="9"/>
        <v>624545</v>
      </c>
      <c r="J40" s="345">
        <f t="shared" si="9"/>
        <v>1971491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1971491</v>
      </c>
      <c r="X40" s="343">
        <f t="shared" si="9"/>
        <v>5794567</v>
      </c>
      <c r="Y40" s="345">
        <f t="shared" si="9"/>
        <v>-3823076</v>
      </c>
      <c r="Z40" s="336">
        <f>+IF(X40&lt;&gt;0,+(Y40/X40)*100,0)</f>
        <v>-65.97690560830516</v>
      </c>
      <c r="AA40" s="350">
        <f>SUM(AA41:AA49)</f>
        <v>11589132</v>
      </c>
    </row>
    <row r="41" spans="1:27" ht="12.75">
      <c r="A41" s="361" t="s">
        <v>248</v>
      </c>
      <c r="B41" s="142"/>
      <c r="C41" s="362"/>
      <c r="D41" s="363"/>
      <c r="E41" s="362">
        <v>7049677</v>
      </c>
      <c r="F41" s="364">
        <v>7049677</v>
      </c>
      <c r="G41" s="364">
        <v>44589</v>
      </c>
      <c r="H41" s="362">
        <v>1232244</v>
      </c>
      <c r="I41" s="362">
        <v>132573</v>
      </c>
      <c r="J41" s="364">
        <v>1409406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1409406</v>
      </c>
      <c r="X41" s="362">
        <v>3524839</v>
      </c>
      <c r="Y41" s="364">
        <v>-2115433</v>
      </c>
      <c r="Z41" s="365">
        <v>-60.02</v>
      </c>
      <c r="AA41" s="366">
        <v>7049677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17280</v>
      </c>
      <c r="F44" s="53">
        <v>17280</v>
      </c>
      <c r="G44" s="53"/>
      <c r="H44" s="54">
        <v>44932</v>
      </c>
      <c r="I44" s="54">
        <v>404400</v>
      </c>
      <c r="J44" s="53">
        <v>449332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449332</v>
      </c>
      <c r="X44" s="54">
        <v>8640</v>
      </c>
      <c r="Y44" s="53">
        <v>440692</v>
      </c>
      <c r="Z44" s="94">
        <v>5100.6</v>
      </c>
      <c r="AA44" s="95">
        <v>17280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518400</v>
      </c>
      <c r="F48" s="53">
        <v>518400</v>
      </c>
      <c r="G48" s="53">
        <v>7181</v>
      </c>
      <c r="H48" s="54">
        <v>18000</v>
      </c>
      <c r="I48" s="54">
        <v>87572</v>
      </c>
      <c r="J48" s="53">
        <v>112753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112753</v>
      </c>
      <c r="X48" s="54">
        <v>259200</v>
      </c>
      <c r="Y48" s="53">
        <v>-146447</v>
      </c>
      <c r="Z48" s="94">
        <v>-56.5</v>
      </c>
      <c r="AA48" s="95">
        <v>518400</v>
      </c>
    </row>
    <row r="49" spans="1:27" ht="12.75">
      <c r="A49" s="361" t="s">
        <v>93</v>
      </c>
      <c r="B49" s="136"/>
      <c r="C49" s="54"/>
      <c r="D49" s="368"/>
      <c r="E49" s="54">
        <v>4003775</v>
      </c>
      <c r="F49" s="53">
        <v>4003775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2001888</v>
      </c>
      <c r="Y49" s="53">
        <v>-2001888</v>
      </c>
      <c r="Z49" s="94">
        <v>-100</v>
      </c>
      <c r="AA49" s="95">
        <v>4003775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41227639</v>
      </c>
      <c r="F60" s="264">
        <f t="shared" si="14"/>
        <v>41227639</v>
      </c>
      <c r="G60" s="264">
        <f t="shared" si="14"/>
        <v>14716447</v>
      </c>
      <c r="H60" s="219">
        <f t="shared" si="14"/>
        <v>2748298</v>
      </c>
      <c r="I60" s="219">
        <f t="shared" si="14"/>
        <v>-10744197</v>
      </c>
      <c r="J60" s="264">
        <f t="shared" si="14"/>
        <v>6720548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6720548</v>
      </c>
      <c r="X60" s="219">
        <f t="shared" si="14"/>
        <v>20613821</v>
      </c>
      <c r="Y60" s="264">
        <f t="shared" si="14"/>
        <v>-13893273</v>
      </c>
      <c r="Z60" s="337">
        <f>+IF(X60&lt;&gt;0,+(Y60/X60)*100,0)</f>
        <v>-67.39785409022421</v>
      </c>
      <c r="AA60" s="232">
        <f>+AA57+AA54+AA51+AA40+AA37+AA34+AA22+AA5</f>
        <v>41227639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115456119</v>
      </c>
      <c r="D5" s="153">
        <f>SUM(D6:D8)</f>
        <v>0</v>
      </c>
      <c r="E5" s="154">
        <f t="shared" si="0"/>
        <v>179839900</v>
      </c>
      <c r="F5" s="100">
        <f t="shared" si="0"/>
        <v>179839900</v>
      </c>
      <c r="G5" s="100">
        <f t="shared" si="0"/>
        <v>54598888</v>
      </c>
      <c r="H5" s="100">
        <f t="shared" si="0"/>
        <v>2069638</v>
      </c>
      <c r="I5" s="100">
        <f t="shared" si="0"/>
        <v>3419313</v>
      </c>
      <c r="J5" s="100">
        <f t="shared" si="0"/>
        <v>60087839</v>
      </c>
      <c r="K5" s="100">
        <f t="shared" si="0"/>
        <v>1573405</v>
      </c>
      <c r="L5" s="100">
        <f t="shared" si="0"/>
        <v>1863247</v>
      </c>
      <c r="M5" s="100">
        <f t="shared" si="0"/>
        <v>45773445</v>
      </c>
      <c r="N5" s="100">
        <f t="shared" si="0"/>
        <v>49210097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109297936</v>
      </c>
      <c r="X5" s="100">
        <f t="shared" si="0"/>
        <v>99479887</v>
      </c>
      <c r="Y5" s="100">
        <f t="shared" si="0"/>
        <v>9818049</v>
      </c>
      <c r="Z5" s="137">
        <f>+IF(X5&lt;&gt;0,+(Y5/X5)*100,0)</f>
        <v>9.869380933253371</v>
      </c>
      <c r="AA5" s="153">
        <f>SUM(AA6:AA8)</f>
        <v>179839900</v>
      </c>
    </row>
    <row r="6" spans="1:27" ht="12.75">
      <c r="A6" s="138" t="s">
        <v>75</v>
      </c>
      <c r="B6" s="136"/>
      <c r="C6" s="155">
        <v>31594751</v>
      </c>
      <c r="D6" s="155"/>
      <c r="E6" s="156">
        <v>45011351</v>
      </c>
      <c r="F6" s="60">
        <v>45011351</v>
      </c>
      <c r="G6" s="60">
        <v>18754770</v>
      </c>
      <c r="H6" s="60"/>
      <c r="I6" s="60"/>
      <c r="J6" s="60">
        <v>18754770</v>
      </c>
      <c r="K6" s="60"/>
      <c r="L6" s="60"/>
      <c r="M6" s="60">
        <v>14877975</v>
      </c>
      <c r="N6" s="60">
        <v>14877975</v>
      </c>
      <c r="O6" s="60"/>
      <c r="P6" s="60"/>
      <c r="Q6" s="60"/>
      <c r="R6" s="60"/>
      <c r="S6" s="60"/>
      <c r="T6" s="60"/>
      <c r="U6" s="60"/>
      <c r="V6" s="60"/>
      <c r="W6" s="60">
        <v>33632745</v>
      </c>
      <c r="X6" s="60">
        <v>9696375</v>
      </c>
      <c r="Y6" s="60">
        <v>23936370</v>
      </c>
      <c r="Z6" s="140">
        <v>246.86</v>
      </c>
      <c r="AA6" s="155">
        <v>45011351</v>
      </c>
    </row>
    <row r="7" spans="1:27" ht="12.75">
      <c r="A7" s="138" t="s">
        <v>76</v>
      </c>
      <c r="B7" s="136"/>
      <c r="C7" s="157">
        <v>64933358</v>
      </c>
      <c r="D7" s="157"/>
      <c r="E7" s="158">
        <v>85475347</v>
      </c>
      <c r="F7" s="159">
        <v>85475347</v>
      </c>
      <c r="G7" s="159">
        <v>15381780</v>
      </c>
      <c r="H7" s="159">
        <v>2069638</v>
      </c>
      <c r="I7" s="159">
        <v>3411051</v>
      </c>
      <c r="J7" s="159">
        <v>20862469</v>
      </c>
      <c r="K7" s="159">
        <v>1381940</v>
      </c>
      <c r="L7" s="159">
        <v>1863247</v>
      </c>
      <c r="M7" s="159">
        <v>14665524</v>
      </c>
      <c r="N7" s="159">
        <v>17910711</v>
      </c>
      <c r="O7" s="159"/>
      <c r="P7" s="159"/>
      <c r="Q7" s="159"/>
      <c r="R7" s="159"/>
      <c r="S7" s="159"/>
      <c r="T7" s="159"/>
      <c r="U7" s="159"/>
      <c r="V7" s="159"/>
      <c r="W7" s="159">
        <v>38773180</v>
      </c>
      <c r="X7" s="159">
        <v>79583880</v>
      </c>
      <c r="Y7" s="159">
        <v>-40810700</v>
      </c>
      <c r="Z7" s="141">
        <v>-51.28</v>
      </c>
      <c r="AA7" s="157">
        <v>85475347</v>
      </c>
    </row>
    <row r="8" spans="1:27" ht="12.75">
      <c r="A8" s="138" t="s">
        <v>77</v>
      </c>
      <c r="B8" s="136"/>
      <c r="C8" s="155">
        <v>18928010</v>
      </c>
      <c r="D8" s="155"/>
      <c r="E8" s="156">
        <v>49353202</v>
      </c>
      <c r="F8" s="60">
        <v>49353202</v>
      </c>
      <c r="G8" s="60">
        <v>20462338</v>
      </c>
      <c r="H8" s="60"/>
      <c r="I8" s="60">
        <v>8262</v>
      </c>
      <c r="J8" s="60">
        <v>20470600</v>
      </c>
      <c r="K8" s="60">
        <v>191465</v>
      </c>
      <c r="L8" s="60"/>
      <c r="M8" s="60">
        <v>16229946</v>
      </c>
      <c r="N8" s="60">
        <v>16421411</v>
      </c>
      <c r="O8" s="60"/>
      <c r="P8" s="60"/>
      <c r="Q8" s="60"/>
      <c r="R8" s="60"/>
      <c r="S8" s="60"/>
      <c r="T8" s="60"/>
      <c r="U8" s="60"/>
      <c r="V8" s="60"/>
      <c r="W8" s="60">
        <v>36892011</v>
      </c>
      <c r="X8" s="60">
        <v>10199632</v>
      </c>
      <c r="Y8" s="60">
        <v>26692379</v>
      </c>
      <c r="Z8" s="140">
        <v>261.7</v>
      </c>
      <c r="AA8" s="155">
        <v>49353202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2172155</v>
      </c>
      <c r="Y9" s="100">
        <f t="shared" si="1"/>
        <v>-2172155</v>
      </c>
      <c r="Z9" s="137">
        <f>+IF(X9&lt;&gt;0,+(Y9/X9)*100,0)</f>
        <v>-100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1493704</v>
      </c>
      <c r="Y10" s="60">
        <v>-1493704</v>
      </c>
      <c r="Z10" s="140">
        <v>-100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118</v>
      </c>
      <c r="Y11" s="60">
        <v>-118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678333</v>
      </c>
      <c r="Y12" s="60">
        <v>-678333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9398100</v>
      </c>
      <c r="D15" s="153">
        <f>SUM(D16:D18)</f>
        <v>0</v>
      </c>
      <c r="E15" s="154">
        <f t="shared" si="2"/>
        <v>26121843</v>
      </c>
      <c r="F15" s="100">
        <f t="shared" si="2"/>
        <v>26121843</v>
      </c>
      <c r="G15" s="100">
        <f t="shared" si="2"/>
        <v>6214688</v>
      </c>
      <c r="H15" s="100">
        <f t="shared" si="2"/>
        <v>-4904547</v>
      </c>
      <c r="I15" s="100">
        <f t="shared" si="2"/>
        <v>0</v>
      </c>
      <c r="J15" s="100">
        <f t="shared" si="2"/>
        <v>1310141</v>
      </c>
      <c r="K15" s="100">
        <f t="shared" si="2"/>
        <v>0</v>
      </c>
      <c r="L15" s="100">
        <f t="shared" si="2"/>
        <v>128784</v>
      </c>
      <c r="M15" s="100">
        <f t="shared" si="2"/>
        <v>859131</v>
      </c>
      <c r="N15" s="100">
        <f t="shared" si="2"/>
        <v>987915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2298056</v>
      </c>
      <c r="X15" s="100">
        <f t="shared" si="2"/>
        <v>43535946</v>
      </c>
      <c r="Y15" s="100">
        <f t="shared" si="2"/>
        <v>-41237890</v>
      </c>
      <c r="Z15" s="137">
        <f>+IF(X15&lt;&gt;0,+(Y15/X15)*100,0)</f>
        <v>-94.72147452590096</v>
      </c>
      <c r="AA15" s="153">
        <f>SUM(AA16:AA18)</f>
        <v>26121843</v>
      </c>
    </row>
    <row r="16" spans="1:27" ht="12.75">
      <c r="A16" s="138" t="s">
        <v>85</v>
      </c>
      <c r="B16" s="136"/>
      <c r="C16" s="155">
        <v>7386991</v>
      </c>
      <c r="D16" s="155"/>
      <c r="E16" s="156">
        <v>26121843</v>
      </c>
      <c r="F16" s="60">
        <v>26121843</v>
      </c>
      <c r="G16" s="60">
        <v>6214688</v>
      </c>
      <c r="H16" s="60">
        <v>-4904547</v>
      </c>
      <c r="I16" s="60"/>
      <c r="J16" s="60">
        <v>1310141</v>
      </c>
      <c r="K16" s="60"/>
      <c r="L16" s="60">
        <v>128784</v>
      </c>
      <c r="M16" s="60">
        <v>859131</v>
      </c>
      <c r="N16" s="60">
        <v>987915</v>
      </c>
      <c r="O16" s="60"/>
      <c r="P16" s="60"/>
      <c r="Q16" s="60"/>
      <c r="R16" s="60"/>
      <c r="S16" s="60"/>
      <c r="T16" s="60"/>
      <c r="U16" s="60"/>
      <c r="V16" s="60"/>
      <c r="W16" s="60">
        <v>2298056</v>
      </c>
      <c r="X16" s="60">
        <v>16709675</v>
      </c>
      <c r="Y16" s="60">
        <v>-14411619</v>
      </c>
      <c r="Z16" s="140">
        <v>-86.25</v>
      </c>
      <c r="AA16" s="155">
        <v>26121843</v>
      </c>
    </row>
    <row r="17" spans="1:27" ht="12.75">
      <c r="A17" s="138" t="s">
        <v>86</v>
      </c>
      <c r="B17" s="136"/>
      <c r="C17" s="155">
        <v>2011109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26826271</v>
      </c>
      <c r="Y17" s="60">
        <v>-26826271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968077854</v>
      </c>
      <c r="D19" s="153">
        <f>SUM(D20:D23)</f>
        <v>0</v>
      </c>
      <c r="E19" s="154">
        <f t="shared" si="3"/>
        <v>746149205</v>
      </c>
      <c r="F19" s="100">
        <f t="shared" si="3"/>
        <v>746149205</v>
      </c>
      <c r="G19" s="100">
        <f t="shared" si="3"/>
        <v>114559424</v>
      </c>
      <c r="H19" s="100">
        <f t="shared" si="3"/>
        <v>58726598</v>
      </c>
      <c r="I19" s="100">
        <f t="shared" si="3"/>
        <v>115239286</v>
      </c>
      <c r="J19" s="100">
        <f t="shared" si="3"/>
        <v>288525308</v>
      </c>
      <c r="K19" s="100">
        <f t="shared" si="3"/>
        <v>13653601</v>
      </c>
      <c r="L19" s="100">
        <f t="shared" si="3"/>
        <v>78164015</v>
      </c>
      <c r="M19" s="100">
        <f t="shared" si="3"/>
        <v>125928742</v>
      </c>
      <c r="N19" s="100">
        <f t="shared" si="3"/>
        <v>217746358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506271666</v>
      </c>
      <c r="X19" s="100">
        <f t="shared" si="3"/>
        <v>119566784</v>
      </c>
      <c r="Y19" s="100">
        <f t="shared" si="3"/>
        <v>386704882</v>
      </c>
      <c r="Z19" s="137">
        <f>+IF(X19&lt;&gt;0,+(Y19/X19)*100,0)</f>
        <v>323.4216636620418</v>
      </c>
      <c r="AA19" s="153">
        <f>SUM(AA20:AA23)</f>
        <v>746149205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115828825</v>
      </c>
      <c r="Y20" s="60">
        <v>-115828825</v>
      </c>
      <c r="Z20" s="140">
        <v>-100</v>
      </c>
      <c r="AA20" s="155"/>
    </row>
    <row r="21" spans="1:27" ht="12.75">
      <c r="A21" s="138" t="s">
        <v>90</v>
      </c>
      <c r="B21" s="136"/>
      <c r="C21" s="155">
        <v>768211002</v>
      </c>
      <c r="D21" s="155"/>
      <c r="E21" s="156">
        <v>583009599</v>
      </c>
      <c r="F21" s="60">
        <v>583009599</v>
      </c>
      <c r="G21" s="60">
        <v>65083725</v>
      </c>
      <c r="H21" s="60">
        <v>54706276</v>
      </c>
      <c r="I21" s="60">
        <v>111512694</v>
      </c>
      <c r="J21" s="60">
        <v>231302695</v>
      </c>
      <c r="K21" s="60">
        <v>9599103</v>
      </c>
      <c r="L21" s="60">
        <v>74261346</v>
      </c>
      <c r="M21" s="60">
        <v>86025478</v>
      </c>
      <c r="N21" s="60">
        <v>169885927</v>
      </c>
      <c r="O21" s="60"/>
      <c r="P21" s="60"/>
      <c r="Q21" s="60"/>
      <c r="R21" s="60"/>
      <c r="S21" s="60"/>
      <c r="T21" s="60"/>
      <c r="U21" s="60"/>
      <c r="V21" s="60"/>
      <c r="W21" s="60">
        <v>401188622</v>
      </c>
      <c r="X21" s="60"/>
      <c r="Y21" s="60">
        <v>401188622</v>
      </c>
      <c r="Z21" s="140">
        <v>0</v>
      </c>
      <c r="AA21" s="155">
        <v>583009599</v>
      </c>
    </row>
    <row r="22" spans="1:27" ht="12.75">
      <c r="A22" s="138" t="s">
        <v>91</v>
      </c>
      <c r="B22" s="136"/>
      <c r="C22" s="157">
        <v>199866852</v>
      </c>
      <c r="D22" s="157"/>
      <c r="E22" s="158">
        <v>163139606</v>
      </c>
      <c r="F22" s="159">
        <v>163139606</v>
      </c>
      <c r="G22" s="159">
        <v>49475699</v>
      </c>
      <c r="H22" s="159">
        <v>4020322</v>
      </c>
      <c r="I22" s="159">
        <v>3726592</v>
      </c>
      <c r="J22" s="159">
        <v>57222613</v>
      </c>
      <c r="K22" s="159">
        <v>4054498</v>
      </c>
      <c r="L22" s="159">
        <v>3902669</v>
      </c>
      <c r="M22" s="159">
        <v>39903264</v>
      </c>
      <c r="N22" s="159">
        <v>47860431</v>
      </c>
      <c r="O22" s="159"/>
      <c r="P22" s="159"/>
      <c r="Q22" s="159"/>
      <c r="R22" s="159"/>
      <c r="S22" s="159"/>
      <c r="T22" s="159"/>
      <c r="U22" s="159"/>
      <c r="V22" s="159"/>
      <c r="W22" s="159">
        <v>105083044</v>
      </c>
      <c r="X22" s="159"/>
      <c r="Y22" s="159">
        <v>105083044</v>
      </c>
      <c r="Z22" s="141">
        <v>0</v>
      </c>
      <c r="AA22" s="157">
        <v>163139606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3737959</v>
      </c>
      <c r="Y23" s="60">
        <v>-3737959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1092932073</v>
      </c>
      <c r="D25" s="168">
        <f>+D5+D9+D15+D19+D24</f>
        <v>0</v>
      </c>
      <c r="E25" s="169">
        <f t="shared" si="4"/>
        <v>952110948</v>
      </c>
      <c r="F25" s="73">
        <f t="shared" si="4"/>
        <v>952110948</v>
      </c>
      <c r="G25" s="73">
        <f t="shared" si="4"/>
        <v>175373000</v>
      </c>
      <c r="H25" s="73">
        <f t="shared" si="4"/>
        <v>55891689</v>
      </c>
      <c r="I25" s="73">
        <f t="shared" si="4"/>
        <v>118658599</v>
      </c>
      <c r="J25" s="73">
        <f t="shared" si="4"/>
        <v>349923288</v>
      </c>
      <c r="K25" s="73">
        <f t="shared" si="4"/>
        <v>15227006</v>
      </c>
      <c r="L25" s="73">
        <f t="shared" si="4"/>
        <v>80156046</v>
      </c>
      <c r="M25" s="73">
        <f t="shared" si="4"/>
        <v>172561318</v>
      </c>
      <c r="N25" s="73">
        <f t="shared" si="4"/>
        <v>267944370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617867658</v>
      </c>
      <c r="X25" s="73">
        <f t="shared" si="4"/>
        <v>264754772</v>
      </c>
      <c r="Y25" s="73">
        <f t="shared" si="4"/>
        <v>353112886</v>
      </c>
      <c r="Z25" s="170">
        <f>+IF(X25&lt;&gt;0,+(Y25/X25)*100,0)</f>
        <v>133.3735680503617</v>
      </c>
      <c r="AA25" s="168">
        <f>+AA5+AA9+AA15+AA19+AA24</f>
        <v>952110948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188268266</v>
      </c>
      <c r="D28" s="153">
        <f>SUM(D29:D31)</f>
        <v>0</v>
      </c>
      <c r="E28" s="154">
        <f t="shared" si="5"/>
        <v>186164845</v>
      </c>
      <c r="F28" s="100">
        <f t="shared" si="5"/>
        <v>186164845</v>
      </c>
      <c r="G28" s="100">
        <f t="shared" si="5"/>
        <v>14914115</v>
      </c>
      <c r="H28" s="100">
        <f t="shared" si="5"/>
        <v>12231042</v>
      </c>
      <c r="I28" s="100">
        <f t="shared" si="5"/>
        <v>15187115</v>
      </c>
      <c r="J28" s="100">
        <f t="shared" si="5"/>
        <v>42332272</v>
      </c>
      <c r="K28" s="100">
        <f t="shared" si="5"/>
        <v>14255844</v>
      </c>
      <c r="L28" s="100">
        <f t="shared" si="5"/>
        <v>19372346</v>
      </c>
      <c r="M28" s="100">
        <f t="shared" si="5"/>
        <v>14551122</v>
      </c>
      <c r="N28" s="100">
        <f t="shared" si="5"/>
        <v>48179312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90511584</v>
      </c>
      <c r="X28" s="100">
        <f t="shared" si="5"/>
        <v>71723459</v>
      </c>
      <c r="Y28" s="100">
        <f t="shared" si="5"/>
        <v>18788125</v>
      </c>
      <c r="Z28" s="137">
        <f>+IF(X28&lt;&gt;0,+(Y28/X28)*100,0)</f>
        <v>26.195229931674096</v>
      </c>
      <c r="AA28" s="153">
        <f>SUM(AA29:AA31)</f>
        <v>186164845</v>
      </c>
    </row>
    <row r="29" spans="1:27" ht="12.75">
      <c r="A29" s="138" t="s">
        <v>75</v>
      </c>
      <c r="B29" s="136"/>
      <c r="C29" s="155">
        <v>66309134</v>
      </c>
      <c r="D29" s="155"/>
      <c r="E29" s="156">
        <v>61427313</v>
      </c>
      <c r="F29" s="60">
        <v>61427313</v>
      </c>
      <c r="G29" s="60">
        <v>5340356</v>
      </c>
      <c r="H29" s="60">
        <v>3240151</v>
      </c>
      <c r="I29" s="60">
        <v>5372993</v>
      </c>
      <c r="J29" s="60">
        <v>13953500</v>
      </c>
      <c r="K29" s="60">
        <v>4708101</v>
      </c>
      <c r="L29" s="60">
        <v>8103038</v>
      </c>
      <c r="M29" s="60">
        <v>4861429</v>
      </c>
      <c r="N29" s="60">
        <v>17672568</v>
      </c>
      <c r="O29" s="60"/>
      <c r="P29" s="60"/>
      <c r="Q29" s="60"/>
      <c r="R29" s="60"/>
      <c r="S29" s="60"/>
      <c r="T29" s="60"/>
      <c r="U29" s="60"/>
      <c r="V29" s="60"/>
      <c r="W29" s="60">
        <v>31626068</v>
      </c>
      <c r="X29" s="60">
        <v>18404698</v>
      </c>
      <c r="Y29" s="60">
        <v>13221370</v>
      </c>
      <c r="Z29" s="140">
        <v>71.84</v>
      </c>
      <c r="AA29" s="155">
        <v>61427313</v>
      </c>
    </row>
    <row r="30" spans="1:27" ht="12.75">
      <c r="A30" s="138" t="s">
        <v>76</v>
      </c>
      <c r="B30" s="136"/>
      <c r="C30" s="157">
        <v>48998892</v>
      </c>
      <c r="D30" s="157"/>
      <c r="E30" s="158">
        <v>50322716</v>
      </c>
      <c r="F30" s="159">
        <v>50322716</v>
      </c>
      <c r="G30" s="159">
        <v>5065824</v>
      </c>
      <c r="H30" s="159">
        <v>3311062</v>
      </c>
      <c r="I30" s="159">
        <v>4082674</v>
      </c>
      <c r="J30" s="159">
        <v>12459560</v>
      </c>
      <c r="K30" s="159">
        <v>3605167</v>
      </c>
      <c r="L30" s="159">
        <v>4659271</v>
      </c>
      <c r="M30" s="159">
        <v>3924564</v>
      </c>
      <c r="N30" s="159">
        <v>12189002</v>
      </c>
      <c r="O30" s="159"/>
      <c r="P30" s="159"/>
      <c r="Q30" s="159"/>
      <c r="R30" s="159"/>
      <c r="S30" s="159"/>
      <c r="T30" s="159"/>
      <c r="U30" s="159"/>
      <c r="V30" s="159"/>
      <c r="W30" s="159">
        <v>24648562</v>
      </c>
      <c r="X30" s="159">
        <v>36270312</v>
      </c>
      <c r="Y30" s="159">
        <v>-11621750</v>
      </c>
      <c r="Z30" s="141">
        <v>-32.04</v>
      </c>
      <c r="AA30" s="157">
        <v>50322716</v>
      </c>
    </row>
    <row r="31" spans="1:27" ht="12.75">
      <c r="A31" s="138" t="s">
        <v>77</v>
      </c>
      <c r="B31" s="136"/>
      <c r="C31" s="155">
        <v>72960240</v>
      </c>
      <c r="D31" s="155"/>
      <c r="E31" s="156">
        <v>74414816</v>
      </c>
      <c r="F31" s="60">
        <v>74414816</v>
      </c>
      <c r="G31" s="60">
        <v>4507935</v>
      </c>
      <c r="H31" s="60">
        <v>5679829</v>
      </c>
      <c r="I31" s="60">
        <v>5731448</v>
      </c>
      <c r="J31" s="60">
        <v>15919212</v>
      </c>
      <c r="K31" s="60">
        <v>5942576</v>
      </c>
      <c r="L31" s="60">
        <v>6610037</v>
      </c>
      <c r="M31" s="60">
        <v>5765129</v>
      </c>
      <c r="N31" s="60">
        <v>18317742</v>
      </c>
      <c r="O31" s="60"/>
      <c r="P31" s="60"/>
      <c r="Q31" s="60"/>
      <c r="R31" s="60"/>
      <c r="S31" s="60"/>
      <c r="T31" s="60"/>
      <c r="U31" s="60"/>
      <c r="V31" s="60"/>
      <c r="W31" s="60">
        <v>34236954</v>
      </c>
      <c r="X31" s="60">
        <v>17048449</v>
      </c>
      <c r="Y31" s="60">
        <v>17188505</v>
      </c>
      <c r="Z31" s="140">
        <v>100.82</v>
      </c>
      <c r="AA31" s="155">
        <v>74414816</v>
      </c>
    </row>
    <row r="32" spans="1:27" ht="12.75">
      <c r="A32" s="135" t="s">
        <v>78</v>
      </c>
      <c r="B32" s="136"/>
      <c r="C32" s="153">
        <f aca="true" t="shared" si="6" ref="C32:Y32">SUM(C33:C37)</f>
        <v>3167530</v>
      </c>
      <c r="D32" s="153">
        <f>SUM(D33:D37)</f>
        <v>0</v>
      </c>
      <c r="E32" s="154">
        <f t="shared" si="6"/>
        <v>3831520</v>
      </c>
      <c r="F32" s="100">
        <f t="shared" si="6"/>
        <v>3831520</v>
      </c>
      <c r="G32" s="100">
        <f t="shared" si="6"/>
        <v>311420</v>
      </c>
      <c r="H32" s="100">
        <f t="shared" si="6"/>
        <v>64448</v>
      </c>
      <c r="I32" s="100">
        <f t="shared" si="6"/>
        <v>582096</v>
      </c>
      <c r="J32" s="100">
        <f t="shared" si="6"/>
        <v>957964</v>
      </c>
      <c r="K32" s="100">
        <f t="shared" si="6"/>
        <v>35694</v>
      </c>
      <c r="L32" s="100">
        <f t="shared" si="6"/>
        <v>106832</v>
      </c>
      <c r="M32" s="100">
        <f t="shared" si="6"/>
        <v>0</v>
      </c>
      <c r="N32" s="100">
        <f t="shared" si="6"/>
        <v>142526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1100490</v>
      </c>
      <c r="X32" s="100">
        <f t="shared" si="6"/>
        <v>8237826</v>
      </c>
      <c r="Y32" s="100">
        <f t="shared" si="6"/>
        <v>-7137336</v>
      </c>
      <c r="Z32" s="137">
        <f>+IF(X32&lt;&gt;0,+(Y32/X32)*100,0)</f>
        <v>-86.64101426759925</v>
      </c>
      <c r="AA32" s="153">
        <f>SUM(AA33:AA37)</f>
        <v>3831520</v>
      </c>
    </row>
    <row r="33" spans="1:27" ht="12.75">
      <c r="A33" s="138" t="s">
        <v>79</v>
      </c>
      <c r="B33" s="136"/>
      <c r="C33" s="155">
        <v>3167530</v>
      </c>
      <c r="D33" s="155"/>
      <c r="E33" s="156">
        <v>3831520</v>
      </c>
      <c r="F33" s="60">
        <v>3831520</v>
      </c>
      <c r="G33" s="60">
        <v>311420</v>
      </c>
      <c r="H33" s="60">
        <v>64448</v>
      </c>
      <c r="I33" s="60">
        <v>582096</v>
      </c>
      <c r="J33" s="60">
        <v>957964</v>
      </c>
      <c r="K33" s="60">
        <v>35694</v>
      </c>
      <c r="L33" s="60">
        <v>106832</v>
      </c>
      <c r="M33" s="60"/>
      <c r="N33" s="60">
        <v>142526</v>
      </c>
      <c r="O33" s="60"/>
      <c r="P33" s="60"/>
      <c r="Q33" s="60"/>
      <c r="R33" s="60"/>
      <c r="S33" s="60"/>
      <c r="T33" s="60"/>
      <c r="U33" s="60"/>
      <c r="V33" s="60"/>
      <c r="W33" s="60">
        <v>1100490</v>
      </c>
      <c r="X33" s="60">
        <v>3101636</v>
      </c>
      <c r="Y33" s="60">
        <v>-2001146</v>
      </c>
      <c r="Z33" s="140">
        <v>-64.52</v>
      </c>
      <c r="AA33" s="155">
        <v>3831520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17949</v>
      </c>
      <c r="Y34" s="60">
        <v>-17949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5118241</v>
      </c>
      <c r="Y35" s="60">
        <v>-5118241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21121859</v>
      </c>
      <c r="D38" s="153">
        <f>SUM(D39:D41)</f>
        <v>0</v>
      </c>
      <c r="E38" s="154">
        <f t="shared" si="7"/>
        <v>46142995</v>
      </c>
      <c r="F38" s="100">
        <f t="shared" si="7"/>
        <v>46142995</v>
      </c>
      <c r="G38" s="100">
        <f t="shared" si="7"/>
        <v>10183472</v>
      </c>
      <c r="H38" s="100">
        <f t="shared" si="7"/>
        <v>237449</v>
      </c>
      <c r="I38" s="100">
        <f t="shared" si="7"/>
        <v>235917</v>
      </c>
      <c r="J38" s="100">
        <f t="shared" si="7"/>
        <v>10656838</v>
      </c>
      <c r="K38" s="100">
        <f t="shared" si="7"/>
        <v>236988</v>
      </c>
      <c r="L38" s="100">
        <f t="shared" si="7"/>
        <v>237116</v>
      </c>
      <c r="M38" s="100">
        <f t="shared" si="7"/>
        <v>1979896</v>
      </c>
      <c r="N38" s="100">
        <f t="shared" si="7"/>
        <v>2454000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13110838</v>
      </c>
      <c r="X38" s="100">
        <f t="shared" si="7"/>
        <v>62471684</v>
      </c>
      <c r="Y38" s="100">
        <f t="shared" si="7"/>
        <v>-49360846</v>
      </c>
      <c r="Z38" s="137">
        <f>+IF(X38&lt;&gt;0,+(Y38/X38)*100,0)</f>
        <v>-79.01315098213136</v>
      </c>
      <c r="AA38" s="153">
        <f>SUM(AA39:AA41)</f>
        <v>46142995</v>
      </c>
    </row>
    <row r="39" spans="1:27" ht="12.75">
      <c r="A39" s="138" t="s">
        <v>85</v>
      </c>
      <c r="B39" s="136"/>
      <c r="C39" s="155">
        <v>21121859</v>
      </c>
      <c r="D39" s="155"/>
      <c r="E39" s="156">
        <v>46142995</v>
      </c>
      <c r="F39" s="60">
        <v>46142995</v>
      </c>
      <c r="G39" s="60">
        <v>10183472</v>
      </c>
      <c r="H39" s="60">
        <v>237449</v>
      </c>
      <c r="I39" s="60">
        <v>235917</v>
      </c>
      <c r="J39" s="60">
        <v>10656838</v>
      </c>
      <c r="K39" s="60">
        <v>236988</v>
      </c>
      <c r="L39" s="60">
        <v>237116</v>
      </c>
      <c r="M39" s="60">
        <v>1979896</v>
      </c>
      <c r="N39" s="60">
        <v>2454000</v>
      </c>
      <c r="O39" s="60"/>
      <c r="P39" s="60"/>
      <c r="Q39" s="60"/>
      <c r="R39" s="60"/>
      <c r="S39" s="60"/>
      <c r="T39" s="60"/>
      <c r="U39" s="60"/>
      <c r="V39" s="60"/>
      <c r="W39" s="60">
        <v>13110838</v>
      </c>
      <c r="X39" s="60">
        <v>20742106</v>
      </c>
      <c r="Y39" s="60">
        <v>-7631268</v>
      </c>
      <c r="Z39" s="140">
        <v>-36.79</v>
      </c>
      <c r="AA39" s="155">
        <v>46142995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41729578</v>
      </c>
      <c r="Y40" s="60">
        <v>-41729578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459324174</v>
      </c>
      <c r="D42" s="153">
        <f>SUM(D43:D46)</f>
        <v>0</v>
      </c>
      <c r="E42" s="154">
        <f t="shared" si="8"/>
        <v>343461131</v>
      </c>
      <c r="F42" s="100">
        <f t="shared" si="8"/>
        <v>343461131</v>
      </c>
      <c r="G42" s="100">
        <f t="shared" si="8"/>
        <v>41300235</v>
      </c>
      <c r="H42" s="100">
        <f t="shared" si="8"/>
        <v>27174945</v>
      </c>
      <c r="I42" s="100">
        <f t="shared" si="8"/>
        <v>5722484</v>
      </c>
      <c r="J42" s="100">
        <f t="shared" si="8"/>
        <v>74197664</v>
      </c>
      <c r="K42" s="100">
        <f t="shared" si="8"/>
        <v>16967402</v>
      </c>
      <c r="L42" s="100">
        <f t="shared" si="8"/>
        <v>39499970</v>
      </c>
      <c r="M42" s="100">
        <f t="shared" si="8"/>
        <v>36128336</v>
      </c>
      <c r="N42" s="100">
        <f t="shared" si="8"/>
        <v>92595708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166793372</v>
      </c>
      <c r="X42" s="100">
        <f t="shared" si="8"/>
        <v>107887318</v>
      </c>
      <c r="Y42" s="100">
        <f t="shared" si="8"/>
        <v>58906054</v>
      </c>
      <c r="Z42" s="137">
        <f>+IF(X42&lt;&gt;0,+(Y42/X42)*100,0)</f>
        <v>54.599609195957576</v>
      </c>
      <c r="AA42" s="153">
        <f>SUM(AA43:AA46)</f>
        <v>343461131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104527057</v>
      </c>
      <c r="Y43" s="60">
        <v>-104527057</v>
      </c>
      <c r="Z43" s="140">
        <v>-100</v>
      </c>
      <c r="AA43" s="155"/>
    </row>
    <row r="44" spans="1:27" ht="12.75">
      <c r="A44" s="138" t="s">
        <v>90</v>
      </c>
      <c r="B44" s="136"/>
      <c r="C44" s="155">
        <v>413392842</v>
      </c>
      <c r="D44" s="155"/>
      <c r="E44" s="156">
        <v>317734801</v>
      </c>
      <c r="F44" s="60">
        <v>317734801</v>
      </c>
      <c r="G44" s="60">
        <v>40843237</v>
      </c>
      <c r="H44" s="60">
        <v>26283215</v>
      </c>
      <c r="I44" s="60">
        <v>4918638</v>
      </c>
      <c r="J44" s="60">
        <v>72045090</v>
      </c>
      <c r="K44" s="60">
        <v>16019501</v>
      </c>
      <c r="L44" s="60">
        <v>38343275</v>
      </c>
      <c r="M44" s="60">
        <v>35096449</v>
      </c>
      <c r="N44" s="60">
        <v>89459225</v>
      </c>
      <c r="O44" s="60"/>
      <c r="P44" s="60"/>
      <c r="Q44" s="60"/>
      <c r="R44" s="60"/>
      <c r="S44" s="60"/>
      <c r="T44" s="60"/>
      <c r="U44" s="60"/>
      <c r="V44" s="60"/>
      <c r="W44" s="60">
        <v>161504315</v>
      </c>
      <c r="X44" s="60"/>
      <c r="Y44" s="60">
        <v>161504315</v>
      </c>
      <c r="Z44" s="140">
        <v>0</v>
      </c>
      <c r="AA44" s="155">
        <v>317734801</v>
      </c>
    </row>
    <row r="45" spans="1:27" ht="12.75">
      <c r="A45" s="138" t="s">
        <v>91</v>
      </c>
      <c r="B45" s="136"/>
      <c r="C45" s="157">
        <v>45931332</v>
      </c>
      <c r="D45" s="157"/>
      <c r="E45" s="158">
        <v>25726330</v>
      </c>
      <c r="F45" s="159">
        <v>25726330</v>
      </c>
      <c r="G45" s="159">
        <v>456998</v>
      </c>
      <c r="H45" s="159">
        <v>891730</v>
      </c>
      <c r="I45" s="159">
        <v>803846</v>
      </c>
      <c r="J45" s="159">
        <v>2152574</v>
      </c>
      <c r="K45" s="159">
        <v>947901</v>
      </c>
      <c r="L45" s="159">
        <v>1156695</v>
      </c>
      <c r="M45" s="159">
        <v>1031887</v>
      </c>
      <c r="N45" s="159">
        <v>3136483</v>
      </c>
      <c r="O45" s="159"/>
      <c r="P45" s="159"/>
      <c r="Q45" s="159"/>
      <c r="R45" s="159"/>
      <c r="S45" s="159"/>
      <c r="T45" s="159"/>
      <c r="U45" s="159"/>
      <c r="V45" s="159"/>
      <c r="W45" s="159">
        <v>5289057</v>
      </c>
      <c r="X45" s="159"/>
      <c r="Y45" s="159">
        <v>5289057</v>
      </c>
      <c r="Z45" s="141">
        <v>0</v>
      </c>
      <c r="AA45" s="157">
        <v>25726330</v>
      </c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3360261</v>
      </c>
      <c r="Y46" s="60">
        <v>-3360261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210257</v>
      </c>
      <c r="Y47" s="100">
        <v>-210257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671881829</v>
      </c>
      <c r="D48" s="168">
        <f>+D28+D32+D38+D42+D47</f>
        <v>0</v>
      </c>
      <c r="E48" s="169">
        <f t="shared" si="9"/>
        <v>579600491</v>
      </c>
      <c r="F48" s="73">
        <f t="shared" si="9"/>
        <v>579600491</v>
      </c>
      <c r="G48" s="73">
        <f t="shared" si="9"/>
        <v>66709242</v>
      </c>
      <c r="H48" s="73">
        <f t="shared" si="9"/>
        <v>39707884</v>
      </c>
      <c r="I48" s="73">
        <f t="shared" si="9"/>
        <v>21727612</v>
      </c>
      <c r="J48" s="73">
        <f t="shared" si="9"/>
        <v>128144738</v>
      </c>
      <c r="K48" s="73">
        <f t="shared" si="9"/>
        <v>31495928</v>
      </c>
      <c r="L48" s="73">
        <f t="shared" si="9"/>
        <v>59216264</v>
      </c>
      <c r="M48" s="73">
        <f t="shared" si="9"/>
        <v>52659354</v>
      </c>
      <c r="N48" s="73">
        <f t="shared" si="9"/>
        <v>143371546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271516284</v>
      </c>
      <c r="X48" s="73">
        <f t="shared" si="9"/>
        <v>250530544</v>
      </c>
      <c r="Y48" s="73">
        <f t="shared" si="9"/>
        <v>20985740</v>
      </c>
      <c r="Z48" s="170">
        <f>+IF(X48&lt;&gt;0,+(Y48/X48)*100,0)</f>
        <v>8.376519551244817</v>
      </c>
      <c r="AA48" s="168">
        <f>+AA28+AA32+AA38+AA42+AA47</f>
        <v>579600491</v>
      </c>
    </row>
    <row r="49" spans="1:27" ht="12.75">
      <c r="A49" s="148" t="s">
        <v>49</v>
      </c>
      <c r="B49" s="149"/>
      <c r="C49" s="171">
        <f aca="true" t="shared" si="10" ref="C49:Y49">+C25-C48</f>
        <v>421050244</v>
      </c>
      <c r="D49" s="171">
        <f>+D25-D48</f>
        <v>0</v>
      </c>
      <c r="E49" s="172">
        <f t="shared" si="10"/>
        <v>372510457</v>
      </c>
      <c r="F49" s="173">
        <f t="shared" si="10"/>
        <v>372510457</v>
      </c>
      <c r="G49" s="173">
        <f t="shared" si="10"/>
        <v>108663758</v>
      </c>
      <c r="H49" s="173">
        <f t="shared" si="10"/>
        <v>16183805</v>
      </c>
      <c r="I49" s="173">
        <f t="shared" si="10"/>
        <v>96930987</v>
      </c>
      <c r="J49" s="173">
        <f t="shared" si="10"/>
        <v>221778550</v>
      </c>
      <c r="K49" s="173">
        <f t="shared" si="10"/>
        <v>-16268922</v>
      </c>
      <c r="L49" s="173">
        <f t="shared" si="10"/>
        <v>20939782</v>
      </c>
      <c r="M49" s="173">
        <f t="shared" si="10"/>
        <v>119901964</v>
      </c>
      <c r="N49" s="173">
        <f t="shared" si="10"/>
        <v>124572824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346351374</v>
      </c>
      <c r="X49" s="173">
        <f>IF(F25=F48,0,X25-X48)</f>
        <v>14224228</v>
      </c>
      <c r="Y49" s="173">
        <f t="shared" si="10"/>
        <v>332127146</v>
      </c>
      <c r="Z49" s="174">
        <f>+IF(X49&lt;&gt;0,+(Y49/X49)*100,0)</f>
        <v>2334.93969584852</v>
      </c>
      <c r="AA49" s="171">
        <f>+AA25-AA48</f>
        <v>372510457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35087827</v>
      </c>
      <c r="Y5" s="60">
        <v>-35087827</v>
      </c>
      <c r="Z5" s="140">
        <v>-100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6834379</v>
      </c>
      <c r="Y6" s="60">
        <v>-6834379</v>
      </c>
      <c r="Z6" s="140">
        <v>-100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107513714</v>
      </c>
      <c r="Y7" s="60">
        <v>-107513714</v>
      </c>
      <c r="Z7" s="140">
        <v>-100</v>
      </c>
      <c r="AA7" s="155">
        <v>0</v>
      </c>
    </row>
    <row r="8" spans="1:27" ht="12.75">
      <c r="A8" s="183" t="s">
        <v>104</v>
      </c>
      <c r="B8" s="182"/>
      <c r="C8" s="155">
        <v>95899055</v>
      </c>
      <c r="D8" s="155">
        <v>0</v>
      </c>
      <c r="E8" s="156">
        <v>99698731</v>
      </c>
      <c r="F8" s="60">
        <v>99698731</v>
      </c>
      <c r="G8" s="60">
        <v>7802376</v>
      </c>
      <c r="H8" s="60">
        <v>8457603</v>
      </c>
      <c r="I8" s="60">
        <v>6351742</v>
      </c>
      <c r="J8" s="60">
        <v>22611721</v>
      </c>
      <c r="K8" s="60">
        <v>8171112</v>
      </c>
      <c r="L8" s="60">
        <v>7566826</v>
      </c>
      <c r="M8" s="60">
        <v>5555148</v>
      </c>
      <c r="N8" s="60">
        <v>21293086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43904807</v>
      </c>
      <c r="X8" s="60"/>
      <c r="Y8" s="60">
        <v>43904807</v>
      </c>
      <c r="Z8" s="140">
        <v>0</v>
      </c>
      <c r="AA8" s="155">
        <v>99698731</v>
      </c>
    </row>
    <row r="9" spans="1:27" ht="12.75">
      <c r="A9" s="183" t="s">
        <v>105</v>
      </c>
      <c r="B9" s="182"/>
      <c r="C9" s="155">
        <v>59104375</v>
      </c>
      <c r="D9" s="155">
        <v>0</v>
      </c>
      <c r="E9" s="156">
        <v>36441606</v>
      </c>
      <c r="F9" s="60">
        <v>36441606</v>
      </c>
      <c r="G9" s="60">
        <v>3891435</v>
      </c>
      <c r="H9" s="60">
        <v>4020322</v>
      </c>
      <c r="I9" s="60">
        <v>3726592</v>
      </c>
      <c r="J9" s="60">
        <v>11638349</v>
      </c>
      <c r="K9" s="60">
        <v>4054498</v>
      </c>
      <c r="L9" s="60">
        <v>3902669</v>
      </c>
      <c r="M9" s="60">
        <v>3741713</v>
      </c>
      <c r="N9" s="60">
        <v>11698880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23337229</v>
      </c>
      <c r="X9" s="60"/>
      <c r="Y9" s="60">
        <v>23337229</v>
      </c>
      <c r="Z9" s="140">
        <v>0</v>
      </c>
      <c r="AA9" s="155">
        <v>36441606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3732238</v>
      </c>
      <c r="Y10" s="54">
        <v>-3732238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2635404</v>
      </c>
      <c r="F11" s="60">
        <v>2635404</v>
      </c>
      <c r="G11" s="60">
        <v>0</v>
      </c>
      <c r="H11" s="60">
        <v>0</v>
      </c>
      <c r="I11" s="60">
        <v>1061694</v>
      </c>
      <c r="J11" s="60">
        <v>1061694</v>
      </c>
      <c r="K11" s="60">
        <v>0</v>
      </c>
      <c r="L11" s="60">
        <v>0</v>
      </c>
      <c r="M11" s="60">
        <v>426304</v>
      </c>
      <c r="N11" s="60">
        <v>426304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1487998</v>
      </c>
      <c r="X11" s="60"/>
      <c r="Y11" s="60">
        <v>1487998</v>
      </c>
      <c r="Z11" s="140">
        <v>0</v>
      </c>
      <c r="AA11" s="155">
        <v>2635404</v>
      </c>
    </row>
    <row r="12" spans="1:27" ht="12.75">
      <c r="A12" s="183" t="s">
        <v>108</v>
      </c>
      <c r="B12" s="185"/>
      <c r="C12" s="155">
        <v>14221</v>
      </c>
      <c r="D12" s="155">
        <v>0</v>
      </c>
      <c r="E12" s="156">
        <v>14392</v>
      </c>
      <c r="F12" s="60">
        <v>14392</v>
      </c>
      <c r="G12" s="60">
        <v>10079</v>
      </c>
      <c r="H12" s="60">
        <v>0</v>
      </c>
      <c r="I12" s="60">
        <v>-1738</v>
      </c>
      <c r="J12" s="60">
        <v>8341</v>
      </c>
      <c r="K12" s="60">
        <v>0</v>
      </c>
      <c r="L12" s="60">
        <v>0</v>
      </c>
      <c r="M12" s="60">
        <v>5369</v>
      </c>
      <c r="N12" s="60">
        <v>5369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13710</v>
      </c>
      <c r="X12" s="60">
        <v>316281</v>
      </c>
      <c r="Y12" s="60">
        <v>-302571</v>
      </c>
      <c r="Z12" s="140">
        <v>-95.67</v>
      </c>
      <c r="AA12" s="155">
        <v>14392</v>
      </c>
    </row>
    <row r="13" spans="1:27" ht="12.75">
      <c r="A13" s="181" t="s">
        <v>109</v>
      </c>
      <c r="B13" s="185"/>
      <c r="C13" s="155">
        <v>4768538</v>
      </c>
      <c r="D13" s="155">
        <v>0</v>
      </c>
      <c r="E13" s="156">
        <v>3614398</v>
      </c>
      <c r="F13" s="60">
        <v>3614398</v>
      </c>
      <c r="G13" s="60">
        <v>434445</v>
      </c>
      <c r="H13" s="60">
        <v>178982</v>
      </c>
      <c r="I13" s="60">
        <v>362011</v>
      </c>
      <c r="J13" s="60">
        <v>975438</v>
      </c>
      <c r="K13" s="60">
        <v>40385</v>
      </c>
      <c r="L13" s="60">
        <v>65854</v>
      </c>
      <c r="M13" s="60">
        <v>517909</v>
      </c>
      <c r="N13" s="60">
        <v>624148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1599586</v>
      </c>
      <c r="X13" s="60">
        <v>1032070</v>
      </c>
      <c r="Y13" s="60">
        <v>567516</v>
      </c>
      <c r="Z13" s="140">
        <v>54.99</v>
      </c>
      <c r="AA13" s="155">
        <v>3614398</v>
      </c>
    </row>
    <row r="14" spans="1:27" ht="12.75">
      <c r="A14" s="181" t="s">
        <v>110</v>
      </c>
      <c r="B14" s="185"/>
      <c r="C14" s="155">
        <v>18195506</v>
      </c>
      <c r="D14" s="155">
        <v>0</v>
      </c>
      <c r="E14" s="156">
        <v>20549209</v>
      </c>
      <c r="F14" s="60">
        <v>20549209</v>
      </c>
      <c r="G14" s="60">
        <v>1103837</v>
      </c>
      <c r="H14" s="60">
        <v>1554674</v>
      </c>
      <c r="I14" s="60">
        <v>1552943</v>
      </c>
      <c r="J14" s="60">
        <v>4211454</v>
      </c>
      <c r="K14" s="60">
        <v>1137840</v>
      </c>
      <c r="L14" s="60">
        <v>1619329</v>
      </c>
      <c r="M14" s="60">
        <v>1686981</v>
      </c>
      <c r="N14" s="60">
        <v>4444150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8655604</v>
      </c>
      <c r="X14" s="60">
        <v>348324</v>
      </c>
      <c r="Y14" s="60">
        <v>8307280</v>
      </c>
      <c r="Z14" s="140">
        <v>2384.93</v>
      </c>
      <c r="AA14" s="155">
        <v>20549209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678422</v>
      </c>
      <c r="Y16" s="60">
        <v>-678422</v>
      </c>
      <c r="Z16" s="140">
        <v>-100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2538465</v>
      </c>
      <c r="Y17" s="60">
        <v>-2538465</v>
      </c>
      <c r="Z17" s="140">
        <v>-100</v>
      </c>
      <c r="AA17" s="155">
        <v>0</v>
      </c>
    </row>
    <row r="18" spans="1:27" ht="12.75">
      <c r="A18" s="183" t="s">
        <v>114</v>
      </c>
      <c r="B18" s="182"/>
      <c r="C18" s="155">
        <v>1531387</v>
      </c>
      <c r="D18" s="155">
        <v>0</v>
      </c>
      <c r="E18" s="156">
        <v>1473098</v>
      </c>
      <c r="F18" s="60">
        <v>1473098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1473098</v>
      </c>
    </row>
    <row r="19" spans="1:27" ht="12.75">
      <c r="A19" s="181" t="s">
        <v>34</v>
      </c>
      <c r="B19" s="185"/>
      <c r="C19" s="155">
        <v>376325909</v>
      </c>
      <c r="D19" s="155">
        <v>0</v>
      </c>
      <c r="E19" s="156">
        <v>396961000</v>
      </c>
      <c r="F19" s="60">
        <v>396961000</v>
      </c>
      <c r="G19" s="60">
        <v>155832001</v>
      </c>
      <c r="H19" s="60">
        <v>228923</v>
      </c>
      <c r="I19" s="60">
        <v>63934</v>
      </c>
      <c r="J19" s="60">
        <v>156124858</v>
      </c>
      <c r="K19" s="60">
        <v>75380</v>
      </c>
      <c r="L19" s="60">
        <v>64202</v>
      </c>
      <c r="M19" s="60">
        <v>123849285</v>
      </c>
      <c r="N19" s="60">
        <v>123988867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280113725</v>
      </c>
      <c r="X19" s="60">
        <v>102590660</v>
      </c>
      <c r="Y19" s="60">
        <v>177523065</v>
      </c>
      <c r="Z19" s="140">
        <v>173.04</v>
      </c>
      <c r="AA19" s="155">
        <v>396961000</v>
      </c>
    </row>
    <row r="20" spans="1:27" ht="12.75">
      <c r="A20" s="181" t="s">
        <v>35</v>
      </c>
      <c r="B20" s="185"/>
      <c r="C20" s="155">
        <v>10391662</v>
      </c>
      <c r="D20" s="155">
        <v>0</v>
      </c>
      <c r="E20" s="156">
        <v>28395110</v>
      </c>
      <c r="F20" s="54">
        <v>28395110</v>
      </c>
      <c r="G20" s="54">
        <v>6298827</v>
      </c>
      <c r="H20" s="54">
        <v>-4797488</v>
      </c>
      <c r="I20" s="54">
        <v>2506861</v>
      </c>
      <c r="J20" s="54">
        <v>4008200</v>
      </c>
      <c r="K20" s="54">
        <v>-1650710</v>
      </c>
      <c r="L20" s="54">
        <v>21449</v>
      </c>
      <c r="M20" s="54">
        <v>1094928</v>
      </c>
      <c r="N20" s="54">
        <v>-534333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3473867</v>
      </c>
      <c r="X20" s="54">
        <v>1523636</v>
      </c>
      <c r="Y20" s="54">
        <v>1950231</v>
      </c>
      <c r="Z20" s="184">
        <v>128</v>
      </c>
      <c r="AA20" s="130">
        <v>28395110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566230653</v>
      </c>
      <c r="D22" s="188">
        <f>SUM(D5:D21)</f>
        <v>0</v>
      </c>
      <c r="E22" s="189">
        <f t="shared" si="0"/>
        <v>589782948</v>
      </c>
      <c r="F22" s="190">
        <f t="shared" si="0"/>
        <v>589782948</v>
      </c>
      <c r="G22" s="190">
        <f t="shared" si="0"/>
        <v>175373000</v>
      </c>
      <c r="H22" s="190">
        <f t="shared" si="0"/>
        <v>9643016</v>
      </c>
      <c r="I22" s="190">
        <f t="shared" si="0"/>
        <v>15624039</v>
      </c>
      <c r="J22" s="190">
        <f t="shared" si="0"/>
        <v>200640055</v>
      </c>
      <c r="K22" s="190">
        <f t="shared" si="0"/>
        <v>11828505</v>
      </c>
      <c r="L22" s="190">
        <f t="shared" si="0"/>
        <v>13240329</v>
      </c>
      <c r="M22" s="190">
        <f t="shared" si="0"/>
        <v>136877637</v>
      </c>
      <c r="N22" s="190">
        <f t="shared" si="0"/>
        <v>161946471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362586526</v>
      </c>
      <c r="X22" s="190">
        <f t="shared" si="0"/>
        <v>262196016</v>
      </c>
      <c r="Y22" s="190">
        <f t="shared" si="0"/>
        <v>100390510</v>
      </c>
      <c r="Z22" s="191">
        <f>+IF(X22&lt;&gt;0,+(Y22/X22)*100,0)</f>
        <v>38.288343023488196</v>
      </c>
      <c r="AA22" s="188">
        <f>SUM(AA5:AA21)</f>
        <v>589782948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162189594</v>
      </c>
      <c r="D25" s="155">
        <v>0</v>
      </c>
      <c r="E25" s="156">
        <v>178074625</v>
      </c>
      <c r="F25" s="60">
        <v>178074625</v>
      </c>
      <c r="G25" s="60">
        <v>15028297</v>
      </c>
      <c r="H25" s="60">
        <v>14891905</v>
      </c>
      <c r="I25" s="60">
        <v>17675125</v>
      </c>
      <c r="J25" s="60">
        <v>47595327</v>
      </c>
      <c r="K25" s="60">
        <v>14570690</v>
      </c>
      <c r="L25" s="60">
        <v>15392310</v>
      </c>
      <c r="M25" s="60">
        <v>17049458</v>
      </c>
      <c r="N25" s="60">
        <v>47012458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94607785</v>
      </c>
      <c r="X25" s="60">
        <v>61002040</v>
      </c>
      <c r="Y25" s="60">
        <v>33605745</v>
      </c>
      <c r="Z25" s="140">
        <v>55.09</v>
      </c>
      <c r="AA25" s="155">
        <v>178074625</v>
      </c>
    </row>
    <row r="26" spans="1:27" ht="12.75">
      <c r="A26" s="183" t="s">
        <v>38</v>
      </c>
      <c r="B26" s="182"/>
      <c r="C26" s="155">
        <v>9713898</v>
      </c>
      <c r="D26" s="155">
        <v>0</v>
      </c>
      <c r="E26" s="156">
        <v>11042858</v>
      </c>
      <c r="F26" s="60">
        <v>11042858</v>
      </c>
      <c r="G26" s="60">
        <v>652148</v>
      </c>
      <c r="H26" s="60">
        <v>713838</v>
      </c>
      <c r="I26" s="60">
        <v>758120</v>
      </c>
      <c r="J26" s="60">
        <v>2124106</v>
      </c>
      <c r="K26" s="60">
        <v>637855</v>
      </c>
      <c r="L26" s="60">
        <v>534564</v>
      </c>
      <c r="M26" s="60">
        <v>687458</v>
      </c>
      <c r="N26" s="60">
        <v>1859877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3983983</v>
      </c>
      <c r="X26" s="60">
        <v>6698982</v>
      </c>
      <c r="Y26" s="60">
        <v>-2714999</v>
      </c>
      <c r="Z26" s="140">
        <v>-40.53</v>
      </c>
      <c r="AA26" s="155">
        <v>11042858</v>
      </c>
    </row>
    <row r="27" spans="1:27" ht="12.75">
      <c r="A27" s="183" t="s">
        <v>118</v>
      </c>
      <c r="B27" s="182"/>
      <c r="C27" s="155">
        <v>97768134</v>
      </c>
      <c r="D27" s="155">
        <v>0</v>
      </c>
      <c r="E27" s="156">
        <v>55763382</v>
      </c>
      <c r="F27" s="60">
        <v>55763382</v>
      </c>
      <c r="G27" s="60">
        <v>4646949</v>
      </c>
      <c r="H27" s="60">
        <v>4646949</v>
      </c>
      <c r="I27" s="60">
        <v>4647949</v>
      </c>
      <c r="J27" s="60">
        <v>13941847</v>
      </c>
      <c r="K27" s="60">
        <v>4646949</v>
      </c>
      <c r="L27" s="60">
        <v>4646949</v>
      </c>
      <c r="M27" s="60">
        <v>4645946</v>
      </c>
      <c r="N27" s="60">
        <v>13939844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27881691</v>
      </c>
      <c r="X27" s="60">
        <v>5153691</v>
      </c>
      <c r="Y27" s="60">
        <v>22728000</v>
      </c>
      <c r="Z27" s="140">
        <v>441</v>
      </c>
      <c r="AA27" s="155">
        <v>55763382</v>
      </c>
    </row>
    <row r="28" spans="1:27" ht="12.75">
      <c r="A28" s="183" t="s">
        <v>39</v>
      </c>
      <c r="B28" s="182"/>
      <c r="C28" s="155">
        <v>72458877</v>
      </c>
      <c r="D28" s="155">
        <v>0</v>
      </c>
      <c r="E28" s="156">
        <v>65868384</v>
      </c>
      <c r="F28" s="60">
        <v>65868384</v>
      </c>
      <c r="G28" s="60">
        <v>5186700</v>
      </c>
      <c r="H28" s="60">
        <v>7984220</v>
      </c>
      <c r="I28" s="60">
        <v>6902827</v>
      </c>
      <c r="J28" s="60">
        <v>20073747</v>
      </c>
      <c r="K28" s="60">
        <v>4057098</v>
      </c>
      <c r="L28" s="60">
        <v>9233203</v>
      </c>
      <c r="M28" s="60">
        <v>2924727</v>
      </c>
      <c r="N28" s="60">
        <v>16215028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36288775</v>
      </c>
      <c r="X28" s="60">
        <v>32598103</v>
      </c>
      <c r="Y28" s="60">
        <v>3690672</v>
      </c>
      <c r="Z28" s="140">
        <v>11.32</v>
      </c>
      <c r="AA28" s="155">
        <v>65868384</v>
      </c>
    </row>
    <row r="29" spans="1:27" ht="12.75">
      <c r="A29" s="183" t="s">
        <v>40</v>
      </c>
      <c r="B29" s="182"/>
      <c r="C29" s="155">
        <v>8447809</v>
      </c>
      <c r="D29" s="155">
        <v>0</v>
      </c>
      <c r="E29" s="156">
        <v>8124832</v>
      </c>
      <c r="F29" s="60">
        <v>8124832</v>
      </c>
      <c r="G29" s="60">
        <v>4125329</v>
      </c>
      <c r="H29" s="60">
        <v>382353</v>
      </c>
      <c r="I29" s="60">
        <v>12372</v>
      </c>
      <c r="J29" s="60">
        <v>4520054</v>
      </c>
      <c r="K29" s="60">
        <v>353875</v>
      </c>
      <c r="L29" s="60">
        <v>542895</v>
      </c>
      <c r="M29" s="60">
        <v>971493</v>
      </c>
      <c r="N29" s="60">
        <v>1868263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6388317</v>
      </c>
      <c r="X29" s="60">
        <v>2346113</v>
      </c>
      <c r="Y29" s="60">
        <v>4042204</v>
      </c>
      <c r="Z29" s="140">
        <v>172.29</v>
      </c>
      <c r="AA29" s="155">
        <v>8124832</v>
      </c>
    </row>
    <row r="30" spans="1:27" ht="12.75">
      <c r="A30" s="183" t="s">
        <v>119</v>
      </c>
      <c r="B30" s="182"/>
      <c r="C30" s="155">
        <v>62889169</v>
      </c>
      <c r="D30" s="155">
        <v>0</v>
      </c>
      <c r="E30" s="156">
        <v>74317843</v>
      </c>
      <c r="F30" s="60">
        <v>74317843</v>
      </c>
      <c r="G30" s="60">
        <v>4642673</v>
      </c>
      <c r="H30" s="60">
        <v>5069150</v>
      </c>
      <c r="I30" s="60">
        <v>594231</v>
      </c>
      <c r="J30" s="60">
        <v>10306054</v>
      </c>
      <c r="K30" s="60">
        <v>268041</v>
      </c>
      <c r="L30" s="60">
        <v>12112098</v>
      </c>
      <c r="M30" s="60">
        <v>11592267</v>
      </c>
      <c r="N30" s="60">
        <v>23972406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34278460</v>
      </c>
      <c r="X30" s="60">
        <v>88103731</v>
      </c>
      <c r="Y30" s="60">
        <v>-53825271</v>
      </c>
      <c r="Z30" s="140">
        <v>-61.09</v>
      </c>
      <c r="AA30" s="155">
        <v>74317843</v>
      </c>
    </row>
    <row r="31" spans="1:27" ht="12.75">
      <c r="A31" s="183" t="s">
        <v>120</v>
      </c>
      <c r="B31" s="182"/>
      <c r="C31" s="155">
        <v>68270999</v>
      </c>
      <c r="D31" s="155">
        <v>0</v>
      </c>
      <c r="E31" s="156">
        <v>41227639</v>
      </c>
      <c r="F31" s="60">
        <v>41227639</v>
      </c>
      <c r="G31" s="60">
        <v>14716447</v>
      </c>
      <c r="H31" s="60">
        <v>2748298</v>
      </c>
      <c r="I31" s="60">
        <v>-10612925</v>
      </c>
      <c r="J31" s="60">
        <v>6851820</v>
      </c>
      <c r="K31" s="60">
        <v>1844696</v>
      </c>
      <c r="L31" s="60">
        <v>3337344</v>
      </c>
      <c r="M31" s="60">
        <v>3724102</v>
      </c>
      <c r="N31" s="60">
        <v>8906142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15757962</v>
      </c>
      <c r="X31" s="60">
        <v>8945889</v>
      </c>
      <c r="Y31" s="60">
        <v>6812073</v>
      </c>
      <c r="Z31" s="140">
        <v>76.15</v>
      </c>
      <c r="AA31" s="155">
        <v>41227639</v>
      </c>
    </row>
    <row r="32" spans="1:27" ht="12.75">
      <c r="A32" s="183" t="s">
        <v>121</v>
      </c>
      <c r="B32" s="182"/>
      <c r="C32" s="155">
        <v>63065513</v>
      </c>
      <c r="D32" s="155">
        <v>0</v>
      </c>
      <c r="E32" s="156">
        <v>36633696</v>
      </c>
      <c r="F32" s="60">
        <v>36633696</v>
      </c>
      <c r="G32" s="60">
        <v>4029241</v>
      </c>
      <c r="H32" s="60">
        <v>402878</v>
      </c>
      <c r="I32" s="60">
        <v>3321219</v>
      </c>
      <c r="J32" s="60">
        <v>7753338</v>
      </c>
      <c r="K32" s="60">
        <v>2372021</v>
      </c>
      <c r="L32" s="60">
        <v>6894274</v>
      </c>
      <c r="M32" s="60">
        <v>3930354</v>
      </c>
      <c r="N32" s="60">
        <v>13196649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20949987</v>
      </c>
      <c r="X32" s="60">
        <v>8274305</v>
      </c>
      <c r="Y32" s="60">
        <v>12675682</v>
      </c>
      <c r="Z32" s="140">
        <v>153.19</v>
      </c>
      <c r="AA32" s="155">
        <v>36633696</v>
      </c>
    </row>
    <row r="33" spans="1:27" ht="12.75">
      <c r="A33" s="183" t="s">
        <v>42</v>
      </c>
      <c r="B33" s="182"/>
      <c r="C33" s="155">
        <v>37415662</v>
      </c>
      <c r="D33" s="155">
        <v>0</v>
      </c>
      <c r="E33" s="156">
        <v>15000000</v>
      </c>
      <c r="F33" s="60">
        <v>15000000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2130333</v>
      </c>
      <c r="Y33" s="60">
        <v>-2130333</v>
      </c>
      <c r="Z33" s="140">
        <v>-100</v>
      </c>
      <c r="AA33" s="155">
        <v>15000000</v>
      </c>
    </row>
    <row r="34" spans="1:27" ht="12.75">
      <c r="A34" s="183" t="s">
        <v>43</v>
      </c>
      <c r="B34" s="182"/>
      <c r="C34" s="155">
        <v>89662174</v>
      </c>
      <c r="D34" s="155">
        <v>0</v>
      </c>
      <c r="E34" s="156">
        <v>93547232</v>
      </c>
      <c r="F34" s="60">
        <v>93547232</v>
      </c>
      <c r="G34" s="60">
        <v>13681458</v>
      </c>
      <c r="H34" s="60">
        <v>2868293</v>
      </c>
      <c r="I34" s="60">
        <v>-1571306</v>
      </c>
      <c r="J34" s="60">
        <v>14978445</v>
      </c>
      <c r="K34" s="60">
        <v>2744703</v>
      </c>
      <c r="L34" s="60">
        <v>6522627</v>
      </c>
      <c r="M34" s="60">
        <v>7133549</v>
      </c>
      <c r="N34" s="60">
        <v>16400879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31379324</v>
      </c>
      <c r="X34" s="60">
        <v>35022357</v>
      </c>
      <c r="Y34" s="60">
        <v>-3643033</v>
      </c>
      <c r="Z34" s="140">
        <v>-10.4</v>
      </c>
      <c r="AA34" s="155">
        <v>93547232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671881829</v>
      </c>
      <c r="D36" s="188">
        <f>SUM(D25:D35)</f>
        <v>0</v>
      </c>
      <c r="E36" s="189">
        <f t="shared" si="1"/>
        <v>579600491</v>
      </c>
      <c r="F36" s="190">
        <f t="shared" si="1"/>
        <v>579600491</v>
      </c>
      <c r="G36" s="190">
        <f t="shared" si="1"/>
        <v>66709242</v>
      </c>
      <c r="H36" s="190">
        <f t="shared" si="1"/>
        <v>39707884</v>
      </c>
      <c r="I36" s="190">
        <f t="shared" si="1"/>
        <v>21727612</v>
      </c>
      <c r="J36" s="190">
        <f t="shared" si="1"/>
        <v>128144738</v>
      </c>
      <c r="K36" s="190">
        <f t="shared" si="1"/>
        <v>31495928</v>
      </c>
      <c r="L36" s="190">
        <f t="shared" si="1"/>
        <v>59216264</v>
      </c>
      <c r="M36" s="190">
        <f t="shared" si="1"/>
        <v>52659354</v>
      </c>
      <c r="N36" s="190">
        <f t="shared" si="1"/>
        <v>143371546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271516284</v>
      </c>
      <c r="X36" s="190">
        <f t="shared" si="1"/>
        <v>250275544</v>
      </c>
      <c r="Y36" s="190">
        <f t="shared" si="1"/>
        <v>21240740</v>
      </c>
      <c r="Z36" s="191">
        <f>+IF(X36&lt;&gt;0,+(Y36/X36)*100,0)</f>
        <v>8.486941896328473</v>
      </c>
      <c r="AA36" s="188">
        <f>SUM(AA25:AA35)</f>
        <v>579600491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-105651176</v>
      </c>
      <c r="D38" s="199">
        <f>+D22-D36</f>
        <v>0</v>
      </c>
      <c r="E38" s="200">
        <f t="shared" si="2"/>
        <v>10182457</v>
      </c>
      <c r="F38" s="106">
        <f t="shared" si="2"/>
        <v>10182457</v>
      </c>
      <c r="G38" s="106">
        <f t="shared" si="2"/>
        <v>108663758</v>
      </c>
      <c r="H38" s="106">
        <f t="shared" si="2"/>
        <v>-30064868</v>
      </c>
      <c r="I38" s="106">
        <f t="shared" si="2"/>
        <v>-6103573</v>
      </c>
      <c r="J38" s="106">
        <f t="shared" si="2"/>
        <v>72495317</v>
      </c>
      <c r="K38" s="106">
        <f t="shared" si="2"/>
        <v>-19667423</v>
      </c>
      <c r="L38" s="106">
        <f t="shared" si="2"/>
        <v>-45975935</v>
      </c>
      <c r="M38" s="106">
        <f t="shared" si="2"/>
        <v>84218283</v>
      </c>
      <c r="N38" s="106">
        <f t="shared" si="2"/>
        <v>18574925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91070242</v>
      </c>
      <c r="X38" s="106">
        <f>IF(F22=F36,0,X22-X36)</f>
        <v>11920472</v>
      </c>
      <c r="Y38" s="106">
        <f t="shared" si="2"/>
        <v>79149770</v>
      </c>
      <c r="Z38" s="201">
        <f>+IF(X38&lt;&gt;0,+(Y38/X38)*100,0)</f>
        <v>663.9818456853051</v>
      </c>
      <c r="AA38" s="199">
        <f>+AA22-AA36</f>
        <v>10182457</v>
      </c>
    </row>
    <row r="39" spans="1:27" ht="12.75">
      <c r="A39" s="181" t="s">
        <v>46</v>
      </c>
      <c r="B39" s="185"/>
      <c r="C39" s="155">
        <v>526701420</v>
      </c>
      <c r="D39" s="155">
        <v>0</v>
      </c>
      <c r="E39" s="156">
        <v>362328000</v>
      </c>
      <c r="F39" s="60">
        <v>362328000</v>
      </c>
      <c r="G39" s="60">
        <v>0</v>
      </c>
      <c r="H39" s="60">
        <v>46248673</v>
      </c>
      <c r="I39" s="60">
        <v>103034560</v>
      </c>
      <c r="J39" s="60">
        <v>149283233</v>
      </c>
      <c r="K39" s="60">
        <v>3398501</v>
      </c>
      <c r="L39" s="60">
        <v>66915717</v>
      </c>
      <c r="M39" s="60">
        <v>35683681</v>
      </c>
      <c r="N39" s="60">
        <v>105997899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255281132</v>
      </c>
      <c r="X39" s="60">
        <v>25775583</v>
      </c>
      <c r="Y39" s="60">
        <v>229505549</v>
      </c>
      <c r="Z39" s="140">
        <v>890.4</v>
      </c>
      <c r="AA39" s="155">
        <v>362328000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421050244</v>
      </c>
      <c r="D42" s="206">
        <f>SUM(D38:D41)</f>
        <v>0</v>
      </c>
      <c r="E42" s="207">
        <f t="shared" si="3"/>
        <v>372510457</v>
      </c>
      <c r="F42" s="88">
        <f t="shared" si="3"/>
        <v>372510457</v>
      </c>
      <c r="G42" s="88">
        <f t="shared" si="3"/>
        <v>108663758</v>
      </c>
      <c r="H42" s="88">
        <f t="shared" si="3"/>
        <v>16183805</v>
      </c>
      <c r="I42" s="88">
        <f t="shared" si="3"/>
        <v>96930987</v>
      </c>
      <c r="J42" s="88">
        <f t="shared" si="3"/>
        <v>221778550</v>
      </c>
      <c r="K42" s="88">
        <f t="shared" si="3"/>
        <v>-16268922</v>
      </c>
      <c r="L42" s="88">
        <f t="shared" si="3"/>
        <v>20939782</v>
      </c>
      <c r="M42" s="88">
        <f t="shared" si="3"/>
        <v>119901964</v>
      </c>
      <c r="N42" s="88">
        <f t="shared" si="3"/>
        <v>124572824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346351374</v>
      </c>
      <c r="X42" s="88">
        <f t="shared" si="3"/>
        <v>37696055</v>
      </c>
      <c r="Y42" s="88">
        <f t="shared" si="3"/>
        <v>308655319</v>
      </c>
      <c r="Z42" s="208">
        <f>+IF(X42&lt;&gt;0,+(Y42/X42)*100,0)</f>
        <v>818.8000548067962</v>
      </c>
      <c r="AA42" s="206">
        <f>SUM(AA38:AA41)</f>
        <v>372510457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421050244</v>
      </c>
      <c r="D44" s="210">
        <f>+D42-D43</f>
        <v>0</v>
      </c>
      <c r="E44" s="211">
        <f t="shared" si="4"/>
        <v>372510457</v>
      </c>
      <c r="F44" s="77">
        <f t="shared" si="4"/>
        <v>372510457</v>
      </c>
      <c r="G44" s="77">
        <f t="shared" si="4"/>
        <v>108663758</v>
      </c>
      <c r="H44" s="77">
        <f t="shared" si="4"/>
        <v>16183805</v>
      </c>
      <c r="I44" s="77">
        <f t="shared" si="4"/>
        <v>96930987</v>
      </c>
      <c r="J44" s="77">
        <f t="shared" si="4"/>
        <v>221778550</v>
      </c>
      <c r="K44" s="77">
        <f t="shared" si="4"/>
        <v>-16268922</v>
      </c>
      <c r="L44" s="77">
        <f t="shared" si="4"/>
        <v>20939782</v>
      </c>
      <c r="M44" s="77">
        <f t="shared" si="4"/>
        <v>119901964</v>
      </c>
      <c r="N44" s="77">
        <f t="shared" si="4"/>
        <v>124572824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346351374</v>
      </c>
      <c r="X44" s="77">
        <f t="shared" si="4"/>
        <v>37696055</v>
      </c>
      <c r="Y44" s="77">
        <f t="shared" si="4"/>
        <v>308655319</v>
      </c>
      <c r="Z44" s="212">
        <f>+IF(X44&lt;&gt;0,+(Y44/X44)*100,0)</f>
        <v>818.8000548067962</v>
      </c>
      <c r="AA44" s="210">
        <f>+AA42-AA43</f>
        <v>372510457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421050244</v>
      </c>
      <c r="D46" s="206">
        <f>SUM(D44:D45)</f>
        <v>0</v>
      </c>
      <c r="E46" s="207">
        <f t="shared" si="5"/>
        <v>372510457</v>
      </c>
      <c r="F46" s="88">
        <f t="shared" si="5"/>
        <v>372510457</v>
      </c>
      <c r="G46" s="88">
        <f t="shared" si="5"/>
        <v>108663758</v>
      </c>
      <c r="H46" s="88">
        <f t="shared" si="5"/>
        <v>16183805</v>
      </c>
      <c r="I46" s="88">
        <f t="shared" si="5"/>
        <v>96930987</v>
      </c>
      <c r="J46" s="88">
        <f t="shared" si="5"/>
        <v>221778550</v>
      </c>
      <c r="K46" s="88">
        <f t="shared" si="5"/>
        <v>-16268922</v>
      </c>
      <c r="L46" s="88">
        <f t="shared" si="5"/>
        <v>20939782</v>
      </c>
      <c r="M46" s="88">
        <f t="shared" si="5"/>
        <v>119901964</v>
      </c>
      <c r="N46" s="88">
        <f t="shared" si="5"/>
        <v>124572824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346351374</v>
      </c>
      <c r="X46" s="88">
        <f t="shared" si="5"/>
        <v>37696055</v>
      </c>
      <c r="Y46" s="88">
        <f t="shared" si="5"/>
        <v>308655319</v>
      </c>
      <c r="Z46" s="208">
        <f>+IF(X46&lt;&gt;0,+(Y46/X46)*100,0)</f>
        <v>818.8000548067962</v>
      </c>
      <c r="AA46" s="206">
        <f>SUM(AA44:AA45)</f>
        <v>372510457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421050244</v>
      </c>
      <c r="D48" s="217">
        <f>SUM(D46:D47)</f>
        <v>0</v>
      </c>
      <c r="E48" s="218">
        <f t="shared" si="6"/>
        <v>372510457</v>
      </c>
      <c r="F48" s="219">
        <f t="shared" si="6"/>
        <v>372510457</v>
      </c>
      <c r="G48" s="219">
        <f t="shared" si="6"/>
        <v>108663758</v>
      </c>
      <c r="H48" s="220">
        <f t="shared" si="6"/>
        <v>16183805</v>
      </c>
      <c r="I48" s="220">
        <f t="shared" si="6"/>
        <v>96930987</v>
      </c>
      <c r="J48" s="220">
        <f t="shared" si="6"/>
        <v>221778550</v>
      </c>
      <c r="K48" s="220">
        <f t="shared" si="6"/>
        <v>-16268922</v>
      </c>
      <c r="L48" s="220">
        <f t="shared" si="6"/>
        <v>20939782</v>
      </c>
      <c r="M48" s="219">
        <f t="shared" si="6"/>
        <v>119901964</v>
      </c>
      <c r="N48" s="219">
        <f t="shared" si="6"/>
        <v>124572824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346351374</v>
      </c>
      <c r="X48" s="220">
        <f t="shared" si="6"/>
        <v>37696055</v>
      </c>
      <c r="Y48" s="220">
        <f t="shared" si="6"/>
        <v>308655319</v>
      </c>
      <c r="Z48" s="221">
        <f>+IF(X48&lt;&gt;0,+(Y48/X48)*100,0)</f>
        <v>818.8000548067962</v>
      </c>
      <c r="AA48" s="222">
        <f>SUM(AA46:AA47)</f>
        <v>372510457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22540843</v>
      </c>
      <c r="D5" s="153">
        <f>SUM(D6:D8)</f>
        <v>0</v>
      </c>
      <c r="E5" s="154">
        <f t="shared" si="0"/>
        <v>22535000</v>
      </c>
      <c r="F5" s="100">
        <f t="shared" si="0"/>
        <v>22535000</v>
      </c>
      <c r="G5" s="100">
        <f t="shared" si="0"/>
        <v>7000</v>
      </c>
      <c r="H5" s="100">
        <f t="shared" si="0"/>
        <v>7000</v>
      </c>
      <c r="I5" s="100">
        <f t="shared" si="0"/>
        <v>155410</v>
      </c>
      <c r="J5" s="100">
        <f t="shared" si="0"/>
        <v>169410</v>
      </c>
      <c r="K5" s="100">
        <f t="shared" si="0"/>
        <v>298560</v>
      </c>
      <c r="L5" s="100">
        <f t="shared" si="0"/>
        <v>2000754</v>
      </c>
      <c r="M5" s="100">
        <f t="shared" si="0"/>
        <v>56521</v>
      </c>
      <c r="N5" s="100">
        <f t="shared" si="0"/>
        <v>2355835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2525245</v>
      </c>
      <c r="X5" s="100">
        <f t="shared" si="0"/>
        <v>2382417</v>
      </c>
      <c r="Y5" s="100">
        <f t="shared" si="0"/>
        <v>142828</v>
      </c>
      <c r="Z5" s="137">
        <f>+IF(X5&lt;&gt;0,+(Y5/X5)*100,0)</f>
        <v>5.995088181456059</v>
      </c>
      <c r="AA5" s="153">
        <f>SUM(AA6:AA8)</f>
        <v>22535000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60000</v>
      </c>
      <c r="Y6" s="60">
        <v>-60000</v>
      </c>
      <c r="Z6" s="140">
        <v>-100</v>
      </c>
      <c r="AA6" s="62"/>
    </row>
    <row r="7" spans="1:27" ht="12.75">
      <c r="A7" s="138" t="s">
        <v>76</v>
      </c>
      <c r="B7" s="136"/>
      <c r="C7" s="157">
        <v>17036720</v>
      </c>
      <c r="D7" s="157"/>
      <c r="E7" s="158">
        <v>12775000</v>
      </c>
      <c r="F7" s="159">
        <v>12775000</v>
      </c>
      <c r="G7" s="159"/>
      <c r="H7" s="159"/>
      <c r="I7" s="159">
        <v>140910</v>
      </c>
      <c r="J7" s="159">
        <v>140910</v>
      </c>
      <c r="K7" s="159">
        <v>291560</v>
      </c>
      <c r="L7" s="159">
        <v>1993754</v>
      </c>
      <c r="M7" s="159">
        <v>29987</v>
      </c>
      <c r="N7" s="159">
        <v>2315301</v>
      </c>
      <c r="O7" s="159"/>
      <c r="P7" s="159"/>
      <c r="Q7" s="159"/>
      <c r="R7" s="159"/>
      <c r="S7" s="159"/>
      <c r="T7" s="159"/>
      <c r="U7" s="159"/>
      <c r="V7" s="159"/>
      <c r="W7" s="159">
        <v>2456211</v>
      </c>
      <c r="X7" s="159">
        <v>30000</v>
      </c>
      <c r="Y7" s="159">
        <v>2426211</v>
      </c>
      <c r="Z7" s="141">
        <v>8087.37</v>
      </c>
      <c r="AA7" s="225">
        <v>12775000</v>
      </c>
    </row>
    <row r="8" spans="1:27" ht="12.75">
      <c r="A8" s="138" t="s">
        <v>77</v>
      </c>
      <c r="B8" s="136"/>
      <c r="C8" s="155">
        <v>5504123</v>
      </c>
      <c r="D8" s="155"/>
      <c r="E8" s="156">
        <v>9760000</v>
      </c>
      <c r="F8" s="60">
        <v>9760000</v>
      </c>
      <c r="G8" s="60">
        <v>7000</v>
      </c>
      <c r="H8" s="60">
        <v>7000</v>
      </c>
      <c r="I8" s="60">
        <v>14500</v>
      </c>
      <c r="J8" s="60">
        <v>28500</v>
      </c>
      <c r="K8" s="60">
        <v>7000</v>
      </c>
      <c r="L8" s="60">
        <v>7000</v>
      </c>
      <c r="M8" s="60">
        <v>26534</v>
      </c>
      <c r="N8" s="60">
        <v>40534</v>
      </c>
      <c r="O8" s="60"/>
      <c r="P8" s="60"/>
      <c r="Q8" s="60"/>
      <c r="R8" s="60"/>
      <c r="S8" s="60"/>
      <c r="T8" s="60"/>
      <c r="U8" s="60"/>
      <c r="V8" s="60"/>
      <c r="W8" s="60">
        <v>69034</v>
      </c>
      <c r="X8" s="60">
        <v>2292417</v>
      </c>
      <c r="Y8" s="60">
        <v>-2223383</v>
      </c>
      <c r="Z8" s="140">
        <v>-96.99</v>
      </c>
      <c r="AA8" s="62">
        <v>9760000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1522500</v>
      </c>
      <c r="Y9" s="100">
        <f t="shared" si="1"/>
        <v>-1522500</v>
      </c>
      <c r="Z9" s="137">
        <f>+IF(X9&lt;&gt;0,+(Y9/X9)*100,0)</f>
        <v>-100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1522500</v>
      </c>
      <c r="Y10" s="60">
        <v>-1522500</v>
      </c>
      <c r="Z10" s="140">
        <v>-100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19362083</v>
      </c>
      <c r="Y15" s="100">
        <f t="shared" si="2"/>
        <v>-19362083</v>
      </c>
      <c r="Z15" s="137">
        <f>+IF(X15&lt;&gt;0,+(Y15/X15)*100,0)</f>
        <v>-100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19362083</v>
      </c>
      <c r="Y17" s="60">
        <v>-19362083</v>
      </c>
      <c r="Z17" s="140">
        <v>-100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450956745</v>
      </c>
      <c r="D19" s="153">
        <f>SUM(D20:D23)</f>
        <v>0</v>
      </c>
      <c r="E19" s="154">
        <f t="shared" si="3"/>
        <v>325364377</v>
      </c>
      <c r="F19" s="100">
        <f t="shared" si="3"/>
        <v>325364377</v>
      </c>
      <c r="G19" s="100">
        <f t="shared" si="3"/>
        <v>24425032</v>
      </c>
      <c r="H19" s="100">
        <f t="shared" si="3"/>
        <v>16143978</v>
      </c>
      <c r="I19" s="100">
        <f t="shared" si="3"/>
        <v>77873617</v>
      </c>
      <c r="J19" s="100">
        <f t="shared" si="3"/>
        <v>118442627</v>
      </c>
      <c r="K19" s="100">
        <f t="shared" si="3"/>
        <v>2981141</v>
      </c>
      <c r="L19" s="100">
        <f t="shared" si="3"/>
        <v>111822786</v>
      </c>
      <c r="M19" s="100">
        <f t="shared" si="3"/>
        <v>11912784</v>
      </c>
      <c r="N19" s="100">
        <f t="shared" si="3"/>
        <v>126716711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245159338</v>
      </c>
      <c r="X19" s="100">
        <f t="shared" si="3"/>
        <v>7865833</v>
      </c>
      <c r="Y19" s="100">
        <f t="shared" si="3"/>
        <v>237293505</v>
      </c>
      <c r="Z19" s="137">
        <f>+IF(X19&lt;&gt;0,+(Y19/X19)*100,0)</f>
        <v>3016.7625603035303</v>
      </c>
      <c r="AA19" s="102">
        <f>SUM(AA20:AA23)</f>
        <v>325364377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7865833</v>
      </c>
      <c r="Y20" s="60">
        <v>-7865833</v>
      </c>
      <c r="Z20" s="140">
        <v>-100</v>
      </c>
      <c r="AA20" s="62"/>
    </row>
    <row r="21" spans="1:27" ht="12.75">
      <c r="A21" s="138" t="s">
        <v>90</v>
      </c>
      <c r="B21" s="136"/>
      <c r="C21" s="155">
        <v>424126233</v>
      </c>
      <c r="D21" s="155"/>
      <c r="E21" s="156">
        <v>285864412</v>
      </c>
      <c r="F21" s="60">
        <v>285864412</v>
      </c>
      <c r="G21" s="60">
        <v>22730270</v>
      </c>
      <c r="H21" s="60">
        <v>16095316</v>
      </c>
      <c r="I21" s="60">
        <v>75535723</v>
      </c>
      <c r="J21" s="60">
        <v>114361309</v>
      </c>
      <c r="K21" s="60">
        <v>2981141</v>
      </c>
      <c r="L21" s="60">
        <v>106463766</v>
      </c>
      <c r="M21" s="60">
        <v>10315570</v>
      </c>
      <c r="N21" s="60">
        <v>119760477</v>
      </c>
      <c r="O21" s="60"/>
      <c r="P21" s="60"/>
      <c r="Q21" s="60"/>
      <c r="R21" s="60"/>
      <c r="S21" s="60"/>
      <c r="T21" s="60"/>
      <c r="U21" s="60"/>
      <c r="V21" s="60"/>
      <c r="W21" s="60">
        <v>234121786</v>
      </c>
      <c r="X21" s="60"/>
      <c r="Y21" s="60">
        <v>234121786</v>
      </c>
      <c r="Z21" s="140"/>
      <c r="AA21" s="62">
        <v>285864412</v>
      </c>
    </row>
    <row r="22" spans="1:27" ht="12.75">
      <c r="A22" s="138" t="s">
        <v>91</v>
      </c>
      <c r="B22" s="136"/>
      <c r="C22" s="157">
        <v>26830512</v>
      </c>
      <c r="D22" s="157"/>
      <c r="E22" s="158">
        <v>39499965</v>
      </c>
      <c r="F22" s="159">
        <v>39499965</v>
      </c>
      <c r="G22" s="159">
        <v>1694762</v>
      </c>
      <c r="H22" s="159">
        <v>48662</v>
      </c>
      <c r="I22" s="159">
        <v>2337894</v>
      </c>
      <c r="J22" s="159">
        <v>4081318</v>
      </c>
      <c r="K22" s="159"/>
      <c r="L22" s="159">
        <v>5359020</v>
      </c>
      <c r="M22" s="159">
        <v>1597214</v>
      </c>
      <c r="N22" s="159">
        <v>6956234</v>
      </c>
      <c r="O22" s="159"/>
      <c r="P22" s="159"/>
      <c r="Q22" s="159"/>
      <c r="R22" s="159"/>
      <c r="S22" s="159"/>
      <c r="T22" s="159"/>
      <c r="U22" s="159"/>
      <c r="V22" s="159"/>
      <c r="W22" s="159">
        <v>11037552</v>
      </c>
      <c r="X22" s="159"/>
      <c r="Y22" s="159">
        <v>11037552</v>
      </c>
      <c r="Z22" s="141"/>
      <c r="AA22" s="225">
        <v>39499965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473497588</v>
      </c>
      <c r="D25" s="217">
        <f>+D5+D9+D15+D19+D24</f>
        <v>0</v>
      </c>
      <c r="E25" s="230">
        <f t="shared" si="4"/>
        <v>347899377</v>
      </c>
      <c r="F25" s="219">
        <f t="shared" si="4"/>
        <v>347899377</v>
      </c>
      <c r="G25" s="219">
        <f t="shared" si="4"/>
        <v>24432032</v>
      </c>
      <c r="H25" s="219">
        <f t="shared" si="4"/>
        <v>16150978</v>
      </c>
      <c r="I25" s="219">
        <f t="shared" si="4"/>
        <v>78029027</v>
      </c>
      <c r="J25" s="219">
        <f t="shared" si="4"/>
        <v>118612037</v>
      </c>
      <c r="K25" s="219">
        <f t="shared" si="4"/>
        <v>3279701</v>
      </c>
      <c r="L25" s="219">
        <f t="shared" si="4"/>
        <v>113823540</v>
      </c>
      <c r="M25" s="219">
        <f t="shared" si="4"/>
        <v>11969305</v>
      </c>
      <c r="N25" s="219">
        <f t="shared" si="4"/>
        <v>129072546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247684583</v>
      </c>
      <c r="X25" s="219">
        <f t="shared" si="4"/>
        <v>31132833</v>
      </c>
      <c r="Y25" s="219">
        <f t="shared" si="4"/>
        <v>216551750</v>
      </c>
      <c r="Z25" s="231">
        <f>+IF(X25&lt;&gt;0,+(Y25/X25)*100,0)</f>
        <v>695.5735444956134</v>
      </c>
      <c r="AA25" s="232">
        <f>+AA5+AA9+AA15+AA19+AA24</f>
        <v>347899377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347139907</v>
      </c>
      <c r="D28" s="155"/>
      <c r="E28" s="156">
        <v>203945615</v>
      </c>
      <c r="F28" s="60">
        <v>203945615</v>
      </c>
      <c r="G28" s="60">
        <v>20994973</v>
      </c>
      <c r="H28" s="60">
        <v>12324242</v>
      </c>
      <c r="I28" s="60">
        <v>54249237</v>
      </c>
      <c r="J28" s="60">
        <v>87568452</v>
      </c>
      <c r="K28" s="60">
        <v>2981141</v>
      </c>
      <c r="L28" s="60">
        <v>61754140</v>
      </c>
      <c r="M28" s="60">
        <v>8786139</v>
      </c>
      <c r="N28" s="60">
        <v>73521420</v>
      </c>
      <c r="O28" s="60"/>
      <c r="P28" s="60"/>
      <c r="Q28" s="60"/>
      <c r="R28" s="60"/>
      <c r="S28" s="60"/>
      <c r="T28" s="60"/>
      <c r="U28" s="60"/>
      <c r="V28" s="60"/>
      <c r="W28" s="60">
        <v>161089872</v>
      </c>
      <c r="X28" s="60"/>
      <c r="Y28" s="60">
        <v>161089872</v>
      </c>
      <c r="Z28" s="140"/>
      <c r="AA28" s="155">
        <v>203945615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1500000</v>
      </c>
      <c r="Y29" s="60">
        <v>-1500000</v>
      </c>
      <c r="Z29" s="140">
        <v>-100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6008772</v>
      </c>
      <c r="F31" s="60">
        <v>6008772</v>
      </c>
      <c r="G31" s="60"/>
      <c r="H31" s="60"/>
      <c r="I31" s="60">
        <v>1340652</v>
      </c>
      <c r="J31" s="60">
        <v>1340652</v>
      </c>
      <c r="K31" s="60"/>
      <c r="L31" s="60">
        <v>2373226</v>
      </c>
      <c r="M31" s="60">
        <v>606609</v>
      </c>
      <c r="N31" s="60">
        <v>2979835</v>
      </c>
      <c r="O31" s="60"/>
      <c r="P31" s="60"/>
      <c r="Q31" s="60"/>
      <c r="R31" s="60"/>
      <c r="S31" s="60"/>
      <c r="T31" s="60"/>
      <c r="U31" s="60"/>
      <c r="V31" s="60"/>
      <c r="W31" s="60">
        <v>4320487</v>
      </c>
      <c r="X31" s="60"/>
      <c r="Y31" s="60">
        <v>4320487</v>
      </c>
      <c r="Z31" s="140"/>
      <c r="AA31" s="62">
        <v>6008772</v>
      </c>
    </row>
    <row r="32" spans="1:27" ht="12.75">
      <c r="A32" s="236" t="s">
        <v>46</v>
      </c>
      <c r="B32" s="136"/>
      <c r="C32" s="210">
        <f aca="true" t="shared" si="5" ref="C32:Y32">SUM(C28:C31)</f>
        <v>347139907</v>
      </c>
      <c r="D32" s="210">
        <f>SUM(D28:D31)</f>
        <v>0</v>
      </c>
      <c r="E32" s="211">
        <f t="shared" si="5"/>
        <v>209954387</v>
      </c>
      <c r="F32" s="77">
        <f t="shared" si="5"/>
        <v>209954387</v>
      </c>
      <c r="G32" s="77">
        <f t="shared" si="5"/>
        <v>20994973</v>
      </c>
      <c r="H32" s="77">
        <f t="shared" si="5"/>
        <v>12324242</v>
      </c>
      <c r="I32" s="77">
        <f t="shared" si="5"/>
        <v>55589889</v>
      </c>
      <c r="J32" s="77">
        <f t="shared" si="5"/>
        <v>88909104</v>
      </c>
      <c r="K32" s="77">
        <f t="shared" si="5"/>
        <v>2981141</v>
      </c>
      <c r="L32" s="77">
        <f t="shared" si="5"/>
        <v>64127366</v>
      </c>
      <c r="M32" s="77">
        <f t="shared" si="5"/>
        <v>9392748</v>
      </c>
      <c r="N32" s="77">
        <f t="shared" si="5"/>
        <v>76501255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165410359</v>
      </c>
      <c r="X32" s="77">
        <f t="shared" si="5"/>
        <v>1500000</v>
      </c>
      <c r="Y32" s="77">
        <f t="shared" si="5"/>
        <v>163910359</v>
      </c>
      <c r="Z32" s="212">
        <f>+IF(X32&lt;&gt;0,+(Y32/X32)*100,0)</f>
        <v>10927.357266666666</v>
      </c>
      <c r="AA32" s="79">
        <f>SUM(AA28:AA31)</f>
        <v>209954387</v>
      </c>
    </row>
    <row r="33" spans="1:27" ht="12.75">
      <c r="A33" s="237" t="s">
        <v>51</v>
      </c>
      <c r="B33" s="136" t="s">
        <v>137</v>
      </c>
      <c r="C33" s="155">
        <v>102856476</v>
      </c>
      <c r="D33" s="155"/>
      <c r="E33" s="156">
        <v>112509990</v>
      </c>
      <c r="F33" s="60">
        <v>112509990</v>
      </c>
      <c r="G33" s="60">
        <v>3430059</v>
      </c>
      <c r="H33" s="60">
        <v>3819736</v>
      </c>
      <c r="I33" s="60">
        <v>22283728</v>
      </c>
      <c r="J33" s="60">
        <v>29533523</v>
      </c>
      <c r="K33" s="60"/>
      <c r="L33" s="60">
        <v>47695420</v>
      </c>
      <c r="M33" s="60">
        <v>1331267</v>
      </c>
      <c r="N33" s="60">
        <v>49026687</v>
      </c>
      <c r="O33" s="60"/>
      <c r="P33" s="60"/>
      <c r="Q33" s="60"/>
      <c r="R33" s="60"/>
      <c r="S33" s="60"/>
      <c r="T33" s="60"/>
      <c r="U33" s="60"/>
      <c r="V33" s="60"/>
      <c r="W33" s="60">
        <v>78560210</v>
      </c>
      <c r="X33" s="60"/>
      <c r="Y33" s="60">
        <v>78560210</v>
      </c>
      <c r="Z33" s="140"/>
      <c r="AA33" s="62">
        <v>112509990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23501205</v>
      </c>
      <c r="D35" s="155"/>
      <c r="E35" s="156">
        <v>25435000</v>
      </c>
      <c r="F35" s="60">
        <v>25435000</v>
      </c>
      <c r="G35" s="60">
        <v>7000</v>
      </c>
      <c r="H35" s="60">
        <v>7000</v>
      </c>
      <c r="I35" s="60">
        <v>155410</v>
      </c>
      <c r="J35" s="60">
        <v>169410</v>
      </c>
      <c r="K35" s="60">
        <v>298560</v>
      </c>
      <c r="L35" s="60">
        <v>2000754</v>
      </c>
      <c r="M35" s="60">
        <v>1245290</v>
      </c>
      <c r="N35" s="60">
        <v>3544604</v>
      </c>
      <c r="O35" s="60"/>
      <c r="P35" s="60"/>
      <c r="Q35" s="60"/>
      <c r="R35" s="60"/>
      <c r="S35" s="60"/>
      <c r="T35" s="60"/>
      <c r="U35" s="60"/>
      <c r="V35" s="60"/>
      <c r="W35" s="60">
        <v>3714014</v>
      </c>
      <c r="X35" s="60">
        <v>5435583</v>
      </c>
      <c r="Y35" s="60">
        <v>-1721569</v>
      </c>
      <c r="Z35" s="140">
        <v>-31.67</v>
      </c>
      <c r="AA35" s="62">
        <v>25435000</v>
      </c>
    </row>
    <row r="36" spans="1:27" ht="12.75">
      <c r="A36" s="238" t="s">
        <v>139</v>
      </c>
      <c r="B36" s="149"/>
      <c r="C36" s="222">
        <f aca="true" t="shared" si="6" ref="C36:Y36">SUM(C32:C35)</f>
        <v>473497588</v>
      </c>
      <c r="D36" s="222">
        <f>SUM(D32:D35)</f>
        <v>0</v>
      </c>
      <c r="E36" s="218">
        <f t="shared" si="6"/>
        <v>347899377</v>
      </c>
      <c r="F36" s="220">
        <f t="shared" si="6"/>
        <v>347899377</v>
      </c>
      <c r="G36" s="220">
        <f t="shared" si="6"/>
        <v>24432032</v>
      </c>
      <c r="H36" s="220">
        <f t="shared" si="6"/>
        <v>16150978</v>
      </c>
      <c r="I36" s="220">
        <f t="shared" si="6"/>
        <v>78029027</v>
      </c>
      <c r="J36" s="220">
        <f t="shared" si="6"/>
        <v>118612037</v>
      </c>
      <c r="K36" s="220">
        <f t="shared" si="6"/>
        <v>3279701</v>
      </c>
      <c r="L36" s="220">
        <f t="shared" si="6"/>
        <v>113823540</v>
      </c>
      <c r="M36" s="220">
        <f t="shared" si="6"/>
        <v>11969305</v>
      </c>
      <c r="N36" s="220">
        <f t="shared" si="6"/>
        <v>129072546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247684583</v>
      </c>
      <c r="X36" s="220">
        <f t="shared" si="6"/>
        <v>6935583</v>
      </c>
      <c r="Y36" s="220">
        <f t="shared" si="6"/>
        <v>240749000</v>
      </c>
      <c r="Z36" s="221">
        <f>+IF(X36&lt;&gt;0,+(Y36/X36)*100,0)</f>
        <v>3471.215037005541</v>
      </c>
      <c r="AA36" s="239">
        <f>SUM(AA32:AA35)</f>
        <v>347899377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35916287</v>
      </c>
      <c r="D6" s="155"/>
      <c r="E6" s="59">
        <v>53022726</v>
      </c>
      <c r="F6" s="60">
        <v>53022726</v>
      </c>
      <c r="G6" s="60">
        <v>158640986</v>
      </c>
      <c r="H6" s="60">
        <v>35355471</v>
      </c>
      <c r="I6" s="60">
        <v>9949187</v>
      </c>
      <c r="J6" s="60">
        <v>9949187</v>
      </c>
      <c r="K6" s="60">
        <v>4403312</v>
      </c>
      <c r="L6" s="60">
        <v>9949187</v>
      </c>
      <c r="M6" s="60">
        <v>26357136</v>
      </c>
      <c r="N6" s="60">
        <v>26357136</v>
      </c>
      <c r="O6" s="60"/>
      <c r="P6" s="60"/>
      <c r="Q6" s="60"/>
      <c r="R6" s="60"/>
      <c r="S6" s="60"/>
      <c r="T6" s="60"/>
      <c r="U6" s="60"/>
      <c r="V6" s="60"/>
      <c r="W6" s="60">
        <v>26357136</v>
      </c>
      <c r="X6" s="60">
        <v>26511363</v>
      </c>
      <c r="Y6" s="60">
        <v>-154227</v>
      </c>
      <c r="Z6" s="140">
        <v>-0.58</v>
      </c>
      <c r="AA6" s="62">
        <v>53022726</v>
      </c>
    </row>
    <row r="7" spans="1:27" ht="12.75">
      <c r="A7" s="249" t="s">
        <v>144</v>
      </c>
      <c r="B7" s="182"/>
      <c r="C7" s="155"/>
      <c r="D7" s="155"/>
      <c r="E7" s="59">
        <v>58785332</v>
      </c>
      <c r="F7" s="60">
        <v>58785332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29392666</v>
      </c>
      <c r="Y7" s="60">
        <v>-29392666</v>
      </c>
      <c r="Z7" s="140">
        <v>-100</v>
      </c>
      <c r="AA7" s="62">
        <v>58785332</v>
      </c>
    </row>
    <row r="8" spans="1:27" ht="12.75">
      <c r="A8" s="249" t="s">
        <v>145</v>
      </c>
      <c r="B8" s="182"/>
      <c r="C8" s="155"/>
      <c r="D8" s="155"/>
      <c r="E8" s="59">
        <v>120846098</v>
      </c>
      <c r="F8" s="60">
        <v>120846098</v>
      </c>
      <c r="G8" s="60">
        <v>175656626</v>
      </c>
      <c r="H8" s="60">
        <v>113754880</v>
      </c>
      <c r="I8" s="60">
        <v>107671371</v>
      </c>
      <c r="J8" s="60">
        <v>107671371</v>
      </c>
      <c r="K8" s="60">
        <v>108002878</v>
      </c>
      <c r="L8" s="60">
        <v>107671371</v>
      </c>
      <c r="M8" s="60">
        <v>123529347</v>
      </c>
      <c r="N8" s="60">
        <v>123529347</v>
      </c>
      <c r="O8" s="60"/>
      <c r="P8" s="60"/>
      <c r="Q8" s="60"/>
      <c r="R8" s="60"/>
      <c r="S8" s="60"/>
      <c r="T8" s="60"/>
      <c r="U8" s="60"/>
      <c r="V8" s="60"/>
      <c r="W8" s="60">
        <v>123529347</v>
      </c>
      <c r="X8" s="60">
        <v>60423049</v>
      </c>
      <c r="Y8" s="60">
        <v>63106298</v>
      </c>
      <c r="Z8" s="140">
        <v>104.44</v>
      </c>
      <c r="AA8" s="62">
        <v>120846098</v>
      </c>
    </row>
    <row r="9" spans="1:27" ht="12.75">
      <c r="A9" s="249" t="s">
        <v>146</v>
      </c>
      <c r="B9" s="182"/>
      <c r="C9" s="155"/>
      <c r="D9" s="155"/>
      <c r="E9" s="59">
        <v>21467415</v>
      </c>
      <c r="F9" s="60">
        <v>21467415</v>
      </c>
      <c r="G9" s="60">
        <v>28922308</v>
      </c>
      <c r="H9" s="60">
        <v>85351318</v>
      </c>
      <c r="I9" s="60">
        <v>147905960</v>
      </c>
      <c r="J9" s="60">
        <v>147905960</v>
      </c>
      <c r="K9" s="60">
        <v>112347766</v>
      </c>
      <c r="L9" s="60">
        <v>147905960</v>
      </c>
      <c r="M9" s="60">
        <v>96525702</v>
      </c>
      <c r="N9" s="60">
        <v>96525702</v>
      </c>
      <c r="O9" s="60"/>
      <c r="P9" s="60"/>
      <c r="Q9" s="60"/>
      <c r="R9" s="60"/>
      <c r="S9" s="60"/>
      <c r="T9" s="60"/>
      <c r="U9" s="60"/>
      <c r="V9" s="60"/>
      <c r="W9" s="60">
        <v>96525702</v>
      </c>
      <c r="X9" s="60">
        <v>10733708</v>
      </c>
      <c r="Y9" s="60">
        <v>85791994</v>
      </c>
      <c r="Z9" s="140">
        <v>799.28</v>
      </c>
      <c r="AA9" s="62">
        <v>21467415</v>
      </c>
    </row>
    <row r="10" spans="1:27" ht="12.75">
      <c r="A10" s="249" t="s">
        <v>147</v>
      </c>
      <c r="B10" s="182"/>
      <c r="C10" s="155">
        <v>254797199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10609260</v>
      </c>
      <c r="D11" s="155"/>
      <c r="E11" s="59">
        <v>9030488</v>
      </c>
      <c r="F11" s="60">
        <v>9030488</v>
      </c>
      <c r="G11" s="60">
        <v>20225924</v>
      </c>
      <c r="H11" s="60">
        <v>-778796</v>
      </c>
      <c r="I11" s="60">
        <v>16999493</v>
      </c>
      <c r="J11" s="60">
        <v>16999493</v>
      </c>
      <c r="K11" s="60">
        <v>20868296</v>
      </c>
      <c r="L11" s="60">
        <v>16999493</v>
      </c>
      <c r="M11" s="60">
        <v>25854345</v>
      </c>
      <c r="N11" s="60">
        <v>25854345</v>
      </c>
      <c r="O11" s="60"/>
      <c r="P11" s="60"/>
      <c r="Q11" s="60"/>
      <c r="R11" s="60"/>
      <c r="S11" s="60"/>
      <c r="T11" s="60"/>
      <c r="U11" s="60"/>
      <c r="V11" s="60"/>
      <c r="W11" s="60">
        <v>25854345</v>
      </c>
      <c r="X11" s="60">
        <v>4515244</v>
      </c>
      <c r="Y11" s="60">
        <v>21339101</v>
      </c>
      <c r="Z11" s="140">
        <v>472.6</v>
      </c>
      <c r="AA11" s="62">
        <v>9030488</v>
      </c>
    </row>
    <row r="12" spans="1:27" ht="12.75">
      <c r="A12" s="250" t="s">
        <v>56</v>
      </c>
      <c r="B12" s="251"/>
      <c r="C12" s="168">
        <f aca="true" t="shared" si="0" ref="C12:Y12">SUM(C6:C11)</f>
        <v>301322746</v>
      </c>
      <c r="D12" s="168">
        <f>SUM(D6:D11)</f>
        <v>0</v>
      </c>
      <c r="E12" s="72">
        <f t="shared" si="0"/>
        <v>263152059</v>
      </c>
      <c r="F12" s="73">
        <f t="shared" si="0"/>
        <v>263152059</v>
      </c>
      <c r="G12" s="73">
        <f t="shared" si="0"/>
        <v>383445844</v>
      </c>
      <c r="H12" s="73">
        <f t="shared" si="0"/>
        <v>233682873</v>
      </c>
      <c r="I12" s="73">
        <f t="shared" si="0"/>
        <v>282526011</v>
      </c>
      <c r="J12" s="73">
        <f t="shared" si="0"/>
        <v>282526011</v>
      </c>
      <c r="K12" s="73">
        <f t="shared" si="0"/>
        <v>245622252</v>
      </c>
      <c r="L12" s="73">
        <f t="shared" si="0"/>
        <v>282526011</v>
      </c>
      <c r="M12" s="73">
        <f t="shared" si="0"/>
        <v>272266530</v>
      </c>
      <c r="N12" s="73">
        <f t="shared" si="0"/>
        <v>272266530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272266530</v>
      </c>
      <c r="X12" s="73">
        <f t="shared" si="0"/>
        <v>131576030</v>
      </c>
      <c r="Y12" s="73">
        <f t="shared" si="0"/>
        <v>140690500</v>
      </c>
      <c r="Z12" s="170">
        <f>+IF(X12&lt;&gt;0,+(Y12/X12)*100,0)</f>
        <v>106.9271507887873</v>
      </c>
      <c r="AA12" s="74">
        <f>SUM(AA6:AA11)</f>
        <v>263152059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35314</v>
      </c>
      <c r="D15" s="155"/>
      <c r="E15" s="59"/>
      <c r="F15" s="60"/>
      <c r="G15" s="60">
        <v>45469</v>
      </c>
      <c r="H15" s="60">
        <v>25159</v>
      </c>
      <c r="I15" s="60">
        <v>17966</v>
      </c>
      <c r="J15" s="60">
        <v>17966</v>
      </c>
      <c r="K15" s="60">
        <v>17966</v>
      </c>
      <c r="L15" s="60">
        <v>17966</v>
      </c>
      <c r="M15" s="60">
        <v>23931</v>
      </c>
      <c r="N15" s="60">
        <v>23931</v>
      </c>
      <c r="O15" s="60"/>
      <c r="P15" s="60"/>
      <c r="Q15" s="60"/>
      <c r="R15" s="60"/>
      <c r="S15" s="60"/>
      <c r="T15" s="60"/>
      <c r="U15" s="60"/>
      <c r="V15" s="60"/>
      <c r="W15" s="60">
        <v>23931</v>
      </c>
      <c r="X15" s="60"/>
      <c r="Y15" s="60">
        <v>23931</v>
      </c>
      <c r="Z15" s="140"/>
      <c r="AA15" s="62"/>
    </row>
    <row r="16" spans="1:27" ht="12.75">
      <c r="A16" s="249" t="s">
        <v>151</v>
      </c>
      <c r="B16" s="182"/>
      <c r="C16" s="155">
        <v>24419710</v>
      </c>
      <c r="D16" s="155"/>
      <c r="E16" s="59"/>
      <c r="F16" s="60"/>
      <c r="G16" s="159">
        <v>23940614</v>
      </c>
      <c r="H16" s="159">
        <v>24541447</v>
      </c>
      <c r="I16" s="159">
        <v>24541447</v>
      </c>
      <c r="J16" s="60">
        <v>24541447</v>
      </c>
      <c r="K16" s="159">
        <v>24541447</v>
      </c>
      <c r="L16" s="159">
        <v>24541447</v>
      </c>
      <c r="M16" s="60">
        <v>24890951</v>
      </c>
      <c r="N16" s="159">
        <v>24890951</v>
      </c>
      <c r="O16" s="159"/>
      <c r="P16" s="159"/>
      <c r="Q16" s="60"/>
      <c r="R16" s="159"/>
      <c r="S16" s="159"/>
      <c r="T16" s="60"/>
      <c r="U16" s="159"/>
      <c r="V16" s="159"/>
      <c r="W16" s="159">
        <v>24890951</v>
      </c>
      <c r="X16" s="60"/>
      <c r="Y16" s="159">
        <v>24890951</v>
      </c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100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1964697450</v>
      </c>
      <c r="D19" s="155"/>
      <c r="E19" s="59">
        <v>1943325052</v>
      </c>
      <c r="F19" s="60">
        <v>1943325052</v>
      </c>
      <c r="G19" s="60">
        <v>1804334624</v>
      </c>
      <c r="H19" s="60">
        <v>1991248403</v>
      </c>
      <c r="I19" s="60">
        <v>2063091079</v>
      </c>
      <c r="J19" s="60">
        <v>2063091079</v>
      </c>
      <c r="K19" s="60">
        <v>2062504628</v>
      </c>
      <c r="L19" s="60">
        <v>2063091079</v>
      </c>
      <c r="M19" s="60">
        <v>2199474703</v>
      </c>
      <c r="N19" s="60">
        <v>2199474703</v>
      </c>
      <c r="O19" s="60"/>
      <c r="P19" s="60"/>
      <c r="Q19" s="60"/>
      <c r="R19" s="60"/>
      <c r="S19" s="60"/>
      <c r="T19" s="60"/>
      <c r="U19" s="60"/>
      <c r="V19" s="60"/>
      <c r="W19" s="60">
        <v>2199474703</v>
      </c>
      <c r="X19" s="60">
        <v>971662526</v>
      </c>
      <c r="Y19" s="60">
        <v>1227812177</v>
      </c>
      <c r="Z19" s="140">
        <v>126.36</v>
      </c>
      <c r="AA19" s="62">
        <v>1943325052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205578</v>
      </c>
      <c r="D21" s="155"/>
      <c r="E21" s="59">
        <v>2018320</v>
      </c>
      <c r="F21" s="60">
        <v>2018320</v>
      </c>
      <c r="G21" s="60"/>
      <c r="H21" s="60"/>
      <c r="I21" s="60"/>
      <c r="J21" s="60"/>
      <c r="K21" s="60"/>
      <c r="L21" s="60"/>
      <c r="M21" s="60">
        <v>1174400</v>
      </c>
      <c r="N21" s="60">
        <v>1174400</v>
      </c>
      <c r="O21" s="60"/>
      <c r="P21" s="60"/>
      <c r="Q21" s="60"/>
      <c r="R21" s="60"/>
      <c r="S21" s="60"/>
      <c r="T21" s="60"/>
      <c r="U21" s="60"/>
      <c r="V21" s="60"/>
      <c r="W21" s="60">
        <v>1174400</v>
      </c>
      <c r="X21" s="60">
        <v>1009160</v>
      </c>
      <c r="Y21" s="60">
        <v>165240</v>
      </c>
      <c r="Z21" s="140">
        <v>16.37</v>
      </c>
      <c r="AA21" s="62">
        <v>2018320</v>
      </c>
    </row>
    <row r="22" spans="1:27" ht="12.75">
      <c r="A22" s="249" t="s">
        <v>157</v>
      </c>
      <c r="B22" s="182"/>
      <c r="C22" s="155">
        <v>5371579</v>
      </c>
      <c r="D22" s="155"/>
      <c r="E22" s="59">
        <v>3221289</v>
      </c>
      <c r="F22" s="60">
        <v>3221289</v>
      </c>
      <c r="G22" s="60">
        <v>5626466</v>
      </c>
      <c r="H22" s="60">
        <v>5062705</v>
      </c>
      <c r="I22" s="60">
        <v>4910310</v>
      </c>
      <c r="J22" s="60">
        <v>4910310</v>
      </c>
      <c r="K22" s="60">
        <v>4757332</v>
      </c>
      <c r="L22" s="60">
        <v>4910310</v>
      </c>
      <c r="M22" s="60">
        <v>4456569</v>
      </c>
      <c r="N22" s="60">
        <v>4456569</v>
      </c>
      <c r="O22" s="60"/>
      <c r="P22" s="60"/>
      <c r="Q22" s="60"/>
      <c r="R22" s="60"/>
      <c r="S22" s="60"/>
      <c r="T22" s="60"/>
      <c r="U22" s="60"/>
      <c r="V22" s="60"/>
      <c r="W22" s="60">
        <v>4456569</v>
      </c>
      <c r="X22" s="60">
        <v>1610645</v>
      </c>
      <c r="Y22" s="60">
        <v>2845924</v>
      </c>
      <c r="Z22" s="140">
        <v>176.69</v>
      </c>
      <c r="AA22" s="62">
        <v>3221289</v>
      </c>
    </row>
    <row r="23" spans="1:27" ht="12.75">
      <c r="A23" s="249" t="s">
        <v>158</v>
      </c>
      <c r="B23" s="182"/>
      <c r="C23" s="155">
        <v>100</v>
      </c>
      <c r="D23" s="155"/>
      <c r="E23" s="59">
        <v>205578</v>
      </c>
      <c r="F23" s="60">
        <v>205578</v>
      </c>
      <c r="G23" s="159">
        <v>205578</v>
      </c>
      <c r="H23" s="159">
        <v>205679</v>
      </c>
      <c r="I23" s="159">
        <v>205579</v>
      </c>
      <c r="J23" s="60">
        <v>205579</v>
      </c>
      <c r="K23" s="159">
        <v>205678</v>
      </c>
      <c r="L23" s="159">
        <v>205579</v>
      </c>
      <c r="M23" s="60">
        <v>205578</v>
      </c>
      <c r="N23" s="159">
        <v>205578</v>
      </c>
      <c r="O23" s="159"/>
      <c r="P23" s="159"/>
      <c r="Q23" s="60"/>
      <c r="R23" s="159"/>
      <c r="S23" s="159"/>
      <c r="T23" s="60"/>
      <c r="U23" s="159"/>
      <c r="V23" s="159"/>
      <c r="W23" s="159">
        <v>205578</v>
      </c>
      <c r="X23" s="60">
        <v>102789</v>
      </c>
      <c r="Y23" s="159">
        <v>102789</v>
      </c>
      <c r="Z23" s="141">
        <v>100</v>
      </c>
      <c r="AA23" s="225">
        <v>205578</v>
      </c>
    </row>
    <row r="24" spans="1:27" ht="12.75">
      <c r="A24" s="250" t="s">
        <v>57</v>
      </c>
      <c r="B24" s="253"/>
      <c r="C24" s="168">
        <f aca="true" t="shared" si="1" ref="C24:Y24">SUM(C15:C23)</f>
        <v>1994729731</v>
      </c>
      <c r="D24" s="168">
        <f>SUM(D15:D23)</f>
        <v>0</v>
      </c>
      <c r="E24" s="76">
        <f t="shared" si="1"/>
        <v>1948770239</v>
      </c>
      <c r="F24" s="77">
        <f t="shared" si="1"/>
        <v>1948770239</v>
      </c>
      <c r="G24" s="77">
        <f t="shared" si="1"/>
        <v>1834152851</v>
      </c>
      <c r="H24" s="77">
        <f t="shared" si="1"/>
        <v>2021083393</v>
      </c>
      <c r="I24" s="77">
        <f t="shared" si="1"/>
        <v>2092766381</v>
      </c>
      <c r="J24" s="77">
        <f t="shared" si="1"/>
        <v>2092766381</v>
      </c>
      <c r="K24" s="77">
        <f t="shared" si="1"/>
        <v>2092027051</v>
      </c>
      <c r="L24" s="77">
        <f t="shared" si="1"/>
        <v>2092766381</v>
      </c>
      <c r="M24" s="77">
        <f t="shared" si="1"/>
        <v>2230226132</v>
      </c>
      <c r="N24" s="77">
        <f t="shared" si="1"/>
        <v>2230226132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2230226132</v>
      </c>
      <c r="X24" s="77">
        <f t="shared" si="1"/>
        <v>974385120</v>
      </c>
      <c r="Y24" s="77">
        <f t="shared" si="1"/>
        <v>1255841012</v>
      </c>
      <c r="Z24" s="212">
        <f>+IF(X24&lt;&gt;0,+(Y24/X24)*100,0)</f>
        <v>128.88548749595026</v>
      </c>
      <c r="AA24" s="79">
        <f>SUM(AA15:AA23)</f>
        <v>1948770239</v>
      </c>
    </row>
    <row r="25" spans="1:27" ht="12.75">
      <c r="A25" s="250" t="s">
        <v>159</v>
      </c>
      <c r="B25" s="251"/>
      <c r="C25" s="168">
        <f aca="true" t="shared" si="2" ref="C25:Y25">+C12+C24</f>
        <v>2296052477</v>
      </c>
      <c r="D25" s="168">
        <f>+D12+D24</f>
        <v>0</v>
      </c>
      <c r="E25" s="72">
        <f t="shared" si="2"/>
        <v>2211922298</v>
      </c>
      <c r="F25" s="73">
        <f t="shared" si="2"/>
        <v>2211922298</v>
      </c>
      <c r="G25" s="73">
        <f t="shared" si="2"/>
        <v>2217598695</v>
      </c>
      <c r="H25" s="73">
        <f t="shared" si="2"/>
        <v>2254766266</v>
      </c>
      <c r="I25" s="73">
        <f t="shared" si="2"/>
        <v>2375292392</v>
      </c>
      <c r="J25" s="73">
        <f t="shared" si="2"/>
        <v>2375292392</v>
      </c>
      <c r="K25" s="73">
        <f t="shared" si="2"/>
        <v>2337649303</v>
      </c>
      <c r="L25" s="73">
        <f t="shared" si="2"/>
        <v>2375292392</v>
      </c>
      <c r="M25" s="73">
        <f t="shared" si="2"/>
        <v>2502492662</v>
      </c>
      <c r="N25" s="73">
        <f t="shared" si="2"/>
        <v>2502492662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2502492662</v>
      </c>
      <c r="X25" s="73">
        <f t="shared" si="2"/>
        <v>1105961150</v>
      </c>
      <c r="Y25" s="73">
        <f t="shared" si="2"/>
        <v>1396531512</v>
      </c>
      <c r="Z25" s="170">
        <f>+IF(X25&lt;&gt;0,+(Y25/X25)*100,0)</f>
        <v>126.27310751376754</v>
      </c>
      <c r="AA25" s="74">
        <f>+AA12+AA24</f>
        <v>2211922298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6652583</v>
      </c>
      <c r="D30" s="155"/>
      <c r="E30" s="59">
        <v>3716441</v>
      </c>
      <c r="F30" s="60">
        <v>3716441</v>
      </c>
      <c r="G30" s="60">
        <v>6652583</v>
      </c>
      <c r="H30" s="60">
        <v>4125329</v>
      </c>
      <c r="I30" s="60">
        <v>6770856</v>
      </c>
      <c r="J30" s="60">
        <v>6770856</v>
      </c>
      <c r="K30" s="60">
        <v>4132025</v>
      </c>
      <c r="L30" s="60">
        <v>6770856</v>
      </c>
      <c r="M30" s="60">
        <v>4132025</v>
      </c>
      <c r="N30" s="60">
        <v>4132025</v>
      </c>
      <c r="O30" s="60"/>
      <c r="P30" s="60"/>
      <c r="Q30" s="60"/>
      <c r="R30" s="60"/>
      <c r="S30" s="60"/>
      <c r="T30" s="60"/>
      <c r="U30" s="60"/>
      <c r="V30" s="60"/>
      <c r="W30" s="60">
        <v>4132025</v>
      </c>
      <c r="X30" s="60">
        <v>1858221</v>
      </c>
      <c r="Y30" s="60">
        <v>2273804</v>
      </c>
      <c r="Z30" s="140">
        <v>122.36</v>
      </c>
      <c r="AA30" s="62">
        <v>3716441</v>
      </c>
    </row>
    <row r="31" spans="1:27" ht="12.75">
      <c r="A31" s="249" t="s">
        <v>163</v>
      </c>
      <c r="B31" s="182"/>
      <c r="C31" s="155"/>
      <c r="D31" s="155"/>
      <c r="E31" s="59">
        <v>6088447</v>
      </c>
      <c r="F31" s="60">
        <v>6088447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3044224</v>
      </c>
      <c r="Y31" s="60">
        <v>-3044224</v>
      </c>
      <c r="Z31" s="140">
        <v>-100</v>
      </c>
      <c r="AA31" s="62">
        <v>6088447</v>
      </c>
    </row>
    <row r="32" spans="1:27" ht="12.75">
      <c r="A32" s="249" t="s">
        <v>164</v>
      </c>
      <c r="B32" s="182"/>
      <c r="C32" s="155">
        <v>348696975</v>
      </c>
      <c r="D32" s="155"/>
      <c r="E32" s="59">
        <v>114833696</v>
      </c>
      <c r="F32" s="60">
        <v>114833696</v>
      </c>
      <c r="G32" s="60">
        <v>305414729</v>
      </c>
      <c r="H32" s="60">
        <v>187612022</v>
      </c>
      <c r="I32" s="60">
        <v>223689713</v>
      </c>
      <c r="J32" s="60">
        <v>223689713</v>
      </c>
      <c r="K32" s="60">
        <v>202355317</v>
      </c>
      <c r="L32" s="60">
        <v>223689713</v>
      </c>
      <c r="M32" s="60">
        <v>198065772</v>
      </c>
      <c r="N32" s="60">
        <v>198065772</v>
      </c>
      <c r="O32" s="60"/>
      <c r="P32" s="60"/>
      <c r="Q32" s="60"/>
      <c r="R32" s="60"/>
      <c r="S32" s="60"/>
      <c r="T32" s="60"/>
      <c r="U32" s="60"/>
      <c r="V32" s="60"/>
      <c r="W32" s="60">
        <v>198065772</v>
      </c>
      <c r="X32" s="60">
        <v>57416848</v>
      </c>
      <c r="Y32" s="60">
        <v>140648924</v>
      </c>
      <c r="Z32" s="140">
        <v>244.96</v>
      </c>
      <c r="AA32" s="62">
        <v>114833696</v>
      </c>
    </row>
    <row r="33" spans="1:27" ht="12.75">
      <c r="A33" s="249" t="s">
        <v>165</v>
      </c>
      <c r="B33" s="182"/>
      <c r="C33" s="155">
        <v>16478087</v>
      </c>
      <c r="D33" s="155"/>
      <c r="E33" s="59"/>
      <c r="F33" s="60"/>
      <c r="G33" s="60">
        <v>6851367</v>
      </c>
      <c r="H33" s="60">
        <v>14304201</v>
      </c>
      <c r="I33" s="60">
        <v>15926417</v>
      </c>
      <c r="J33" s="60">
        <v>15926417</v>
      </c>
      <c r="K33" s="60">
        <v>13481288</v>
      </c>
      <c r="L33" s="60">
        <v>15926417</v>
      </c>
      <c r="M33" s="60">
        <v>12444551</v>
      </c>
      <c r="N33" s="60">
        <v>12444551</v>
      </c>
      <c r="O33" s="60"/>
      <c r="P33" s="60"/>
      <c r="Q33" s="60"/>
      <c r="R33" s="60"/>
      <c r="S33" s="60"/>
      <c r="T33" s="60"/>
      <c r="U33" s="60"/>
      <c r="V33" s="60"/>
      <c r="W33" s="60">
        <v>12444551</v>
      </c>
      <c r="X33" s="60"/>
      <c r="Y33" s="60">
        <v>12444551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371827645</v>
      </c>
      <c r="D34" s="168">
        <f>SUM(D29:D33)</f>
        <v>0</v>
      </c>
      <c r="E34" s="72">
        <f t="shared" si="3"/>
        <v>124638584</v>
      </c>
      <c r="F34" s="73">
        <f t="shared" si="3"/>
        <v>124638584</v>
      </c>
      <c r="G34" s="73">
        <f t="shared" si="3"/>
        <v>318918679</v>
      </c>
      <c r="H34" s="73">
        <f t="shared" si="3"/>
        <v>206041552</v>
      </c>
      <c r="I34" s="73">
        <f t="shared" si="3"/>
        <v>246386986</v>
      </c>
      <c r="J34" s="73">
        <f t="shared" si="3"/>
        <v>246386986</v>
      </c>
      <c r="K34" s="73">
        <f t="shared" si="3"/>
        <v>219968630</v>
      </c>
      <c r="L34" s="73">
        <f t="shared" si="3"/>
        <v>246386986</v>
      </c>
      <c r="M34" s="73">
        <f t="shared" si="3"/>
        <v>214642348</v>
      </c>
      <c r="N34" s="73">
        <f t="shared" si="3"/>
        <v>214642348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214642348</v>
      </c>
      <c r="X34" s="73">
        <f t="shared" si="3"/>
        <v>62319293</v>
      </c>
      <c r="Y34" s="73">
        <f t="shared" si="3"/>
        <v>152323055</v>
      </c>
      <c r="Z34" s="170">
        <f>+IF(X34&lt;&gt;0,+(Y34/X34)*100,0)</f>
        <v>244.4235928671399</v>
      </c>
      <c r="AA34" s="74">
        <f>SUM(AA29:AA33)</f>
        <v>124638584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78077277</v>
      </c>
      <c r="D37" s="155"/>
      <c r="E37" s="59">
        <v>69147660</v>
      </c>
      <c r="F37" s="60">
        <v>69147660</v>
      </c>
      <c r="G37" s="60">
        <v>78077277</v>
      </c>
      <c r="H37" s="60">
        <v>79697167</v>
      </c>
      <c r="I37" s="60">
        <v>77051540</v>
      </c>
      <c r="J37" s="60">
        <v>77051540</v>
      </c>
      <c r="K37" s="60">
        <v>79690471</v>
      </c>
      <c r="L37" s="60">
        <v>77051540</v>
      </c>
      <c r="M37" s="60">
        <v>79690471</v>
      </c>
      <c r="N37" s="60">
        <v>79690471</v>
      </c>
      <c r="O37" s="60"/>
      <c r="P37" s="60"/>
      <c r="Q37" s="60"/>
      <c r="R37" s="60"/>
      <c r="S37" s="60"/>
      <c r="T37" s="60"/>
      <c r="U37" s="60"/>
      <c r="V37" s="60"/>
      <c r="W37" s="60">
        <v>79690471</v>
      </c>
      <c r="X37" s="60">
        <v>34573830</v>
      </c>
      <c r="Y37" s="60">
        <v>45116641</v>
      </c>
      <c r="Z37" s="140">
        <v>130.49</v>
      </c>
      <c r="AA37" s="62">
        <v>69147660</v>
      </c>
    </row>
    <row r="38" spans="1:27" ht="12.75">
      <c r="A38" s="249" t="s">
        <v>165</v>
      </c>
      <c r="B38" s="182"/>
      <c r="C38" s="155">
        <v>14942997</v>
      </c>
      <c r="D38" s="155"/>
      <c r="E38" s="59">
        <v>26544576</v>
      </c>
      <c r="F38" s="60">
        <v>26544576</v>
      </c>
      <c r="G38" s="60">
        <v>26306805</v>
      </c>
      <c r="H38" s="60">
        <v>15957308</v>
      </c>
      <c r="I38" s="60">
        <v>14893585</v>
      </c>
      <c r="J38" s="60">
        <v>14893585</v>
      </c>
      <c r="K38" s="60">
        <v>15957307</v>
      </c>
      <c r="L38" s="60">
        <v>14893585</v>
      </c>
      <c r="M38" s="60">
        <v>15957307</v>
      </c>
      <c r="N38" s="60">
        <v>15957307</v>
      </c>
      <c r="O38" s="60"/>
      <c r="P38" s="60"/>
      <c r="Q38" s="60"/>
      <c r="R38" s="60"/>
      <c r="S38" s="60"/>
      <c r="T38" s="60"/>
      <c r="U38" s="60"/>
      <c r="V38" s="60"/>
      <c r="W38" s="60">
        <v>15957307</v>
      </c>
      <c r="X38" s="60">
        <v>13272288</v>
      </c>
      <c r="Y38" s="60">
        <v>2685019</v>
      </c>
      <c r="Z38" s="140">
        <v>20.23</v>
      </c>
      <c r="AA38" s="62">
        <v>26544576</v>
      </c>
    </row>
    <row r="39" spans="1:27" ht="12.75">
      <c r="A39" s="250" t="s">
        <v>59</v>
      </c>
      <c r="B39" s="253"/>
      <c r="C39" s="168">
        <f aca="true" t="shared" si="4" ref="C39:Y39">SUM(C37:C38)</f>
        <v>93020274</v>
      </c>
      <c r="D39" s="168">
        <f>SUM(D37:D38)</f>
        <v>0</v>
      </c>
      <c r="E39" s="76">
        <f t="shared" si="4"/>
        <v>95692236</v>
      </c>
      <c r="F39" s="77">
        <f t="shared" si="4"/>
        <v>95692236</v>
      </c>
      <c r="G39" s="77">
        <f t="shared" si="4"/>
        <v>104384082</v>
      </c>
      <c r="H39" s="77">
        <f t="shared" si="4"/>
        <v>95654475</v>
      </c>
      <c r="I39" s="77">
        <f t="shared" si="4"/>
        <v>91945125</v>
      </c>
      <c r="J39" s="77">
        <f t="shared" si="4"/>
        <v>91945125</v>
      </c>
      <c r="K39" s="77">
        <f t="shared" si="4"/>
        <v>95647778</v>
      </c>
      <c r="L39" s="77">
        <f t="shared" si="4"/>
        <v>91945125</v>
      </c>
      <c r="M39" s="77">
        <f t="shared" si="4"/>
        <v>95647778</v>
      </c>
      <c r="N39" s="77">
        <f t="shared" si="4"/>
        <v>95647778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95647778</v>
      </c>
      <c r="X39" s="77">
        <f t="shared" si="4"/>
        <v>47846118</v>
      </c>
      <c r="Y39" s="77">
        <f t="shared" si="4"/>
        <v>47801660</v>
      </c>
      <c r="Z39" s="212">
        <f>+IF(X39&lt;&gt;0,+(Y39/X39)*100,0)</f>
        <v>99.90708128086797</v>
      </c>
      <c r="AA39" s="79">
        <f>SUM(AA37:AA38)</f>
        <v>95692236</v>
      </c>
    </row>
    <row r="40" spans="1:27" ht="12.75">
      <c r="A40" s="250" t="s">
        <v>167</v>
      </c>
      <c r="B40" s="251"/>
      <c r="C40" s="168">
        <f aca="true" t="shared" si="5" ref="C40:Y40">+C34+C39</f>
        <v>464847919</v>
      </c>
      <c r="D40" s="168">
        <f>+D34+D39</f>
        <v>0</v>
      </c>
      <c r="E40" s="72">
        <f t="shared" si="5"/>
        <v>220330820</v>
      </c>
      <c r="F40" s="73">
        <f t="shared" si="5"/>
        <v>220330820</v>
      </c>
      <c r="G40" s="73">
        <f t="shared" si="5"/>
        <v>423302761</v>
      </c>
      <c r="H40" s="73">
        <f t="shared" si="5"/>
        <v>301696027</v>
      </c>
      <c r="I40" s="73">
        <f t="shared" si="5"/>
        <v>338332111</v>
      </c>
      <c r="J40" s="73">
        <f t="shared" si="5"/>
        <v>338332111</v>
      </c>
      <c r="K40" s="73">
        <f t="shared" si="5"/>
        <v>315616408</v>
      </c>
      <c r="L40" s="73">
        <f t="shared" si="5"/>
        <v>338332111</v>
      </c>
      <c r="M40" s="73">
        <f t="shared" si="5"/>
        <v>310290126</v>
      </c>
      <c r="N40" s="73">
        <f t="shared" si="5"/>
        <v>310290126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310290126</v>
      </c>
      <c r="X40" s="73">
        <f t="shared" si="5"/>
        <v>110165411</v>
      </c>
      <c r="Y40" s="73">
        <f t="shared" si="5"/>
        <v>200124715</v>
      </c>
      <c r="Z40" s="170">
        <f>+IF(X40&lt;&gt;0,+(Y40/X40)*100,0)</f>
        <v>181.6583927599562</v>
      </c>
      <c r="AA40" s="74">
        <f>+AA34+AA39</f>
        <v>220330820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1831204558</v>
      </c>
      <c r="D42" s="257">
        <f>+D25-D40</f>
        <v>0</v>
      </c>
      <c r="E42" s="258">
        <f t="shared" si="6"/>
        <v>1991591478</v>
      </c>
      <c r="F42" s="259">
        <f t="shared" si="6"/>
        <v>1991591478</v>
      </c>
      <c r="G42" s="259">
        <f t="shared" si="6"/>
        <v>1794295934</v>
      </c>
      <c r="H42" s="259">
        <f t="shared" si="6"/>
        <v>1953070239</v>
      </c>
      <c r="I42" s="259">
        <f t="shared" si="6"/>
        <v>2036960281</v>
      </c>
      <c r="J42" s="259">
        <f t="shared" si="6"/>
        <v>2036960281</v>
      </c>
      <c r="K42" s="259">
        <f t="shared" si="6"/>
        <v>2022032895</v>
      </c>
      <c r="L42" s="259">
        <f t="shared" si="6"/>
        <v>2036960281</v>
      </c>
      <c r="M42" s="259">
        <f t="shared" si="6"/>
        <v>2192202536</v>
      </c>
      <c r="N42" s="259">
        <f t="shared" si="6"/>
        <v>2192202536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2192202536</v>
      </c>
      <c r="X42" s="259">
        <f t="shared" si="6"/>
        <v>995795739</v>
      </c>
      <c r="Y42" s="259">
        <f t="shared" si="6"/>
        <v>1196406797</v>
      </c>
      <c r="Z42" s="260">
        <f>+IF(X42&lt;&gt;0,+(Y42/X42)*100,0)</f>
        <v>120.14580401814715</v>
      </c>
      <c r="AA42" s="261">
        <f>+AA25-AA40</f>
        <v>1991591478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1831204559</v>
      </c>
      <c r="D45" s="155"/>
      <c r="E45" s="59">
        <v>1991591477</v>
      </c>
      <c r="F45" s="60">
        <v>1991591477</v>
      </c>
      <c r="G45" s="60">
        <v>1794295934</v>
      </c>
      <c r="H45" s="60">
        <v>1953070239</v>
      </c>
      <c r="I45" s="60">
        <v>2036960281</v>
      </c>
      <c r="J45" s="60">
        <v>2036960281</v>
      </c>
      <c r="K45" s="60">
        <v>2022032895</v>
      </c>
      <c r="L45" s="60">
        <v>2036960281</v>
      </c>
      <c r="M45" s="60">
        <v>2192202536</v>
      </c>
      <c r="N45" s="60">
        <v>2192202536</v>
      </c>
      <c r="O45" s="60"/>
      <c r="P45" s="60"/>
      <c r="Q45" s="60"/>
      <c r="R45" s="60"/>
      <c r="S45" s="60"/>
      <c r="T45" s="60"/>
      <c r="U45" s="60"/>
      <c r="V45" s="60"/>
      <c r="W45" s="60">
        <v>2192202536</v>
      </c>
      <c r="X45" s="60">
        <v>995795739</v>
      </c>
      <c r="Y45" s="60">
        <v>1196406797</v>
      </c>
      <c r="Z45" s="139">
        <v>120.15</v>
      </c>
      <c r="AA45" s="62">
        <v>1991591477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1831204559</v>
      </c>
      <c r="D48" s="217">
        <f>SUM(D45:D47)</f>
        <v>0</v>
      </c>
      <c r="E48" s="264">
        <f t="shared" si="7"/>
        <v>1991591477</v>
      </c>
      <c r="F48" s="219">
        <f t="shared" si="7"/>
        <v>1991591477</v>
      </c>
      <c r="G48" s="219">
        <f t="shared" si="7"/>
        <v>1794295934</v>
      </c>
      <c r="H48" s="219">
        <f t="shared" si="7"/>
        <v>1953070239</v>
      </c>
      <c r="I48" s="219">
        <f t="shared" si="7"/>
        <v>2036960281</v>
      </c>
      <c r="J48" s="219">
        <f t="shared" si="7"/>
        <v>2036960281</v>
      </c>
      <c r="K48" s="219">
        <f t="shared" si="7"/>
        <v>2022032895</v>
      </c>
      <c r="L48" s="219">
        <f t="shared" si="7"/>
        <v>2036960281</v>
      </c>
      <c r="M48" s="219">
        <f t="shared" si="7"/>
        <v>2192202536</v>
      </c>
      <c r="N48" s="219">
        <f t="shared" si="7"/>
        <v>2192202536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2192202536</v>
      </c>
      <c r="X48" s="219">
        <f t="shared" si="7"/>
        <v>995795739</v>
      </c>
      <c r="Y48" s="219">
        <f t="shared" si="7"/>
        <v>1196406797</v>
      </c>
      <c r="Z48" s="265">
        <f>+IF(X48&lt;&gt;0,+(Y48/X48)*100,0)</f>
        <v>120.14580401814715</v>
      </c>
      <c r="AA48" s="232">
        <f>SUM(AA45:AA47)</f>
        <v>1991591477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145147918</v>
      </c>
      <c r="D7" s="155"/>
      <c r="E7" s="59">
        <v>90203575</v>
      </c>
      <c r="F7" s="60">
        <v>90203575</v>
      </c>
      <c r="G7" s="60">
        <v>8446984</v>
      </c>
      <c r="H7" s="60">
        <v>9539111</v>
      </c>
      <c r="I7" s="60">
        <v>12304812</v>
      </c>
      <c r="J7" s="60">
        <v>30290907</v>
      </c>
      <c r="K7" s="60">
        <v>5672581</v>
      </c>
      <c r="L7" s="60">
        <v>10132063</v>
      </c>
      <c r="M7" s="60">
        <v>6840449</v>
      </c>
      <c r="N7" s="60">
        <v>22645093</v>
      </c>
      <c r="O7" s="60"/>
      <c r="P7" s="60"/>
      <c r="Q7" s="60"/>
      <c r="R7" s="60"/>
      <c r="S7" s="60"/>
      <c r="T7" s="60"/>
      <c r="U7" s="60"/>
      <c r="V7" s="60"/>
      <c r="W7" s="60">
        <v>52936000</v>
      </c>
      <c r="X7" s="60">
        <v>65339771</v>
      </c>
      <c r="Y7" s="60">
        <v>-12403771</v>
      </c>
      <c r="Z7" s="140">
        <v>-18.98</v>
      </c>
      <c r="AA7" s="62">
        <v>90203575</v>
      </c>
    </row>
    <row r="8" spans="1:27" ht="12.75">
      <c r="A8" s="249" t="s">
        <v>178</v>
      </c>
      <c r="B8" s="182"/>
      <c r="C8" s="155">
        <v>10469304</v>
      </c>
      <c r="D8" s="155"/>
      <c r="E8" s="59">
        <v>29883660</v>
      </c>
      <c r="F8" s="60">
        <v>29883660</v>
      </c>
      <c r="G8" s="60">
        <v>5864382</v>
      </c>
      <c r="H8" s="60"/>
      <c r="I8" s="60"/>
      <c r="J8" s="60">
        <v>5864382</v>
      </c>
      <c r="K8" s="60">
        <v>-4360838</v>
      </c>
      <c r="L8" s="60"/>
      <c r="M8" s="60">
        <v>2226770</v>
      </c>
      <c r="N8" s="60">
        <v>-2134068</v>
      </c>
      <c r="O8" s="60"/>
      <c r="P8" s="60"/>
      <c r="Q8" s="60"/>
      <c r="R8" s="60"/>
      <c r="S8" s="60"/>
      <c r="T8" s="60"/>
      <c r="U8" s="60"/>
      <c r="V8" s="60"/>
      <c r="W8" s="60">
        <v>3730314</v>
      </c>
      <c r="X8" s="60">
        <v>14941830</v>
      </c>
      <c r="Y8" s="60">
        <v>-11211516</v>
      </c>
      <c r="Z8" s="140">
        <v>-75.03</v>
      </c>
      <c r="AA8" s="62">
        <v>29883660</v>
      </c>
    </row>
    <row r="9" spans="1:27" ht="12.75">
      <c r="A9" s="249" t="s">
        <v>179</v>
      </c>
      <c r="B9" s="182"/>
      <c r="C9" s="155">
        <v>340529801</v>
      </c>
      <c r="D9" s="155"/>
      <c r="E9" s="59">
        <v>395961000</v>
      </c>
      <c r="F9" s="60">
        <v>395961000</v>
      </c>
      <c r="G9" s="60">
        <v>155832000</v>
      </c>
      <c r="H9" s="60">
        <v>1250000</v>
      </c>
      <c r="I9" s="60"/>
      <c r="J9" s="60">
        <v>157082000</v>
      </c>
      <c r="K9" s="60"/>
      <c r="L9" s="60"/>
      <c r="M9" s="60">
        <v>124694000</v>
      </c>
      <c r="N9" s="60">
        <v>124694000</v>
      </c>
      <c r="O9" s="60"/>
      <c r="P9" s="60"/>
      <c r="Q9" s="60"/>
      <c r="R9" s="60"/>
      <c r="S9" s="60"/>
      <c r="T9" s="60"/>
      <c r="U9" s="60"/>
      <c r="V9" s="60"/>
      <c r="W9" s="60">
        <v>281776000</v>
      </c>
      <c r="X9" s="60">
        <v>296178925</v>
      </c>
      <c r="Y9" s="60">
        <v>-14402925</v>
      </c>
      <c r="Z9" s="140">
        <v>-4.86</v>
      </c>
      <c r="AA9" s="62">
        <v>395961000</v>
      </c>
    </row>
    <row r="10" spans="1:27" ht="12.75">
      <c r="A10" s="249" t="s">
        <v>180</v>
      </c>
      <c r="B10" s="182"/>
      <c r="C10" s="155">
        <v>486326939</v>
      </c>
      <c r="D10" s="155"/>
      <c r="E10" s="59">
        <v>234234000</v>
      </c>
      <c r="F10" s="60">
        <v>234234000</v>
      </c>
      <c r="G10" s="60">
        <v>103654547</v>
      </c>
      <c r="H10" s="60">
        <v>463000</v>
      </c>
      <c r="I10" s="60">
        <v>2693726</v>
      </c>
      <c r="J10" s="60">
        <v>106811273</v>
      </c>
      <c r="K10" s="60">
        <v>31250000</v>
      </c>
      <c r="L10" s="60"/>
      <c r="M10" s="60">
        <v>129745204</v>
      </c>
      <c r="N10" s="60">
        <v>160995204</v>
      </c>
      <c r="O10" s="60"/>
      <c r="P10" s="60"/>
      <c r="Q10" s="60"/>
      <c r="R10" s="60"/>
      <c r="S10" s="60"/>
      <c r="T10" s="60"/>
      <c r="U10" s="60"/>
      <c r="V10" s="60"/>
      <c r="W10" s="60">
        <v>267806477</v>
      </c>
      <c r="X10" s="60">
        <v>147147753</v>
      </c>
      <c r="Y10" s="60">
        <v>120658724</v>
      </c>
      <c r="Z10" s="140">
        <v>82</v>
      </c>
      <c r="AA10" s="62">
        <v>234234000</v>
      </c>
    </row>
    <row r="11" spans="1:27" ht="12.75">
      <c r="A11" s="249" t="s">
        <v>181</v>
      </c>
      <c r="B11" s="182"/>
      <c r="C11" s="155">
        <v>22964044</v>
      </c>
      <c r="D11" s="155"/>
      <c r="E11" s="59">
        <v>16971385</v>
      </c>
      <c r="F11" s="60">
        <v>16971385</v>
      </c>
      <c r="G11" s="60">
        <v>434445</v>
      </c>
      <c r="H11" s="60"/>
      <c r="I11" s="60">
        <v>507401</v>
      </c>
      <c r="J11" s="60">
        <v>941846</v>
      </c>
      <c r="K11" s="60">
        <v>40385</v>
      </c>
      <c r="L11" s="60"/>
      <c r="M11" s="60">
        <v>638766</v>
      </c>
      <c r="N11" s="60">
        <v>679151</v>
      </c>
      <c r="O11" s="60"/>
      <c r="P11" s="60"/>
      <c r="Q11" s="60"/>
      <c r="R11" s="60"/>
      <c r="S11" s="60"/>
      <c r="T11" s="60"/>
      <c r="U11" s="60"/>
      <c r="V11" s="60"/>
      <c r="W11" s="60">
        <v>1620997</v>
      </c>
      <c r="X11" s="60">
        <v>11482452</v>
      </c>
      <c r="Y11" s="60">
        <v>-9861455</v>
      </c>
      <c r="Z11" s="140">
        <v>-85.88</v>
      </c>
      <c r="AA11" s="62">
        <v>16971385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-532292730</v>
      </c>
      <c r="D14" s="155"/>
      <c r="E14" s="59">
        <v>-454227494</v>
      </c>
      <c r="F14" s="60">
        <v>-454227494</v>
      </c>
      <c r="G14" s="60">
        <v>-173065055</v>
      </c>
      <c r="H14" s="60">
        <v>-72630164</v>
      </c>
      <c r="I14" s="60">
        <v>17017832</v>
      </c>
      <c r="J14" s="60">
        <v>-228677387</v>
      </c>
      <c r="K14" s="60">
        <v>-30192271</v>
      </c>
      <c r="L14" s="60">
        <v>7431489</v>
      </c>
      <c r="M14" s="60">
        <v>-129639678</v>
      </c>
      <c r="N14" s="60">
        <v>-152400460</v>
      </c>
      <c r="O14" s="60"/>
      <c r="P14" s="60"/>
      <c r="Q14" s="60"/>
      <c r="R14" s="60"/>
      <c r="S14" s="60"/>
      <c r="T14" s="60"/>
      <c r="U14" s="60"/>
      <c r="V14" s="60"/>
      <c r="W14" s="60">
        <v>-381077847</v>
      </c>
      <c r="X14" s="60">
        <v>-329945627</v>
      </c>
      <c r="Y14" s="60">
        <v>-51132220</v>
      </c>
      <c r="Z14" s="140">
        <v>15.5</v>
      </c>
      <c r="AA14" s="62">
        <v>-454227494</v>
      </c>
    </row>
    <row r="15" spans="1:27" ht="12.75">
      <c r="A15" s="249" t="s">
        <v>40</v>
      </c>
      <c r="B15" s="182"/>
      <c r="C15" s="155">
        <v>-8447809</v>
      </c>
      <c r="D15" s="155"/>
      <c r="E15" s="59">
        <v>-8124828</v>
      </c>
      <c r="F15" s="60">
        <v>-8124828</v>
      </c>
      <c r="G15" s="60">
        <v>-4125329</v>
      </c>
      <c r="H15" s="60">
        <v>-382353</v>
      </c>
      <c r="I15" s="60">
        <v>-12372</v>
      </c>
      <c r="J15" s="60">
        <v>-4520054</v>
      </c>
      <c r="K15" s="60">
        <v>-353875</v>
      </c>
      <c r="L15" s="60">
        <v>-542896</v>
      </c>
      <c r="M15" s="60">
        <v>-594367</v>
      </c>
      <c r="N15" s="60">
        <v>-1491138</v>
      </c>
      <c r="O15" s="60"/>
      <c r="P15" s="60"/>
      <c r="Q15" s="60"/>
      <c r="R15" s="60"/>
      <c r="S15" s="60"/>
      <c r="T15" s="60"/>
      <c r="U15" s="60"/>
      <c r="V15" s="60"/>
      <c r="W15" s="60">
        <v>-6011192</v>
      </c>
      <c r="X15" s="60">
        <v>-4062414</v>
      </c>
      <c r="Y15" s="60">
        <v>-1948778</v>
      </c>
      <c r="Z15" s="140">
        <v>47.97</v>
      </c>
      <c r="AA15" s="62">
        <v>-8124828</v>
      </c>
    </row>
    <row r="16" spans="1:27" ht="12.75">
      <c r="A16" s="249" t="s">
        <v>42</v>
      </c>
      <c r="B16" s="182"/>
      <c r="C16" s="155">
        <v>-26957874</v>
      </c>
      <c r="D16" s="155"/>
      <c r="E16" s="59">
        <v>-10000000</v>
      </c>
      <c r="F16" s="60">
        <v>-10000000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-7500000</v>
      </c>
      <c r="Y16" s="60">
        <v>7500000</v>
      </c>
      <c r="Z16" s="140">
        <v>-100</v>
      </c>
      <c r="AA16" s="62">
        <v>-10000000</v>
      </c>
    </row>
    <row r="17" spans="1:27" ht="12.75">
      <c r="A17" s="250" t="s">
        <v>185</v>
      </c>
      <c r="B17" s="251"/>
      <c r="C17" s="168">
        <f aca="true" t="shared" si="0" ref="C17:Y17">SUM(C6:C16)</f>
        <v>437739593</v>
      </c>
      <c r="D17" s="168">
        <f t="shared" si="0"/>
        <v>0</v>
      </c>
      <c r="E17" s="72">
        <f t="shared" si="0"/>
        <v>294901298</v>
      </c>
      <c r="F17" s="73">
        <f t="shared" si="0"/>
        <v>294901298</v>
      </c>
      <c r="G17" s="73">
        <f t="shared" si="0"/>
        <v>97041974</v>
      </c>
      <c r="H17" s="73">
        <f t="shared" si="0"/>
        <v>-61760406</v>
      </c>
      <c r="I17" s="73">
        <f t="shared" si="0"/>
        <v>32511399</v>
      </c>
      <c r="J17" s="73">
        <f t="shared" si="0"/>
        <v>67792967</v>
      </c>
      <c r="K17" s="73">
        <f t="shared" si="0"/>
        <v>2055982</v>
      </c>
      <c r="L17" s="73">
        <f t="shared" si="0"/>
        <v>17020656</v>
      </c>
      <c r="M17" s="73">
        <f t="shared" si="0"/>
        <v>133911144</v>
      </c>
      <c r="N17" s="73">
        <f t="shared" si="0"/>
        <v>152987782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220780749</v>
      </c>
      <c r="X17" s="73">
        <f t="shared" si="0"/>
        <v>193582690</v>
      </c>
      <c r="Y17" s="73">
        <f t="shared" si="0"/>
        <v>27198059</v>
      </c>
      <c r="Z17" s="170">
        <f>+IF(X17&lt;&gt;0,+(Y17/X17)*100,0)</f>
        <v>14.049840406701652</v>
      </c>
      <c r="AA17" s="74">
        <f>SUM(AA6:AA16)</f>
        <v>294901298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910864</v>
      </c>
      <c r="D21" s="155"/>
      <c r="E21" s="59">
        <v>128094000</v>
      </c>
      <c r="F21" s="60">
        <v>128094000</v>
      </c>
      <c r="G21" s="159"/>
      <c r="H21" s="159">
        <v>10422627</v>
      </c>
      <c r="I21" s="159">
        <v>23204087</v>
      </c>
      <c r="J21" s="60">
        <v>33626714</v>
      </c>
      <c r="K21" s="159">
        <v>8116923</v>
      </c>
      <c r="L21" s="159"/>
      <c r="M21" s="60">
        <v>5497675</v>
      </c>
      <c r="N21" s="159">
        <v>13614598</v>
      </c>
      <c r="O21" s="159"/>
      <c r="P21" s="159"/>
      <c r="Q21" s="60"/>
      <c r="R21" s="159"/>
      <c r="S21" s="159"/>
      <c r="T21" s="60"/>
      <c r="U21" s="159"/>
      <c r="V21" s="159"/>
      <c r="W21" s="159">
        <v>47241312</v>
      </c>
      <c r="X21" s="60">
        <v>73978219</v>
      </c>
      <c r="Y21" s="159">
        <v>-26736907</v>
      </c>
      <c r="Z21" s="141">
        <v>-36.14</v>
      </c>
      <c r="AA21" s="225">
        <v>128094000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2433870</v>
      </c>
      <c r="D24" s="155"/>
      <c r="E24" s="59">
        <v>24532535</v>
      </c>
      <c r="F24" s="60">
        <v>24532535</v>
      </c>
      <c r="G24" s="60">
        <v>-121737</v>
      </c>
      <c r="H24" s="60"/>
      <c r="I24" s="60"/>
      <c r="J24" s="60">
        <v>-121737</v>
      </c>
      <c r="K24" s="60">
        <v>121927</v>
      </c>
      <c r="L24" s="60"/>
      <c r="M24" s="60">
        <v>-471432</v>
      </c>
      <c r="N24" s="60">
        <v>-349505</v>
      </c>
      <c r="O24" s="60"/>
      <c r="P24" s="60"/>
      <c r="Q24" s="60"/>
      <c r="R24" s="60"/>
      <c r="S24" s="60"/>
      <c r="T24" s="60"/>
      <c r="U24" s="60"/>
      <c r="V24" s="60"/>
      <c r="W24" s="60">
        <v>-471242</v>
      </c>
      <c r="X24" s="60">
        <v>24532535</v>
      </c>
      <c r="Y24" s="60">
        <v>-25003777</v>
      </c>
      <c r="Z24" s="140">
        <v>-101.92</v>
      </c>
      <c r="AA24" s="62">
        <v>24532535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-588862119</v>
      </c>
      <c r="D26" s="155"/>
      <c r="E26" s="59">
        <v>-347899380</v>
      </c>
      <c r="F26" s="60">
        <v>-347899380</v>
      </c>
      <c r="G26" s="60">
        <v>-29449923</v>
      </c>
      <c r="H26" s="60">
        <v>-16150979</v>
      </c>
      <c r="I26" s="60">
        <v>-77946527</v>
      </c>
      <c r="J26" s="60">
        <v>-123547429</v>
      </c>
      <c r="K26" s="60">
        <v>-19015962</v>
      </c>
      <c r="L26" s="60">
        <v>-10000000</v>
      </c>
      <c r="M26" s="60">
        <v>-110836044</v>
      </c>
      <c r="N26" s="60">
        <v>-139852006</v>
      </c>
      <c r="O26" s="60"/>
      <c r="P26" s="60"/>
      <c r="Q26" s="60"/>
      <c r="R26" s="60"/>
      <c r="S26" s="60"/>
      <c r="T26" s="60"/>
      <c r="U26" s="60"/>
      <c r="V26" s="60"/>
      <c r="W26" s="60">
        <v>-263399435</v>
      </c>
      <c r="X26" s="60">
        <v>-173949690</v>
      </c>
      <c r="Y26" s="60">
        <v>-89449745</v>
      </c>
      <c r="Z26" s="140">
        <v>51.42</v>
      </c>
      <c r="AA26" s="62">
        <v>-347899380</v>
      </c>
    </row>
    <row r="27" spans="1:27" ht="12.75">
      <c r="A27" s="250" t="s">
        <v>192</v>
      </c>
      <c r="B27" s="251"/>
      <c r="C27" s="168">
        <f aca="true" t="shared" si="1" ref="C27:Y27">SUM(C21:C26)</f>
        <v>-585517385</v>
      </c>
      <c r="D27" s="168">
        <f>SUM(D21:D26)</f>
        <v>0</v>
      </c>
      <c r="E27" s="72">
        <f t="shared" si="1"/>
        <v>-195272845</v>
      </c>
      <c r="F27" s="73">
        <f t="shared" si="1"/>
        <v>-195272845</v>
      </c>
      <c r="G27" s="73">
        <f t="shared" si="1"/>
        <v>-29571660</v>
      </c>
      <c r="H27" s="73">
        <f t="shared" si="1"/>
        <v>-5728352</v>
      </c>
      <c r="I27" s="73">
        <f t="shared" si="1"/>
        <v>-54742440</v>
      </c>
      <c r="J27" s="73">
        <f t="shared" si="1"/>
        <v>-90042452</v>
      </c>
      <c r="K27" s="73">
        <f t="shared" si="1"/>
        <v>-10777112</v>
      </c>
      <c r="L27" s="73">
        <f t="shared" si="1"/>
        <v>-10000000</v>
      </c>
      <c r="M27" s="73">
        <f t="shared" si="1"/>
        <v>-105809801</v>
      </c>
      <c r="N27" s="73">
        <f t="shared" si="1"/>
        <v>-126586913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-216629365</v>
      </c>
      <c r="X27" s="73">
        <f t="shared" si="1"/>
        <v>-75438936</v>
      </c>
      <c r="Y27" s="73">
        <f t="shared" si="1"/>
        <v>-141190429</v>
      </c>
      <c r="Z27" s="170">
        <f>+IF(X27&lt;&gt;0,+(Y27/X27)*100,0)</f>
        <v>187.1585635831343</v>
      </c>
      <c r="AA27" s="74">
        <f>SUM(AA21:AA26)</f>
        <v>-195272845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-6652583</v>
      </c>
      <c r="D35" s="155"/>
      <c r="E35" s="59">
        <v>-43759913</v>
      </c>
      <c r="F35" s="60">
        <v>-43759913</v>
      </c>
      <c r="G35" s="60">
        <v>-788992</v>
      </c>
      <c r="H35" s="60"/>
      <c r="I35" s="60"/>
      <c r="J35" s="60">
        <v>-788992</v>
      </c>
      <c r="K35" s="60"/>
      <c r="L35" s="60"/>
      <c r="M35" s="60">
        <v>-13169449</v>
      </c>
      <c r="N35" s="60">
        <v>-13169449</v>
      </c>
      <c r="O35" s="60"/>
      <c r="P35" s="60"/>
      <c r="Q35" s="60"/>
      <c r="R35" s="60"/>
      <c r="S35" s="60"/>
      <c r="T35" s="60"/>
      <c r="U35" s="60"/>
      <c r="V35" s="60"/>
      <c r="W35" s="60">
        <v>-13958441</v>
      </c>
      <c r="X35" s="60">
        <v>-38738177</v>
      </c>
      <c r="Y35" s="60">
        <v>24779736</v>
      </c>
      <c r="Z35" s="140">
        <v>-63.97</v>
      </c>
      <c r="AA35" s="62">
        <v>-43759913</v>
      </c>
    </row>
    <row r="36" spans="1:27" ht="12.75">
      <c r="A36" s="250" t="s">
        <v>198</v>
      </c>
      <c r="B36" s="251"/>
      <c r="C36" s="168">
        <f aca="true" t="shared" si="2" ref="C36:Y36">SUM(C31:C35)</f>
        <v>-6652583</v>
      </c>
      <c r="D36" s="168">
        <f>SUM(D31:D35)</f>
        <v>0</v>
      </c>
      <c r="E36" s="72">
        <f t="shared" si="2"/>
        <v>-43759913</v>
      </c>
      <c r="F36" s="73">
        <f t="shared" si="2"/>
        <v>-43759913</v>
      </c>
      <c r="G36" s="73">
        <f t="shared" si="2"/>
        <v>-788992</v>
      </c>
      <c r="H36" s="73">
        <f t="shared" si="2"/>
        <v>0</v>
      </c>
      <c r="I36" s="73">
        <f t="shared" si="2"/>
        <v>0</v>
      </c>
      <c r="J36" s="73">
        <f t="shared" si="2"/>
        <v>-788992</v>
      </c>
      <c r="K36" s="73">
        <f t="shared" si="2"/>
        <v>0</v>
      </c>
      <c r="L36" s="73">
        <f t="shared" si="2"/>
        <v>0</v>
      </c>
      <c r="M36" s="73">
        <f t="shared" si="2"/>
        <v>-13169449</v>
      </c>
      <c r="N36" s="73">
        <f t="shared" si="2"/>
        <v>-13169449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-13958441</v>
      </c>
      <c r="X36" s="73">
        <f t="shared" si="2"/>
        <v>-38738177</v>
      </c>
      <c r="Y36" s="73">
        <f t="shared" si="2"/>
        <v>24779736</v>
      </c>
      <c r="Z36" s="170">
        <f>+IF(X36&lt;&gt;0,+(Y36/X36)*100,0)</f>
        <v>-63.96722282517321</v>
      </c>
      <c r="AA36" s="74">
        <f>SUM(AA31:AA35)</f>
        <v>-43759913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-154430375</v>
      </c>
      <c r="D38" s="153">
        <f>+D17+D27+D36</f>
        <v>0</v>
      </c>
      <c r="E38" s="99">
        <f t="shared" si="3"/>
        <v>55868540</v>
      </c>
      <c r="F38" s="100">
        <f t="shared" si="3"/>
        <v>55868540</v>
      </c>
      <c r="G38" s="100">
        <f t="shared" si="3"/>
        <v>66681322</v>
      </c>
      <c r="H38" s="100">
        <f t="shared" si="3"/>
        <v>-67488758</v>
      </c>
      <c r="I38" s="100">
        <f t="shared" si="3"/>
        <v>-22231041</v>
      </c>
      <c r="J38" s="100">
        <f t="shared" si="3"/>
        <v>-23038477</v>
      </c>
      <c r="K38" s="100">
        <f t="shared" si="3"/>
        <v>-8721130</v>
      </c>
      <c r="L38" s="100">
        <f t="shared" si="3"/>
        <v>7020656</v>
      </c>
      <c r="M38" s="100">
        <f t="shared" si="3"/>
        <v>14931894</v>
      </c>
      <c r="N38" s="100">
        <f t="shared" si="3"/>
        <v>13231420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-9807057</v>
      </c>
      <c r="X38" s="100">
        <f t="shared" si="3"/>
        <v>79405577</v>
      </c>
      <c r="Y38" s="100">
        <f t="shared" si="3"/>
        <v>-89212634</v>
      </c>
      <c r="Z38" s="137">
        <f>+IF(X38&lt;&gt;0,+(Y38/X38)*100,0)</f>
        <v>-112.35058968213278</v>
      </c>
      <c r="AA38" s="102">
        <f>+AA17+AA27+AA36</f>
        <v>55868540</v>
      </c>
    </row>
    <row r="39" spans="1:27" ht="12.75">
      <c r="A39" s="249" t="s">
        <v>200</v>
      </c>
      <c r="B39" s="182"/>
      <c r="C39" s="153">
        <v>31863096</v>
      </c>
      <c r="D39" s="153"/>
      <c r="E39" s="99">
        <v>55939521</v>
      </c>
      <c r="F39" s="100">
        <v>55939521</v>
      </c>
      <c r="G39" s="100">
        <v>36142917</v>
      </c>
      <c r="H39" s="100">
        <v>102824239</v>
      </c>
      <c r="I39" s="100">
        <v>35335481</v>
      </c>
      <c r="J39" s="100">
        <v>36142917</v>
      </c>
      <c r="K39" s="100">
        <v>13104440</v>
      </c>
      <c r="L39" s="100">
        <v>4383310</v>
      </c>
      <c r="M39" s="100">
        <v>11403966</v>
      </c>
      <c r="N39" s="100">
        <v>13104440</v>
      </c>
      <c r="O39" s="100"/>
      <c r="P39" s="100"/>
      <c r="Q39" s="100"/>
      <c r="R39" s="100"/>
      <c r="S39" s="100"/>
      <c r="T39" s="100"/>
      <c r="U39" s="100"/>
      <c r="V39" s="100"/>
      <c r="W39" s="100">
        <v>36142917</v>
      </c>
      <c r="X39" s="100">
        <v>55939521</v>
      </c>
      <c r="Y39" s="100">
        <v>-19796604</v>
      </c>
      <c r="Z39" s="137">
        <v>-35.39</v>
      </c>
      <c r="AA39" s="102">
        <v>55939521</v>
      </c>
    </row>
    <row r="40" spans="1:27" ht="12.75">
      <c r="A40" s="269" t="s">
        <v>201</v>
      </c>
      <c r="B40" s="256"/>
      <c r="C40" s="257">
        <v>-122567280</v>
      </c>
      <c r="D40" s="257"/>
      <c r="E40" s="258">
        <v>111808060</v>
      </c>
      <c r="F40" s="259">
        <v>111808060</v>
      </c>
      <c r="G40" s="259">
        <v>102824239</v>
      </c>
      <c r="H40" s="259">
        <v>35335481</v>
      </c>
      <c r="I40" s="259">
        <v>13104440</v>
      </c>
      <c r="J40" s="259">
        <v>13104440</v>
      </c>
      <c r="K40" s="259">
        <v>4383310</v>
      </c>
      <c r="L40" s="259">
        <v>11403966</v>
      </c>
      <c r="M40" s="259">
        <v>26335860</v>
      </c>
      <c r="N40" s="259">
        <v>26335860</v>
      </c>
      <c r="O40" s="259"/>
      <c r="P40" s="259"/>
      <c r="Q40" s="259"/>
      <c r="R40" s="259"/>
      <c r="S40" s="259"/>
      <c r="T40" s="259"/>
      <c r="U40" s="259"/>
      <c r="V40" s="259"/>
      <c r="W40" s="259">
        <v>26335860</v>
      </c>
      <c r="X40" s="259">
        <v>135345097</v>
      </c>
      <c r="Y40" s="259">
        <v>-109009237</v>
      </c>
      <c r="Z40" s="260">
        <v>-80.54</v>
      </c>
      <c r="AA40" s="261">
        <v>111808060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472728485</v>
      </c>
      <c r="D5" s="200">
        <f t="shared" si="0"/>
        <v>0</v>
      </c>
      <c r="E5" s="106">
        <f t="shared" si="0"/>
        <v>284624815</v>
      </c>
      <c r="F5" s="106">
        <f t="shared" si="0"/>
        <v>284624815</v>
      </c>
      <c r="G5" s="106">
        <f t="shared" si="0"/>
        <v>24340457</v>
      </c>
      <c r="H5" s="106">
        <f t="shared" si="0"/>
        <v>11375827</v>
      </c>
      <c r="I5" s="106">
        <f t="shared" si="0"/>
        <v>64841923</v>
      </c>
      <c r="J5" s="106">
        <f t="shared" si="0"/>
        <v>100558207</v>
      </c>
      <c r="K5" s="106">
        <f t="shared" si="0"/>
        <v>3272701</v>
      </c>
      <c r="L5" s="106">
        <f t="shared" si="0"/>
        <v>113816540</v>
      </c>
      <c r="M5" s="106">
        <f t="shared" si="0"/>
        <v>11962305</v>
      </c>
      <c r="N5" s="106">
        <f t="shared" si="0"/>
        <v>129051546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229609753</v>
      </c>
      <c r="X5" s="106">
        <f t="shared" si="0"/>
        <v>142312408</v>
      </c>
      <c r="Y5" s="106">
        <f t="shared" si="0"/>
        <v>87297345</v>
      </c>
      <c r="Z5" s="201">
        <f>+IF(X5&lt;&gt;0,+(Y5/X5)*100,0)</f>
        <v>61.34204756060343</v>
      </c>
      <c r="AA5" s="199">
        <f>SUM(AA11:AA18)</f>
        <v>284624815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440997095</v>
      </c>
      <c r="D8" s="156"/>
      <c r="E8" s="60">
        <v>243353850</v>
      </c>
      <c r="F8" s="60">
        <v>243353850</v>
      </c>
      <c r="G8" s="60">
        <v>22730270</v>
      </c>
      <c r="H8" s="60">
        <v>11327165</v>
      </c>
      <c r="I8" s="60">
        <v>62421529</v>
      </c>
      <c r="J8" s="60">
        <v>96478964</v>
      </c>
      <c r="K8" s="60">
        <v>3272701</v>
      </c>
      <c r="L8" s="60">
        <v>1993754</v>
      </c>
      <c r="M8" s="60">
        <v>29987</v>
      </c>
      <c r="N8" s="60">
        <v>5296442</v>
      </c>
      <c r="O8" s="60"/>
      <c r="P8" s="60"/>
      <c r="Q8" s="60"/>
      <c r="R8" s="60"/>
      <c r="S8" s="60"/>
      <c r="T8" s="60"/>
      <c r="U8" s="60"/>
      <c r="V8" s="60"/>
      <c r="W8" s="60">
        <v>101775406</v>
      </c>
      <c r="X8" s="60">
        <v>121676925</v>
      </c>
      <c r="Y8" s="60">
        <v>-19901519</v>
      </c>
      <c r="Z8" s="140">
        <v>-16.36</v>
      </c>
      <c r="AA8" s="155">
        <v>243353850</v>
      </c>
    </row>
    <row r="9" spans="1:27" ht="12.75">
      <c r="A9" s="291" t="s">
        <v>208</v>
      </c>
      <c r="B9" s="142"/>
      <c r="C9" s="62">
        <v>26830512</v>
      </c>
      <c r="D9" s="156"/>
      <c r="E9" s="60">
        <v>36385965</v>
      </c>
      <c r="F9" s="60">
        <v>36385965</v>
      </c>
      <c r="G9" s="60">
        <v>1610187</v>
      </c>
      <c r="H9" s="60">
        <v>48662</v>
      </c>
      <c r="I9" s="60">
        <v>2337894</v>
      </c>
      <c r="J9" s="60">
        <v>3996743</v>
      </c>
      <c r="K9" s="60"/>
      <c r="L9" s="60">
        <v>111822786</v>
      </c>
      <c r="M9" s="60">
        <v>11912784</v>
      </c>
      <c r="N9" s="60">
        <v>123735570</v>
      </c>
      <c r="O9" s="60"/>
      <c r="P9" s="60"/>
      <c r="Q9" s="60"/>
      <c r="R9" s="60"/>
      <c r="S9" s="60"/>
      <c r="T9" s="60"/>
      <c r="U9" s="60"/>
      <c r="V9" s="60"/>
      <c r="W9" s="60">
        <v>127732313</v>
      </c>
      <c r="X9" s="60">
        <v>18192983</v>
      </c>
      <c r="Y9" s="60">
        <v>109539330</v>
      </c>
      <c r="Z9" s="140">
        <v>602.1</v>
      </c>
      <c r="AA9" s="155">
        <v>36385965</v>
      </c>
    </row>
    <row r="10" spans="1:27" ht="12.75">
      <c r="A10" s="291" t="s">
        <v>209</v>
      </c>
      <c r="B10" s="142"/>
      <c r="C10" s="62">
        <v>1894437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469722044</v>
      </c>
      <c r="D11" s="294">
        <f t="shared" si="1"/>
        <v>0</v>
      </c>
      <c r="E11" s="295">
        <f t="shared" si="1"/>
        <v>279739815</v>
      </c>
      <c r="F11" s="295">
        <f t="shared" si="1"/>
        <v>279739815</v>
      </c>
      <c r="G11" s="295">
        <f t="shared" si="1"/>
        <v>24340457</v>
      </c>
      <c r="H11" s="295">
        <f t="shared" si="1"/>
        <v>11375827</v>
      </c>
      <c r="I11" s="295">
        <f t="shared" si="1"/>
        <v>64759423</v>
      </c>
      <c r="J11" s="295">
        <f t="shared" si="1"/>
        <v>100475707</v>
      </c>
      <c r="K11" s="295">
        <f t="shared" si="1"/>
        <v>3272701</v>
      </c>
      <c r="L11" s="295">
        <f t="shared" si="1"/>
        <v>113816540</v>
      </c>
      <c r="M11" s="295">
        <f t="shared" si="1"/>
        <v>11942771</v>
      </c>
      <c r="N11" s="295">
        <f t="shared" si="1"/>
        <v>129032012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229507719</v>
      </c>
      <c r="X11" s="295">
        <f t="shared" si="1"/>
        <v>139869908</v>
      </c>
      <c r="Y11" s="295">
        <f t="shared" si="1"/>
        <v>89637811</v>
      </c>
      <c r="Z11" s="296">
        <f>+IF(X11&lt;&gt;0,+(Y11/X11)*100,0)</f>
        <v>64.08655891873468</v>
      </c>
      <c r="AA11" s="297">
        <f>SUM(AA6:AA10)</f>
        <v>279739815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329038</v>
      </c>
      <c r="D15" s="156"/>
      <c r="E15" s="60">
        <v>2285000</v>
      </c>
      <c r="F15" s="60">
        <v>2285000</v>
      </c>
      <c r="G15" s="60"/>
      <c r="H15" s="60"/>
      <c r="I15" s="60">
        <v>82500</v>
      </c>
      <c r="J15" s="60">
        <v>82500</v>
      </c>
      <c r="K15" s="60"/>
      <c r="L15" s="60"/>
      <c r="M15" s="60">
        <v>19534</v>
      </c>
      <c r="N15" s="60">
        <v>19534</v>
      </c>
      <c r="O15" s="60"/>
      <c r="P15" s="60"/>
      <c r="Q15" s="60"/>
      <c r="R15" s="60"/>
      <c r="S15" s="60"/>
      <c r="T15" s="60"/>
      <c r="U15" s="60"/>
      <c r="V15" s="60"/>
      <c r="W15" s="60">
        <v>102034</v>
      </c>
      <c r="X15" s="60">
        <v>1142500</v>
      </c>
      <c r="Y15" s="60">
        <v>-1040466</v>
      </c>
      <c r="Z15" s="140">
        <v>-91.07</v>
      </c>
      <c r="AA15" s="155">
        <v>2285000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2677403</v>
      </c>
      <c r="D18" s="276"/>
      <c r="E18" s="82">
        <v>2600000</v>
      </c>
      <c r="F18" s="82">
        <v>2600000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1300000</v>
      </c>
      <c r="Y18" s="82">
        <v>-1300000</v>
      </c>
      <c r="Z18" s="270">
        <v>-100</v>
      </c>
      <c r="AA18" s="278">
        <v>2600000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769103</v>
      </c>
      <c r="D20" s="154">
        <f t="shared" si="2"/>
        <v>0</v>
      </c>
      <c r="E20" s="100">
        <f t="shared" si="2"/>
        <v>63274562</v>
      </c>
      <c r="F20" s="100">
        <f t="shared" si="2"/>
        <v>63274562</v>
      </c>
      <c r="G20" s="100">
        <f t="shared" si="2"/>
        <v>91575</v>
      </c>
      <c r="H20" s="100">
        <f t="shared" si="2"/>
        <v>4775151</v>
      </c>
      <c r="I20" s="100">
        <f t="shared" si="2"/>
        <v>13187104</v>
      </c>
      <c r="J20" s="100">
        <f t="shared" si="2"/>
        <v>18053830</v>
      </c>
      <c r="K20" s="100">
        <f t="shared" si="2"/>
        <v>7000</v>
      </c>
      <c r="L20" s="100">
        <f t="shared" si="2"/>
        <v>7000</v>
      </c>
      <c r="M20" s="100">
        <f t="shared" si="2"/>
        <v>7000</v>
      </c>
      <c r="N20" s="100">
        <f t="shared" si="2"/>
        <v>21000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18074830</v>
      </c>
      <c r="X20" s="100">
        <f t="shared" si="2"/>
        <v>31637281</v>
      </c>
      <c r="Y20" s="100">
        <f t="shared" si="2"/>
        <v>-13562451</v>
      </c>
      <c r="Z20" s="137">
        <f>+IF(X20&lt;&gt;0,+(Y20/X20)*100,0)</f>
        <v>-42.868573313869796</v>
      </c>
      <c r="AA20" s="153">
        <f>SUM(AA26:AA33)</f>
        <v>63274562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56824562</v>
      </c>
      <c r="F23" s="60">
        <v>56824562</v>
      </c>
      <c r="G23" s="60"/>
      <c r="H23" s="60">
        <v>4768151</v>
      </c>
      <c r="I23" s="60">
        <v>13180104</v>
      </c>
      <c r="J23" s="60">
        <v>17948255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17948255</v>
      </c>
      <c r="X23" s="60">
        <v>28412281</v>
      </c>
      <c r="Y23" s="60">
        <v>-10464026</v>
      </c>
      <c r="Z23" s="140">
        <v>-36.83</v>
      </c>
      <c r="AA23" s="155">
        <v>56824562</v>
      </c>
    </row>
    <row r="24" spans="1:27" ht="12.75">
      <c r="A24" s="291" t="s">
        <v>208</v>
      </c>
      <c r="B24" s="142"/>
      <c r="C24" s="62"/>
      <c r="D24" s="156"/>
      <c r="E24" s="60">
        <v>1500000</v>
      </c>
      <c r="F24" s="60">
        <v>1500000</v>
      </c>
      <c r="G24" s="60">
        <v>84575</v>
      </c>
      <c r="H24" s="60"/>
      <c r="I24" s="60"/>
      <c r="J24" s="60">
        <v>84575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84575</v>
      </c>
      <c r="X24" s="60">
        <v>750000</v>
      </c>
      <c r="Y24" s="60">
        <v>-665425</v>
      </c>
      <c r="Z24" s="140">
        <v>-88.72</v>
      </c>
      <c r="AA24" s="155">
        <v>1500000</v>
      </c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58324562</v>
      </c>
      <c r="F26" s="295">
        <f t="shared" si="3"/>
        <v>58324562</v>
      </c>
      <c r="G26" s="295">
        <f t="shared" si="3"/>
        <v>84575</v>
      </c>
      <c r="H26" s="295">
        <f t="shared" si="3"/>
        <v>4768151</v>
      </c>
      <c r="I26" s="295">
        <f t="shared" si="3"/>
        <v>13180104</v>
      </c>
      <c r="J26" s="295">
        <f t="shared" si="3"/>
        <v>18032830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18032830</v>
      </c>
      <c r="X26" s="295">
        <f t="shared" si="3"/>
        <v>29162281</v>
      </c>
      <c r="Y26" s="295">
        <f t="shared" si="3"/>
        <v>-11129451</v>
      </c>
      <c r="Z26" s="296">
        <f>+IF(X26&lt;&gt;0,+(Y26/X26)*100,0)</f>
        <v>-38.16385624979061</v>
      </c>
      <c r="AA26" s="297">
        <f>SUM(AA21:AA25)</f>
        <v>58324562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465156</v>
      </c>
      <c r="D30" s="156"/>
      <c r="E30" s="60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500000</v>
      </c>
      <c r="Y30" s="60">
        <v>-500000</v>
      </c>
      <c r="Z30" s="140">
        <v>-100</v>
      </c>
      <c r="AA30" s="155">
        <v>1000000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303947</v>
      </c>
      <c r="D33" s="276"/>
      <c r="E33" s="82">
        <v>3950000</v>
      </c>
      <c r="F33" s="82">
        <v>3950000</v>
      </c>
      <c r="G33" s="82">
        <v>7000</v>
      </c>
      <c r="H33" s="82">
        <v>7000</v>
      </c>
      <c r="I33" s="82">
        <v>7000</v>
      </c>
      <c r="J33" s="82">
        <v>21000</v>
      </c>
      <c r="K33" s="82">
        <v>7000</v>
      </c>
      <c r="L33" s="82">
        <v>7000</v>
      </c>
      <c r="M33" s="82">
        <v>7000</v>
      </c>
      <c r="N33" s="82">
        <v>21000</v>
      </c>
      <c r="O33" s="82"/>
      <c r="P33" s="82"/>
      <c r="Q33" s="82"/>
      <c r="R33" s="82"/>
      <c r="S33" s="82"/>
      <c r="T33" s="82"/>
      <c r="U33" s="82"/>
      <c r="V33" s="82"/>
      <c r="W33" s="82">
        <v>42000</v>
      </c>
      <c r="X33" s="82">
        <v>1975000</v>
      </c>
      <c r="Y33" s="82">
        <v>-1933000</v>
      </c>
      <c r="Z33" s="270">
        <v>-97.87</v>
      </c>
      <c r="AA33" s="278">
        <v>3950000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440997095</v>
      </c>
      <c r="D38" s="156">
        <f t="shared" si="4"/>
        <v>0</v>
      </c>
      <c r="E38" s="60">
        <f t="shared" si="4"/>
        <v>300178412</v>
      </c>
      <c r="F38" s="60">
        <f t="shared" si="4"/>
        <v>300178412</v>
      </c>
      <c r="G38" s="60">
        <f t="shared" si="4"/>
        <v>22730270</v>
      </c>
      <c r="H38" s="60">
        <f t="shared" si="4"/>
        <v>16095316</v>
      </c>
      <c r="I38" s="60">
        <f t="shared" si="4"/>
        <v>75601633</v>
      </c>
      <c r="J38" s="60">
        <f t="shared" si="4"/>
        <v>114427219</v>
      </c>
      <c r="K38" s="60">
        <f t="shared" si="4"/>
        <v>3272701</v>
      </c>
      <c r="L38" s="60">
        <f t="shared" si="4"/>
        <v>1993754</v>
      </c>
      <c r="M38" s="60">
        <f t="shared" si="4"/>
        <v>29987</v>
      </c>
      <c r="N38" s="60">
        <f t="shared" si="4"/>
        <v>5296442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119723661</v>
      </c>
      <c r="X38" s="60">
        <f t="shared" si="4"/>
        <v>150089206</v>
      </c>
      <c r="Y38" s="60">
        <f t="shared" si="4"/>
        <v>-30365545</v>
      </c>
      <c r="Z38" s="140">
        <f t="shared" si="5"/>
        <v>-20.23166476075568</v>
      </c>
      <c r="AA38" s="155">
        <f>AA8+AA23</f>
        <v>300178412</v>
      </c>
    </row>
    <row r="39" spans="1:27" ht="12.75">
      <c r="A39" s="291" t="s">
        <v>208</v>
      </c>
      <c r="B39" s="142"/>
      <c r="C39" s="62">
        <f t="shared" si="4"/>
        <v>26830512</v>
      </c>
      <c r="D39" s="156">
        <f t="shared" si="4"/>
        <v>0</v>
      </c>
      <c r="E39" s="60">
        <f t="shared" si="4"/>
        <v>37885965</v>
      </c>
      <c r="F39" s="60">
        <f t="shared" si="4"/>
        <v>37885965</v>
      </c>
      <c r="G39" s="60">
        <f t="shared" si="4"/>
        <v>1694762</v>
      </c>
      <c r="H39" s="60">
        <f t="shared" si="4"/>
        <v>48662</v>
      </c>
      <c r="I39" s="60">
        <f t="shared" si="4"/>
        <v>2337894</v>
      </c>
      <c r="J39" s="60">
        <f t="shared" si="4"/>
        <v>4081318</v>
      </c>
      <c r="K39" s="60">
        <f t="shared" si="4"/>
        <v>0</v>
      </c>
      <c r="L39" s="60">
        <f t="shared" si="4"/>
        <v>111822786</v>
      </c>
      <c r="M39" s="60">
        <f t="shared" si="4"/>
        <v>11912784</v>
      </c>
      <c r="N39" s="60">
        <f t="shared" si="4"/>
        <v>123735570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127816888</v>
      </c>
      <c r="X39" s="60">
        <f t="shared" si="4"/>
        <v>18942983</v>
      </c>
      <c r="Y39" s="60">
        <f t="shared" si="4"/>
        <v>108873905</v>
      </c>
      <c r="Z39" s="140">
        <f t="shared" si="5"/>
        <v>574.7453027857333</v>
      </c>
      <c r="AA39" s="155">
        <f>AA9+AA24</f>
        <v>37885965</v>
      </c>
    </row>
    <row r="40" spans="1:27" ht="12.75">
      <c r="A40" s="291" t="s">
        <v>209</v>
      </c>
      <c r="B40" s="142"/>
      <c r="C40" s="62">
        <f t="shared" si="4"/>
        <v>1894437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469722044</v>
      </c>
      <c r="D41" s="294">
        <f t="shared" si="6"/>
        <v>0</v>
      </c>
      <c r="E41" s="295">
        <f t="shared" si="6"/>
        <v>338064377</v>
      </c>
      <c r="F41" s="295">
        <f t="shared" si="6"/>
        <v>338064377</v>
      </c>
      <c r="G41" s="295">
        <f t="shared" si="6"/>
        <v>24425032</v>
      </c>
      <c r="H41" s="295">
        <f t="shared" si="6"/>
        <v>16143978</v>
      </c>
      <c r="I41" s="295">
        <f t="shared" si="6"/>
        <v>77939527</v>
      </c>
      <c r="J41" s="295">
        <f t="shared" si="6"/>
        <v>118508537</v>
      </c>
      <c r="K41" s="295">
        <f t="shared" si="6"/>
        <v>3272701</v>
      </c>
      <c r="L41" s="295">
        <f t="shared" si="6"/>
        <v>113816540</v>
      </c>
      <c r="M41" s="295">
        <f t="shared" si="6"/>
        <v>11942771</v>
      </c>
      <c r="N41" s="295">
        <f t="shared" si="6"/>
        <v>129032012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247540549</v>
      </c>
      <c r="X41" s="295">
        <f t="shared" si="6"/>
        <v>169032189</v>
      </c>
      <c r="Y41" s="295">
        <f t="shared" si="6"/>
        <v>78508360</v>
      </c>
      <c r="Z41" s="296">
        <f t="shared" si="5"/>
        <v>46.44580447337164</v>
      </c>
      <c r="AA41" s="297">
        <f>SUM(AA36:AA40)</f>
        <v>338064377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794194</v>
      </c>
      <c r="D45" s="129">
        <f t="shared" si="7"/>
        <v>0</v>
      </c>
      <c r="E45" s="54">
        <f t="shared" si="7"/>
        <v>3285000</v>
      </c>
      <c r="F45" s="54">
        <f t="shared" si="7"/>
        <v>3285000</v>
      </c>
      <c r="G45" s="54">
        <f t="shared" si="7"/>
        <v>0</v>
      </c>
      <c r="H45" s="54">
        <f t="shared" si="7"/>
        <v>0</v>
      </c>
      <c r="I45" s="54">
        <f t="shared" si="7"/>
        <v>82500</v>
      </c>
      <c r="J45" s="54">
        <f t="shared" si="7"/>
        <v>82500</v>
      </c>
      <c r="K45" s="54">
        <f t="shared" si="7"/>
        <v>0</v>
      </c>
      <c r="L45" s="54">
        <f t="shared" si="7"/>
        <v>0</v>
      </c>
      <c r="M45" s="54">
        <f t="shared" si="7"/>
        <v>19534</v>
      </c>
      <c r="N45" s="54">
        <f t="shared" si="7"/>
        <v>19534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102034</v>
      </c>
      <c r="X45" s="54">
        <f t="shared" si="7"/>
        <v>1642500</v>
      </c>
      <c r="Y45" s="54">
        <f t="shared" si="7"/>
        <v>-1540466</v>
      </c>
      <c r="Z45" s="184">
        <f t="shared" si="5"/>
        <v>-93.78788432267883</v>
      </c>
      <c r="AA45" s="130">
        <f t="shared" si="8"/>
        <v>3285000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2981350</v>
      </c>
      <c r="D48" s="129">
        <f t="shared" si="7"/>
        <v>0</v>
      </c>
      <c r="E48" s="54">
        <f t="shared" si="7"/>
        <v>6550000</v>
      </c>
      <c r="F48" s="54">
        <f t="shared" si="7"/>
        <v>6550000</v>
      </c>
      <c r="G48" s="54">
        <f t="shared" si="7"/>
        <v>7000</v>
      </c>
      <c r="H48" s="54">
        <f t="shared" si="7"/>
        <v>7000</v>
      </c>
      <c r="I48" s="54">
        <f t="shared" si="7"/>
        <v>7000</v>
      </c>
      <c r="J48" s="54">
        <f t="shared" si="7"/>
        <v>21000</v>
      </c>
      <c r="K48" s="54">
        <f t="shared" si="7"/>
        <v>7000</v>
      </c>
      <c r="L48" s="54">
        <f t="shared" si="7"/>
        <v>7000</v>
      </c>
      <c r="M48" s="54">
        <f t="shared" si="7"/>
        <v>7000</v>
      </c>
      <c r="N48" s="54">
        <f t="shared" si="7"/>
        <v>21000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42000</v>
      </c>
      <c r="X48" s="54">
        <f t="shared" si="7"/>
        <v>3275000</v>
      </c>
      <c r="Y48" s="54">
        <f t="shared" si="7"/>
        <v>-3233000</v>
      </c>
      <c r="Z48" s="184">
        <f t="shared" si="5"/>
        <v>-98.71755725190839</v>
      </c>
      <c r="AA48" s="130">
        <f t="shared" si="8"/>
        <v>6550000</v>
      </c>
    </row>
    <row r="49" spans="1:27" ht="12.75">
      <c r="A49" s="308" t="s">
        <v>220</v>
      </c>
      <c r="B49" s="149"/>
      <c r="C49" s="239">
        <f aca="true" t="shared" si="9" ref="C49:Y49">SUM(C41:C48)</f>
        <v>473497588</v>
      </c>
      <c r="D49" s="218">
        <f t="shared" si="9"/>
        <v>0</v>
      </c>
      <c r="E49" s="220">
        <f t="shared" si="9"/>
        <v>347899377</v>
      </c>
      <c r="F49" s="220">
        <f t="shared" si="9"/>
        <v>347899377</v>
      </c>
      <c r="G49" s="220">
        <f t="shared" si="9"/>
        <v>24432032</v>
      </c>
      <c r="H49" s="220">
        <f t="shared" si="9"/>
        <v>16150978</v>
      </c>
      <c r="I49" s="220">
        <f t="shared" si="9"/>
        <v>78029027</v>
      </c>
      <c r="J49" s="220">
        <f t="shared" si="9"/>
        <v>118612037</v>
      </c>
      <c r="K49" s="220">
        <f t="shared" si="9"/>
        <v>3279701</v>
      </c>
      <c r="L49" s="220">
        <f t="shared" si="9"/>
        <v>113823540</v>
      </c>
      <c r="M49" s="220">
        <f t="shared" si="9"/>
        <v>11969305</v>
      </c>
      <c r="N49" s="220">
        <f t="shared" si="9"/>
        <v>129072546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247684583</v>
      </c>
      <c r="X49" s="220">
        <f t="shared" si="9"/>
        <v>173949689</v>
      </c>
      <c r="Y49" s="220">
        <f t="shared" si="9"/>
        <v>73734894</v>
      </c>
      <c r="Z49" s="221">
        <f t="shared" si="5"/>
        <v>42.388632267114886</v>
      </c>
      <c r="AA49" s="222">
        <f>SUM(AA41:AA48)</f>
        <v>347899377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41227639</v>
      </c>
      <c r="F51" s="54">
        <f t="shared" si="10"/>
        <v>41227639</v>
      </c>
      <c r="G51" s="54">
        <f t="shared" si="10"/>
        <v>14716447</v>
      </c>
      <c r="H51" s="54">
        <f t="shared" si="10"/>
        <v>2748298</v>
      </c>
      <c r="I51" s="54">
        <f t="shared" si="10"/>
        <v>-10744197</v>
      </c>
      <c r="J51" s="54">
        <f t="shared" si="10"/>
        <v>6720548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6720548</v>
      </c>
      <c r="X51" s="54">
        <f t="shared" si="10"/>
        <v>20613820</v>
      </c>
      <c r="Y51" s="54">
        <f t="shared" si="10"/>
        <v>-13893272</v>
      </c>
      <c r="Z51" s="184">
        <f>+IF(X51&lt;&gt;0,+(Y51/X51)*100,0)</f>
        <v>-67.39785250865683</v>
      </c>
      <c r="AA51" s="130">
        <f>SUM(AA57:AA61)</f>
        <v>41227639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25195428</v>
      </c>
      <c r="F54" s="60">
        <v>25195428</v>
      </c>
      <c r="G54" s="60">
        <v>14664429</v>
      </c>
      <c r="H54" s="60">
        <v>997424</v>
      </c>
      <c r="I54" s="60">
        <v>-11688189</v>
      </c>
      <c r="J54" s="60">
        <v>3973664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3973664</v>
      </c>
      <c r="X54" s="60">
        <v>12597714</v>
      </c>
      <c r="Y54" s="60">
        <v>-8624050</v>
      </c>
      <c r="Z54" s="140">
        <v>-68.46</v>
      </c>
      <c r="AA54" s="155">
        <v>25195428</v>
      </c>
    </row>
    <row r="55" spans="1:27" ht="12.75">
      <c r="A55" s="310" t="s">
        <v>208</v>
      </c>
      <c r="B55" s="142"/>
      <c r="C55" s="62"/>
      <c r="D55" s="156"/>
      <c r="E55" s="60">
        <v>4443079</v>
      </c>
      <c r="F55" s="60">
        <v>4443079</v>
      </c>
      <c r="G55" s="60">
        <v>248</v>
      </c>
      <c r="H55" s="60">
        <v>455698</v>
      </c>
      <c r="I55" s="60">
        <v>319447</v>
      </c>
      <c r="J55" s="60">
        <v>775393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775393</v>
      </c>
      <c r="X55" s="60">
        <v>2221540</v>
      </c>
      <c r="Y55" s="60">
        <v>-1446147</v>
      </c>
      <c r="Z55" s="140">
        <v>-65.1</v>
      </c>
      <c r="AA55" s="155">
        <v>4443079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29638507</v>
      </c>
      <c r="F57" s="295">
        <f t="shared" si="11"/>
        <v>29638507</v>
      </c>
      <c r="G57" s="295">
        <f t="shared" si="11"/>
        <v>14664677</v>
      </c>
      <c r="H57" s="295">
        <f t="shared" si="11"/>
        <v>1453122</v>
      </c>
      <c r="I57" s="295">
        <f t="shared" si="11"/>
        <v>-11368742</v>
      </c>
      <c r="J57" s="295">
        <f t="shared" si="11"/>
        <v>4749057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4749057</v>
      </c>
      <c r="X57" s="295">
        <f t="shared" si="11"/>
        <v>14819254</v>
      </c>
      <c r="Y57" s="295">
        <f t="shared" si="11"/>
        <v>-10070197</v>
      </c>
      <c r="Z57" s="296">
        <f>+IF(X57&lt;&gt;0,+(Y57/X57)*100,0)</f>
        <v>-67.95346783313114</v>
      </c>
      <c r="AA57" s="297">
        <f>SUM(AA52:AA56)</f>
        <v>29638507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11589132</v>
      </c>
      <c r="F61" s="60">
        <v>11589132</v>
      </c>
      <c r="G61" s="60">
        <v>51770</v>
      </c>
      <c r="H61" s="60">
        <v>1295176</v>
      </c>
      <c r="I61" s="60">
        <v>624545</v>
      </c>
      <c r="J61" s="60">
        <v>1971491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1971491</v>
      </c>
      <c r="X61" s="60">
        <v>5794566</v>
      </c>
      <c r="Y61" s="60">
        <v>-3823075</v>
      </c>
      <c r="Z61" s="140">
        <v>-65.98</v>
      </c>
      <c r="AA61" s="155">
        <v>11589132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41227640</v>
      </c>
      <c r="F66" s="275"/>
      <c r="G66" s="275">
        <v>14716447</v>
      </c>
      <c r="H66" s="275">
        <v>2748299</v>
      </c>
      <c r="I66" s="275">
        <v>-10744196</v>
      </c>
      <c r="J66" s="275">
        <v>6720550</v>
      </c>
      <c r="K66" s="275">
        <v>1844696</v>
      </c>
      <c r="L66" s="275">
        <v>1844696</v>
      </c>
      <c r="M66" s="275">
        <v>3394832</v>
      </c>
      <c r="N66" s="275">
        <v>7084224</v>
      </c>
      <c r="O66" s="275"/>
      <c r="P66" s="275"/>
      <c r="Q66" s="275"/>
      <c r="R66" s="275"/>
      <c r="S66" s="275"/>
      <c r="T66" s="275"/>
      <c r="U66" s="275"/>
      <c r="V66" s="275"/>
      <c r="W66" s="275">
        <v>13804774</v>
      </c>
      <c r="X66" s="275"/>
      <c r="Y66" s="275">
        <v>13804774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41227640</v>
      </c>
      <c r="F69" s="220">
        <f t="shared" si="12"/>
        <v>0</v>
      </c>
      <c r="G69" s="220">
        <f t="shared" si="12"/>
        <v>14716447</v>
      </c>
      <c r="H69" s="220">
        <f t="shared" si="12"/>
        <v>2748299</v>
      </c>
      <c r="I69" s="220">
        <f t="shared" si="12"/>
        <v>-10744196</v>
      </c>
      <c r="J69" s="220">
        <f t="shared" si="12"/>
        <v>6720550</v>
      </c>
      <c r="K69" s="220">
        <f t="shared" si="12"/>
        <v>1844696</v>
      </c>
      <c r="L69" s="220">
        <f t="shared" si="12"/>
        <v>1844696</v>
      </c>
      <c r="M69" s="220">
        <f t="shared" si="12"/>
        <v>3394832</v>
      </c>
      <c r="N69" s="220">
        <f t="shared" si="12"/>
        <v>7084224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13804774</v>
      </c>
      <c r="X69" s="220">
        <f t="shared" si="12"/>
        <v>0</v>
      </c>
      <c r="Y69" s="220">
        <f t="shared" si="12"/>
        <v>13804774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469722044</v>
      </c>
      <c r="D5" s="357">
        <f t="shared" si="0"/>
        <v>0</v>
      </c>
      <c r="E5" s="356">
        <f t="shared" si="0"/>
        <v>279739815</v>
      </c>
      <c r="F5" s="358">
        <f t="shared" si="0"/>
        <v>279739815</v>
      </c>
      <c r="G5" s="358">
        <f t="shared" si="0"/>
        <v>24340457</v>
      </c>
      <c r="H5" s="356">
        <f t="shared" si="0"/>
        <v>11375827</v>
      </c>
      <c r="I5" s="356">
        <f t="shared" si="0"/>
        <v>64759423</v>
      </c>
      <c r="J5" s="358">
        <f t="shared" si="0"/>
        <v>100475707</v>
      </c>
      <c r="K5" s="358">
        <f t="shared" si="0"/>
        <v>3272701</v>
      </c>
      <c r="L5" s="356">
        <f t="shared" si="0"/>
        <v>113816540</v>
      </c>
      <c r="M5" s="356">
        <f t="shared" si="0"/>
        <v>11942771</v>
      </c>
      <c r="N5" s="358">
        <f t="shared" si="0"/>
        <v>129032012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229507719</v>
      </c>
      <c r="X5" s="356">
        <f t="shared" si="0"/>
        <v>139869908</v>
      </c>
      <c r="Y5" s="358">
        <f t="shared" si="0"/>
        <v>89637811</v>
      </c>
      <c r="Z5" s="359">
        <f>+IF(X5&lt;&gt;0,+(Y5/X5)*100,0)</f>
        <v>64.08655891873468</v>
      </c>
      <c r="AA5" s="360">
        <f>+AA6+AA8+AA11+AA13+AA15</f>
        <v>279739815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440997095</v>
      </c>
      <c r="D11" s="363">
        <f aca="true" t="shared" si="3" ref="D11:AA11">+D12</f>
        <v>0</v>
      </c>
      <c r="E11" s="362">
        <f t="shared" si="3"/>
        <v>243353850</v>
      </c>
      <c r="F11" s="364">
        <f t="shared" si="3"/>
        <v>243353850</v>
      </c>
      <c r="G11" s="364">
        <f t="shared" si="3"/>
        <v>22730270</v>
      </c>
      <c r="H11" s="362">
        <f t="shared" si="3"/>
        <v>11327165</v>
      </c>
      <c r="I11" s="362">
        <f t="shared" si="3"/>
        <v>62421529</v>
      </c>
      <c r="J11" s="364">
        <f t="shared" si="3"/>
        <v>96478964</v>
      </c>
      <c r="K11" s="364">
        <f t="shared" si="3"/>
        <v>3272701</v>
      </c>
      <c r="L11" s="362">
        <f t="shared" si="3"/>
        <v>1993754</v>
      </c>
      <c r="M11" s="362">
        <f t="shared" si="3"/>
        <v>29987</v>
      </c>
      <c r="N11" s="364">
        <f t="shared" si="3"/>
        <v>5296442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101775406</v>
      </c>
      <c r="X11" s="362">
        <f t="shared" si="3"/>
        <v>121676925</v>
      </c>
      <c r="Y11" s="364">
        <f t="shared" si="3"/>
        <v>-19901519</v>
      </c>
      <c r="Z11" s="365">
        <f>+IF(X11&lt;&gt;0,+(Y11/X11)*100,0)</f>
        <v>-16.356033816600807</v>
      </c>
      <c r="AA11" s="366">
        <f t="shared" si="3"/>
        <v>243353850</v>
      </c>
    </row>
    <row r="12" spans="1:27" ht="12.75">
      <c r="A12" s="291" t="s">
        <v>232</v>
      </c>
      <c r="B12" s="136"/>
      <c r="C12" s="60">
        <v>440997095</v>
      </c>
      <c r="D12" s="340"/>
      <c r="E12" s="60">
        <v>243353850</v>
      </c>
      <c r="F12" s="59">
        <v>243353850</v>
      </c>
      <c r="G12" s="59">
        <v>22730270</v>
      </c>
      <c r="H12" s="60">
        <v>11327165</v>
      </c>
      <c r="I12" s="60">
        <v>62421529</v>
      </c>
      <c r="J12" s="59">
        <v>96478964</v>
      </c>
      <c r="K12" s="59">
        <v>3272701</v>
      </c>
      <c r="L12" s="60">
        <v>1993754</v>
      </c>
      <c r="M12" s="60">
        <v>29987</v>
      </c>
      <c r="N12" s="59">
        <v>5296442</v>
      </c>
      <c r="O12" s="59"/>
      <c r="P12" s="60"/>
      <c r="Q12" s="60"/>
      <c r="R12" s="59"/>
      <c r="S12" s="59"/>
      <c r="T12" s="60"/>
      <c r="U12" s="60"/>
      <c r="V12" s="59"/>
      <c r="W12" s="59">
        <v>101775406</v>
      </c>
      <c r="X12" s="60">
        <v>121676925</v>
      </c>
      <c r="Y12" s="59">
        <v>-19901519</v>
      </c>
      <c r="Z12" s="61">
        <v>-16.36</v>
      </c>
      <c r="AA12" s="62">
        <v>243353850</v>
      </c>
    </row>
    <row r="13" spans="1:27" ht="12.75">
      <c r="A13" s="361" t="s">
        <v>208</v>
      </c>
      <c r="B13" s="136"/>
      <c r="C13" s="275">
        <f>+C14</f>
        <v>26830512</v>
      </c>
      <c r="D13" s="341">
        <f aca="true" t="shared" si="4" ref="D13:AA13">+D14</f>
        <v>0</v>
      </c>
      <c r="E13" s="275">
        <f t="shared" si="4"/>
        <v>36385965</v>
      </c>
      <c r="F13" s="342">
        <f t="shared" si="4"/>
        <v>36385965</v>
      </c>
      <c r="G13" s="342">
        <f t="shared" si="4"/>
        <v>1610187</v>
      </c>
      <c r="H13" s="275">
        <f t="shared" si="4"/>
        <v>48662</v>
      </c>
      <c r="I13" s="275">
        <f t="shared" si="4"/>
        <v>2337894</v>
      </c>
      <c r="J13" s="342">
        <f t="shared" si="4"/>
        <v>3996743</v>
      </c>
      <c r="K13" s="342">
        <f t="shared" si="4"/>
        <v>0</v>
      </c>
      <c r="L13" s="275">
        <f t="shared" si="4"/>
        <v>111822786</v>
      </c>
      <c r="M13" s="275">
        <f t="shared" si="4"/>
        <v>11912784</v>
      </c>
      <c r="N13" s="342">
        <f t="shared" si="4"/>
        <v>123735570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127732313</v>
      </c>
      <c r="X13" s="275">
        <f t="shared" si="4"/>
        <v>18192983</v>
      </c>
      <c r="Y13" s="342">
        <f t="shared" si="4"/>
        <v>109539330</v>
      </c>
      <c r="Z13" s="335">
        <f>+IF(X13&lt;&gt;0,+(Y13/X13)*100,0)</f>
        <v>602.0965885583469</v>
      </c>
      <c r="AA13" s="273">
        <f t="shared" si="4"/>
        <v>36385965</v>
      </c>
    </row>
    <row r="14" spans="1:27" ht="12.75">
      <c r="A14" s="291" t="s">
        <v>233</v>
      </c>
      <c r="B14" s="136"/>
      <c r="C14" s="60">
        <v>26830512</v>
      </c>
      <c r="D14" s="340"/>
      <c r="E14" s="60">
        <v>36385965</v>
      </c>
      <c r="F14" s="59">
        <v>36385965</v>
      </c>
      <c r="G14" s="59">
        <v>1610187</v>
      </c>
      <c r="H14" s="60">
        <v>48662</v>
      </c>
      <c r="I14" s="60">
        <v>2337894</v>
      </c>
      <c r="J14" s="59">
        <v>3996743</v>
      </c>
      <c r="K14" s="59"/>
      <c r="L14" s="60">
        <v>111822786</v>
      </c>
      <c r="M14" s="60">
        <v>11912784</v>
      </c>
      <c r="N14" s="59">
        <v>123735570</v>
      </c>
      <c r="O14" s="59"/>
      <c r="P14" s="60"/>
      <c r="Q14" s="60"/>
      <c r="R14" s="59"/>
      <c r="S14" s="59"/>
      <c r="T14" s="60"/>
      <c r="U14" s="60"/>
      <c r="V14" s="59"/>
      <c r="W14" s="59">
        <v>127732313</v>
      </c>
      <c r="X14" s="60">
        <v>18192983</v>
      </c>
      <c r="Y14" s="59">
        <v>109539330</v>
      </c>
      <c r="Z14" s="61">
        <v>602.1</v>
      </c>
      <c r="AA14" s="62">
        <v>36385965</v>
      </c>
    </row>
    <row r="15" spans="1:27" ht="12.75">
      <c r="A15" s="361" t="s">
        <v>209</v>
      </c>
      <c r="B15" s="136"/>
      <c r="C15" s="60">
        <f aca="true" t="shared" si="5" ref="C15:Y15">SUM(C16:C20)</f>
        <v>1894437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1894437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329038</v>
      </c>
      <c r="D40" s="344">
        <f t="shared" si="9"/>
        <v>0</v>
      </c>
      <c r="E40" s="343">
        <f t="shared" si="9"/>
        <v>2285000</v>
      </c>
      <c r="F40" s="345">
        <f t="shared" si="9"/>
        <v>2285000</v>
      </c>
      <c r="G40" s="345">
        <f t="shared" si="9"/>
        <v>0</v>
      </c>
      <c r="H40" s="343">
        <f t="shared" si="9"/>
        <v>0</v>
      </c>
      <c r="I40" s="343">
        <f t="shared" si="9"/>
        <v>82500</v>
      </c>
      <c r="J40" s="345">
        <f t="shared" si="9"/>
        <v>82500</v>
      </c>
      <c r="K40" s="345">
        <f t="shared" si="9"/>
        <v>0</v>
      </c>
      <c r="L40" s="343">
        <f t="shared" si="9"/>
        <v>0</v>
      </c>
      <c r="M40" s="343">
        <f t="shared" si="9"/>
        <v>19534</v>
      </c>
      <c r="N40" s="345">
        <f t="shared" si="9"/>
        <v>19534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102034</v>
      </c>
      <c r="X40" s="343">
        <f t="shared" si="9"/>
        <v>1142500</v>
      </c>
      <c r="Y40" s="345">
        <f t="shared" si="9"/>
        <v>-1040466</v>
      </c>
      <c r="Z40" s="336">
        <f>+IF(X40&lt;&gt;0,+(Y40/X40)*100,0)</f>
        <v>-91.0692341356674</v>
      </c>
      <c r="AA40" s="350">
        <f>SUM(AA41:AA49)</f>
        <v>2285000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165858</v>
      </c>
      <c r="D43" s="369"/>
      <c r="E43" s="305">
        <v>1350000</v>
      </c>
      <c r="F43" s="370">
        <v>1350000</v>
      </c>
      <c r="G43" s="370"/>
      <c r="H43" s="305"/>
      <c r="I43" s="305">
        <v>75000</v>
      </c>
      <c r="J43" s="370">
        <v>75000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75000</v>
      </c>
      <c r="X43" s="305">
        <v>675000</v>
      </c>
      <c r="Y43" s="370">
        <v>-600000</v>
      </c>
      <c r="Z43" s="371">
        <v>-88.89</v>
      </c>
      <c r="AA43" s="303">
        <v>1350000</v>
      </c>
    </row>
    <row r="44" spans="1:27" ht="12.75">
      <c r="A44" s="361" t="s">
        <v>251</v>
      </c>
      <c r="B44" s="136"/>
      <c r="C44" s="60">
        <v>163180</v>
      </c>
      <c r="D44" s="368"/>
      <c r="E44" s="54">
        <v>435000</v>
      </c>
      <c r="F44" s="53">
        <v>435000</v>
      </c>
      <c r="G44" s="53"/>
      <c r="H44" s="54"/>
      <c r="I44" s="54">
        <v>7500</v>
      </c>
      <c r="J44" s="53">
        <v>7500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7500</v>
      </c>
      <c r="X44" s="54">
        <v>217500</v>
      </c>
      <c r="Y44" s="53">
        <v>-210000</v>
      </c>
      <c r="Z44" s="94">
        <v>-96.55</v>
      </c>
      <c r="AA44" s="95">
        <v>435000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500000</v>
      </c>
      <c r="F49" s="53">
        <v>500000</v>
      </c>
      <c r="G49" s="53"/>
      <c r="H49" s="54"/>
      <c r="I49" s="54"/>
      <c r="J49" s="53"/>
      <c r="K49" s="53"/>
      <c r="L49" s="54"/>
      <c r="M49" s="54">
        <v>19534</v>
      </c>
      <c r="N49" s="53">
        <v>19534</v>
      </c>
      <c r="O49" s="53"/>
      <c r="P49" s="54"/>
      <c r="Q49" s="54"/>
      <c r="R49" s="53"/>
      <c r="S49" s="53"/>
      <c r="T49" s="54"/>
      <c r="U49" s="54"/>
      <c r="V49" s="53"/>
      <c r="W49" s="53">
        <v>19534</v>
      </c>
      <c r="X49" s="54">
        <v>250000</v>
      </c>
      <c r="Y49" s="53">
        <v>-230466</v>
      </c>
      <c r="Z49" s="94">
        <v>-92.19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2677403</v>
      </c>
      <c r="D57" s="344">
        <f aca="true" t="shared" si="13" ref="D57:AA57">+D58</f>
        <v>0</v>
      </c>
      <c r="E57" s="343">
        <f t="shared" si="13"/>
        <v>2600000</v>
      </c>
      <c r="F57" s="345">
        <f t="shared" si="13"/>
        <v>2600000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1300000</v>
      </c>
      <c r="Y57" s="345">
        <f t="shared" si="13"/>
        <v>-1300000</v>
      </c>
      <c r="Z57" s="336">
        <f>+IF(X57&lt;&gt;0,+(Y57/X57)*100,0)</f>
        <v>-100</v>
      </c>
      <c r="AA57" s="350">
        <f t="shared" si="13"/>
        <v>2600000</v>
      </c>
    </row>
    <row r="58" spans="1:27" ht="12.75">
      <c r="A58" s="361" t="s">
        <v>217</v>
      </c>
      <c r="B58" s="136"/>
      <c r="C58" s="60">
        <v>2677403</v>
      </c>
      <c r="D58" s="340"/>
      <c r="E58" s="60">
        <v>2600000</v>
      </c>
      <c r="F58" s="59">
        <v>2600000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1300000</v>
      </c>
      <c r="Y58" s="59">
        <v>-1300000</v>
      </c>
      <c r="Z58" s="61">
        <v>-100</v>
      </c>
      <c r="AA58" s="62">
        <v>2600000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472728485</v>
      </c>
      <c r="D60" s="346">
        <f t="shared" si="14"/>
        <v>0</v>
      </c>
      <c r="E60" s="219">
        <f t="shared" si="14"/>
        <v>284624815</v>
      </c>
      <c r="F60" s="264">
        <f t="shared" si="14"/>
        <v>284624815</v>
      </c>
      <c r="G60" s="264">
        <f t="shared" si="14"/>
        <v>24340457</v>
      </c>
      <c r="H60" s="219">
        <f t="shared" si="14"/>
        <v>11375827</v>
      </c>
      <c r="I60" s="219">
        <f t="shared" si="14"/>
        <v>64841923</v>
      </c>
      <c r="J60" s="264">
        <f t="shared" si="14"/>
        <v>100558207</v>
      </c>
      <c r="K60" s="264">
        <f t="shared" si="14"/>
        <v>3272701</v>
      </c>
      <c r="L60" s="219">
        <f t="shared" si="14"/>
        <v>113816540</v>
      </c>
      <c r="M60" s="219">
        <f t="shared" si="14"/>
        <v>11962305</v>
      </c>
      <c r="N60" s="264">
        <f t="shared" si="14"/>
        <v>129051546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229609753</v>
      </c>
      <c r="X60" s="219">
        <f t="shared" si="14"/>
        <v>142312408</v>
      </c>
      <c r="Y60" s="264">
        <f t="shared" si="14"/>
        <v>87297345</v>
      </c>
      <c r="Z60" s="337">
        <f>+IF(X60&lt;&gt;0,+(Y60/X60)*100,0)</f>
        <v>61.34204756060343</v>
      </c>
      <c r="AA60" s="232">
        <f>+AA57+AA54+AA51+AA40+AA37+AA34+AA22+AA5</f>
        <v>284624815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58324562</v>
      </c>
      <c r="F5" s="358">
        <f t="shared" si="0"/>
        <v>58324562</v>
      </c>
      <c r="G5" s="358">
        <f t="shared" si="0"/>
        <v>84575</v>
      </c>
      <c r="H5" s="356">
        <f t="shared" si="0"/>
        <v>4768151</v>
      </c>
      <c r="I5" s="356">
        <f t="shared" si="0"/>
        <v>13180104</v>
      </c>
      <c r="J5" s="358">
        <f t="shared" si="0"/>
        <v>18032830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18032830</v>
      </c>
      <c r="X5" s="356">
        <f t="shared" si="0"/>
        <v>29162281</v>
      </c>
      <c r="Y5" s="358">
        <f t="shared" si="0"/>
        <v>-11129451</v>
      </c>
      <c r="Z5" s="359">
        <f>+IF(X5&lt;&gt;0,+(Y5/X5)*100,0)</f>
        <v>-38.16385624979061</v>
      </c>
      <c r="AA5" s="360">
        <f>+AA6+AA8+AA11+AA13+AA15</f>
        <v>58324562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56824562</v>
      </c>
      <c r="F11" s="364">
        <f t="shared" si="3"/>
        <v>56824562</v>
      </c>
      <c r="G11" s="364">
        <f t="shared" si="3"/>
        <v>0</v>
      </c>
      <c r="H11" s="362">
        <f t="shared" si="3"/>
        <v>4768151</v>
      </c>
      <c r="I11" s="362">
        <f t="shared" si="3"/>
        <v>13180104</v>
      </c>
      <c r="J11" s="364">
        <f t="shared" si="3"/>
        <v>17948255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17948255</v>
      </c>
      <c r="X11" s="362">
        <f t="shared" si="3"/>
        <v>28412281</v>
      </c>
      <c r="Y11" s="364">
        <f t="shared" si="3"/>
        <v>-10464026</v>
      </c>
      <c r="Z11" s="365">
        <f>+IF(X11&lt;&gt;0,+(Y11/X11)*100,0)</f>
        <v>-36.82923592090336</v>
      </c>
      <c r="AA11" s="366">
        <f t="shared" si="3"/>
        <v>56824562</v>
      </c>
    </row>
    <row r="12" spans="1:27" ht="12.75">
      <c r="A12" s="291" t="s">
        <v>232</v>
      </c>
      <c r="B12" s="136"/>
      <c r="C12" s="60"/>
      <c r="D12" s="340"/>
      <c r="E12" s="60">
        <v>56824562</v>
      </c>
      <c r="F12" s="59">
        <v>56824562</v>
      </c>
      <c r="G12" s="59"/>
      <c r="H12" s="60">
        <v>4768151</v>
      </c>
      <c r="I12" s="60">
        <v>13180104</v>
      </c>
      <c r="J12" s="59">
        <v>17948255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17948255</v>
      </c>
      <c r="X12" s="60">
        <v>28412281</v>
      </c>
      <c r="Y12" s="59">
        <v>-10464026</v>
      </c>
      <c r="Z12" s="61">
        <v>-36.83</v>
      </c>
      <c r="AA12" s="62">
        <v>56824562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1500000</v>
      </c>
      <c r="G13" s="342">
        <f t="shared" si="4"/>
        <v>84575</v>
      </c>
      <c r="H13" s="275">
        <f t="shared" si="4"/>
        <v>0</v>
      </c>
      <c r="I13" s="275">
        <f t="shared" si="4"/>
        <v>0</v>
      </c>
      <c r="J13" s="342">
        <f t="shared" si="4"/>
        <v>84575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84575</v>
      </c>
      <c r="X13" s="275">
        <f t="shared" si="4"/>
        <v>750000</v>
      </c>
      <c r="Y13" s="342">
        <f t="shared" si="4"/>
        <v>-665425</v>
      </c>
      <c r="Z13" s="335">
        <f>+IF(X13&lt;&gt;0,+(Y13/X13)*100,0)</f>
        <v>-88.72333333333333</v>
      </c>
      <c r="AA13" s="273">
        <f t="shared" si="4"/>
        <v>1500000</v>
      </c>
    </row>
    <row r="14" spans="1:27" ht="12.75">
      <c r="A14" s="291" t="s">
        <v>233</v>
      </c>
      <c r="B14" s="136"/>
      <c r="C14" s="60"/>
      <c r="D14" s="340"/>
      <c r="E14" s="60">
        <v>1500000</v>
      </c>
      <c r="F14" s="59">
        <v>1500000</v>
      </c>
      <c r="G14" s="59">
        <v>84575</v>
      </c>
      <c r="H14" s="60"/>
      <c r="I14" s="60"/>
      <c r="J14" s="59">
        <v>84575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84575</v>
      </c>
      <c r="X14" s="60">
        <v>750000</v>
      </c>
      <c r="Y14" s="59">
        <v>-665425</v>
      </c>
      <c r="Z14" s="61">
        <v>-88.72</v>
      </c>
      <c r="AA14" s="62">
        <v>1500000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465156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1000000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465156</v>
      </c>
      <c r="D47" s="368"/>
      <c r="E47" s="54">
        <v>1000000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</v>
      </c>
      <c r="Y47" s="53">
        <v>-500000</v>
      </c>
      <c r="Z47" s="94">
        <v>-100</v>
      </c>
      <c r="AA47" s="95">
        <v>1000000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303947</v>
      </c>
      <c r="D57" s="344">
        <f aca="true" t="shared" si="13" ref="D57:AA57">+D58</f>
        <v>0</v>
      </c>
      <c r="E57" s="343">
        <f t="shared" si="13"/>
        <v>3950000</v>
      </c>
      <c r="F57" s="345">
        <f t="shared" si="13"/>
        <v>3950000</v>
      </c>
      <c r="G57" s="345">
        <f t="shared" si="13"/>
        <v>7000</v>
      </c>
      <c r="H57" s="343">
        <f t="shared" si="13"/>
        <v>7000</v>
      </c>
      <c r="I57" s="343">
        <f t="shared" si="13"/>
        <v>7000</v>
      </c>
      <c r="J57" s="345">
        <f t="shared" si="13"/>
        <v>21000</v>
      </c>
      <c r="K57" s="345">
        <f t="shared" si="13"/>
        <v>7000</v>
      </c>
      <c r="L57" s="343">
        <f t="shared" si="13"/>
        <v>7000</v>
      </c>
      <c r="M57" s="343">
        <f t="shared" si="13"/>
        <v>7000</v>
      </c>
      <c r="N57" s="345">
        <f t="shared" si="13"/>
        <v>21000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42000</v>
      </c>
      <c r="X57" s="343">
        <f t="shared" si="13"/>
        <v>1975000</v>
      </c>
      <c r="Y57" s="345">
        <f t="shared" si="13"/>
        <v>-1933000</v>
      </c>
      <c r="Z57" s="336">
        <f>+IF(X57&lt;&gt;0,+(Y57/X57)*100,0)</f>
        <v>-97.87341772151899</v>
      </c>
      <c r="AA57" s="350">
        <f t="shared" si="13"/>
        <v>3950000</v>
      </c>
    </row>
    <row r="58" spans="1:27" ht="12.75">
      <c r="A58" s="361" t="s">
        <v>217</v>
      </c>
      <c r="B58" s="136"/>
      <c r="C58" s="60">
        <v>303947</v>
      </c>
      <c r="D58" s="340"/>
      <c r="E58" s="60">
        <v>3950000</v>
      </c>
      <c r="F58" s="59">
        <v>3950000</v>
      </c>
      <c r="G58" s="59">
        <v>7000</v>
      </c>
      <c r="H58" s="60">
        <v>7000</v>
      </c>
      <c r="I58" s="60">
        <v>7000</v>
      </c>
      <c r="J58" s="59">
        <v>21000</v>
      </c>
      <c r="K58" s="59">
        <v>7000</v>
      </c>
      <c r="L58" s="60">
        <v>7000</v>
      </c>
      <c r="M58" s="60">
        <v>7000</v>
      </c>
      <c r="N58" s="59">
        <v>21000</v>
      </c>
      <c r="O58" s="59"/>
      <c r="P58" s="60"/>
      <c r="Q58" s="60"/>
      <c r="R58" s="59"/>
      <c r="S58" s="59"/>
      <c r="T58" s="60"/>
      <c r="U58" s="60"/>
      <c r="V58" s="59"/>
      <c r="W58" s="59">
        <v>42000</v>
      </c>
      <c r="X58" s="60">
        <v>1975000</v>
      </c>
      <c r="Y58" s="59">
        <v>-1933000</v>
      </c>
      <c r="Z58" s="61">
        <v>-97.87</v>
      </c>
      <c r="AA58" s="62">
        <v>3950000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769103</v>
      </c>
      <c r="D60" s="346">
        <f t="shared" si="14"/>
        <v>0</v>
      </c>
      <c r="E60" s="219">
        <f t="shared" si="14"/>
        <v>63274562</v>
      </c>
      <c r="F60" s="264">
        <f t="shared" si="14"/>
        <v>63274562</v>
      </c>
      <c r="G60" s="264">
        <f t="shared" si="14"/>
        <v>91575</v>
      </c>
      <c r="H60" s="219">
        <f t="shared" si="14"/>
        <v>4775151</v>
      </c>
      <c r="I60" s="219">
        <f t="shared" si="14"/>
        <v>13187104</v>
      </c>
      <c r="J60" s="264">
        <f t="shared" si="14"/>
        <v>18053830</v>
      </c>
      <c r="K60" s="264">
        <f t="shared" si="14"/>
        <v>7000</v>
      </c>
      <c r="L60" s="219">
        <f t="shared" si="14"/>
        <v>7000</v>
      </c>
      <c r="M60" s="219">
        <f t="shared" si="14"/>
        <v>7000</v>
      </c>
      <c r="N60" s="264">
        <f t="shared" si="14"/>
        <v>21000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18074830</v>
      </c>
      <c r="X60" s="219">
        <f t="shared" si="14"/>
        <v>31637281</v>
      </c>
      <c r="Y60" s="264">
        <f t="shared" si="14"/>
        <v>-13562451</v>
      </c>
      <c r="Z60" s="337">
        <f>+IF(X60&lt;&gt;0,+(Y60/X60)*100,0)</f>
        <v>-42.868573313869796</v>
      </c>
      <c r="AA60" s="232">
        <f>+AA57+AA54+AA51+AA40+AA37+AA34+AA22+AA5</f>
        <v>63274562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2017-01-31T12:42:38Z</dcterms:created>
  <dcterms:modified xsi:type="dcterms:W3CDTF">2017-01-31T12:42:42Z</dcterms:modified>
  <cp:category/>
  <cp:version/>
  <cp:contentType/>
  <cp:contentStatus/>
</cp:coreProperties>
</file>