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<sst xmlns="http://schemas.openxmlformats.org/spreadsheetml/2006/main" count="857" uniqueCount="303">
  <si>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Overberg(DC3)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</si>
  <si>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</si>
  <si>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</si>
  <si>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</si>
  <si>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</si>
  <si>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</si>
  <si>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</si>
  <si>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</si>
  <si>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</si>
  <si>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</si>
  <si>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</si>
  <si>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</si>
  <si>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</si>
  <si>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</si>
  <si>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</si>
  <si>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</si>
  <si>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</si>
  <si>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</si>
  <si>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</si>
  <si>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</si>
  <si>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</si>
  <si>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</si>
  <si>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</si>
  <si>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</si>
  <si>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</si>
  <si>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</si>
  <si>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</si>
  <si>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</si>
  <si>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</si>
  <si>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</si>
  <si>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</si>
  <si>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</si>
  <si>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</si>
  <si>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</si>
  <si>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</si>
  <si>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</si>
  <si>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</si>
  <si>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</si>
  <si>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</si>
  <si>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</si>
  <si>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</si>
  <si>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</si>
  <si>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</si>
  <si>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</si>
  <si>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</si>
  <si>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</si>
  <si>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</si>
  <si>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</si>
  <si>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</si>
  <si>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</si>
  <si>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</si>
  <si>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</si>
  <si>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</si>
  <si>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</si>
  <si>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</si>
  <si>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</si>
  <si>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</si>
  <si>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</si>
  <si>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</si>
  <si>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</si>
  <si>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</si>
  <si>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</si>
  <si>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</si>
  <si>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</si>
  <si>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</si>
  <si>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</si>
  <si>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</si>
  <si>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</si>
  <si>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</si>
  <si>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</si>
  <si>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Overberg(DC3)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</si>
  <si>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</si>
  <si>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</si>
  <si>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</si>
  <si>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</si>
  <si>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</si>
  <si>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</si>
  <si>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</si>
  <si>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</si>
  <si>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</si>
  <si>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</si>
  <si>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</si>
  <si>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</si>
  <si>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</si>
  <si>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</si>
  <si>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</si>
  <si>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</si>
  <si>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</si>
  <si>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</si>
  <si>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</si>
  <si>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</si>
  <si>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</si>
  <si>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</si>
  <si>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</si>
  <si>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</si>
  <si>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</si>
  <si>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</si>
  <si>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</si>
  <si>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</si>
  <si>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</si>
  <si>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Overberg(DC3)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</si>
  <si>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</si>
  <si>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</si>
  <si>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</si>
  <si>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</si>
  <si>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</si>
  <si>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</si>
  <si>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</si>
  <si>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</si>
  <si>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</si>
  <si>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</si>
  <si>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</si>
  <si>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</si>
  <si>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</si>
  <si>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</si>
  <si>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</si>
  <si>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</si>
  <si>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</si>
  <si>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</si>
  <si>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</si>
  <si>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</si>
  <si>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</si>
  <si>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</si>
  <si>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</si>
  <si>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</si>
  <si>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</si>
  <si>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</si>
  <si>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</si>
  <si>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</si>
  <si>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Overberg(DC3)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</si>
  <si>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</si>
  <si>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</si>
  <si>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</si>
  <si>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</si>
  <si>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</si>
  <si>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</si>
  <si>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</si>
  <si>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</si>
  <si>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</si>
  <si>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</si>
  <si>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Overberg(DC3)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</si>
  <si>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</si>
  <si>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</si>
  <si>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</si>
  <si>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</si>
  <si>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</si>
  <si>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</si>
  <si>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</si>
  <si>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</si>
  <si>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</si>
  <si>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</si>
  <si>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</si>
  <si>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</si>
  <si>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</si>
  <si>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</si>
  <si>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</si>
  <si>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</si>
  <si>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</si>
  <si>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</si>
  <si>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</si>
  <si>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</si>
  <si>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</si>
  <si>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</si>
  <si>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</si>
  <si>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</si>
  <si>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</si>
  <si>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</si>
  <si>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</si>
  <si>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</si>
  <si>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</si>
  <si>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</si>
  <si>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</si>
  <si>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</si>
  <si>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</si>
  <si>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Overberg(DC3)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</si>
  <si>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</si>
  <si>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</si>
  <si>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</si>
  <si>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</si>
  <si>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</si>
  <si>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</si>
  <si>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</si>
  <si>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</si>
  <si>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</si>
  <si>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</si>
  <si>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</si>
  <si>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</si>
  <si>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</si>
  <si>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</si>
  <si>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</si>
  <si>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</si>
  <si>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</si>
  <si>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</si>
  <si>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</si>
  <si>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</si>
  <si>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</si>
  <si>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</si>
  <si>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</si>
  <si>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</si>
  <si>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</si>
  <si>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</si>
  <si>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</si>
  <si>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Overberg(DC3)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</si>
  <si>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</si>
  <si>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</si>
  <si>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</si>
  <si>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</si>
  <si>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</si>
  <si>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</si>
  <si>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</si>
  <si>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</si>
  <si>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</si>
  <si>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</si>
  <si>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</si>
  <si>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</si>
  <si>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</si>
  <si>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</si>
  <si>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</si>
  <si>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</si>
  <si>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</si>
  <si>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</si>
  <si>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</si>
  <si>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</si>
  <si>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</si>
  <si>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</si>
  <si>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</si>
  <si>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</si>
  <si>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Overberg(DC3)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</si>
  <si>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</si>
  <si>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</si>
  <si>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</si>
  <si>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</si>
  <si>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</si>
  <si>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</si>
  <si>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</si>
  <si>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</si>
  <si>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</si>
  <si>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</si>
  <si>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</si>
  <si>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</si>
  <si>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</si>
  <si>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</si>
  <si>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</si>
  <si>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</si>
  <si>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</si>
  <si>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</si>
  <si>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</si>
  <si>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</si>
  <si>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</si>
  <si>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</si>
  <si>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</si>
  <si>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</si>
  <si>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</si>
  <si>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</si>
  <si>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</si>
  <si>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</si>
  <si>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</si>
  <si>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</si>
  <si>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</si>
  <si>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</si>
  <si>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</si>
  <si>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</si>
  <si>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</si>
  <si>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Overberg(DC3)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</si>
  <si>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</si>
  <si>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</si>
  <si>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Western Cape: Overberg(DC3)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</si>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</sst>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445631</v>
      </c>
      <c r="C6" s="19">
        <v>0</v>
      </c>
      <c r="D6" s="59">
        <v>456828</v>
      </c>
      <c r="E6" s="60">
        <v>456828</v>
      </c>
      <c r="F6" s="60">
        <v>179543</v>
      </c>
      <c r="G6" s="60">
        <v>278618</v>
      </c>
      <c r="H6" s="60">
        <v>114767</v>
      </c>
      <c r="I6" s="60">
        <v>572928</v>
      </c>
      <c r="J6" s="60">
        <v>160671</v>
      </c>
      <c r="K6" s="60">
        <v>99544</v>
      </c>
      <c r="L6" s="60">
        <v>0</v>
      </c>
      <c r="M6" s="60">
        <v>260215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833143</v>
      </c>
      <c r="W6" s="60">
        <v>228414</v>
      </c>
      <c r="X6" s="60">
        <v>604729</v>
      </c>
      <c r="Y6" s="61">
        <v>264.75</v>
      </c>
      <c r="Z6" s="62">
        <v>456828</v>
      </c>
    </row>
    <row r="7" spans="1:26" ht="12.75">
      <c r="A7" s="58" t="s">
        <v>33</v>
      </c>
      <c r="B7" s="19">
        <v>2187723</v>
      </c>
      <c r="C7" s="19">
        <v>0</v>
      </c>
      <c r="D7" s="59">
        <v>1200000</v>
      </c>
      <c r="E7" s="60">
        <v>1200000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164555</v>
      </c>
      <c r="L7" s="60">
        <v>0</v>
      </c>
      <c r="M7" s="60">
        <v>164555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164555</v>
      </c>
      <c r="W7" s="60">
        <v>600000</v>
      </c>
      <c r="X7" s="60">
        <v>-435445</v>
      </c>
      <c r="Y7" s="61">
        <v>-72.57</v>
      </c>
      <c r="Z7" s="62">
        <v>1200000</v>
      </c>
    </row>
    <row r="8" spans="1:26" ht="12.75">
      <c r="A8" s="58" t="s">
        <v>34</v>
      </c>
      <c r="B8" s="19">
        <v>130327060</v>
      </c>
      <c r="C8" s="19">
        <v>0</v>
      </c>
      <c r="D8" s="59">
        <v>126161063</v>
      </c>
      <c r="E8" s="60">
        <v>126161063</v>
      </c>
      <c r="F8" s="60">
        <v>21734000</v>
      </c>
      <c r="G8" s="60">
        <v>4667000</v>
      </c>
      <c r="H8" s="60">
        <v>12192261</v>
      </c>
      <c r="I8" s="60">
        <v>38593261</v>
      </c>
      <c r="J8" s="60">
        <v>6422354</v>
      </c>
      <c r="K8" s="60">
        <v>450000</v>
      </c>
      <c r="L8" s="60">
        <v>18515000</v>
      </c>
      <c r="M8" s="60">
        <v>25387354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63980615</v>
      </c>
      <c r="W8" s="60">
        <v>58378749</v>
      </c>
      <c r="X8" s="60">
        <v>5601866</v>
      </c>
      <c r="Y8" s="61">
        <v>9.6</v>
      </c>
      <c r="Z8" s="62">
        <v>126161063</v>
      </c>
    </row>
    <row r="9" spans="1:26" ht="12.75">
      <c r="A9" s="58" t="s">
        <v>35</v>
      </c>
      <c r="B9" s="19">
        <v>30850482</v>
      </c>
      <c r="C9" s="19">
        <v>0</v>
      </c>
      <c r="D9" s="59">
        <v>26693411</v>
      </c>
      <c r="E9" s="60">
        <v>26693411</v>
      </c>
      <c r="F9" s="60">
        <v>1209495</v>
      </c>
      <c r="G9" s="60">
        <v>2446069</v>
      </c>
      <c r="H9" s="60">
        <v>2186496</v>
      </c>
      <c r="I9" s="60">
        <v>5842060</v>
      </c>
      <c r="J9" s="60">
        <v>1936852</v>
      </c>
      <c r="K9" s="60">
        <v>1656646</v>
      </c>
      <c r="L9" s="60">
        <v>7318350</v>
      </c>
      <c r="M9" s="60">
        <v>10911848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16753908</v>
      </c>
      <c r="W9" s="60">
        <v>12337827</v>
      </c>
      <c r="X9" s="60">
        <v>4416081</v>
      </c>
      <c r="Y9" s="61">
        <v>35.79</v>
      </c>
      <c r="Z9" s="62">
        <v>26693411</v>
      </c>
    </row>
    <row r="10" spans="1:26" ht="22.5">
      <c r="A10" s="63" t="s">
        <v>278</v>
      </c>
      <c r="B10" s="64">
        <f>SUM(B5:B9)</f>
        <v>163810896</v>
      </c>
      <c r="C10" s="64">
        <f>SUM(C5:C9)</f>
        <v>0</v>
      </c>
      <c r="D10" s="65">
        <f aca="true" t="shared" si="0" ref="D10:Z10">SUM(D5:D9)</f>
        <v>154511302</v>
      </c>
      <c r="E10" s="66">
        <f t="shared" si="0"/>
        <v>154511302</v>
      </c>
      <c r="F10" s="66">
        <f t="shared" si="0"/>
        <v>23123038</v>
      </c>
      <c r="G10" s="66">
        <f t="shared" si="0"/>
        <v>7391687</v>
      </c>
      <c r="H10" s="66">
        <f t="shared" si="0"/>
        <v>14493524</v>
      </c>
      <c r="I10" s="66">
        <f t="shared" si="0"/>
        <v>45008249</v>
      </c>
      <c r="J10" s="66">
        <f t="shared" si="0"/>
        <v>8519877</v>
      </c>
      <c r="K10" s="66">
        <f t="shared" si="0"/>
        <v>2370745</v>
      </c>
      <c r="L10" s="66">
        <f t="shared" si="0"/>
        <v>25833350</v>
      </c>
      <c r="M10" s="66">
        <f t="shared" si="0"/>
        <v>36723972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81732221</v>
      </c>
      <c r="W10" s="66">
        <f t="shared" si="0"/>
        <v>71544990</v>
      </c>
      <c r="X10" s="66">
        <f t="shared" si="0"/>
        <v>10187231</v>
      </c>
      <c r="Y10" s="67">
        <f>+IF(W10&lt;&gt;0,(X10/W10)*100,0)</f>
        <v>14.23891596043273</v>
      </c>
      <c r="Z10" s="68">
        <f t="shared" si="0"/>
        <v>154511302</v>
      </c>
    </row>
    <row r="11" spans="1:26" ht="12.75">
      <c r="A11" s="58" t="s">
        <v>37</v>
      </c>
      <c r="B11" s="19">
        <v>77188071</v>
      </c>
      <c r="C11" s="19">
        <v>0</v>
      </c>
      <c r="D11" s="59">
        <v>93187955</v>
      </c>
      <c r="E11" s="60">
        <v>93187955</v>
      </c>
      <c r="F11" s="60">
        <v>6031092</v>
      </c>
      <c r="G11" s="60">
        <v>7637967</v>
      </c>
      <c r="H11" s="60">
        <v>7689291</v>
      </c>
      <c r="I11" s="60">
        <v>21358350</v>
      </c>
      <c r="J11" s="60">
        <v>6903305</v>
      </c>
      <c r="K11" s="60">
        <v>11297254</v>
      </c>
      <c r="L11" s="60">
        <v>7919735</v>
      </c>
      <c r="M11" s="60">
        <v>26120294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47478644</v>
      </c>
      <c r="W11" s="60">
        <v>44757624</v>
      </c>
      <c r="X11" s="60">
        <v>2721020</v>
      </c>
      <c r="Y11" s="61">
        <v>6.08</v>
      </c>
      <c r="Z11" s="62">
        <v>93187955</v>
      </c>
    </row>
    <row r="12" spans="1:26" ht="12.75">
      <c r="A12" s="58" t="s">
        <v>38</v>
      </c>
      <c r="B12" s="19">
        <v>5183118</v>
      </c>
      <c r="C12" s="19">
        <v>0</v>
      </c>
      <c r="D12" s="59">
        <v>5616668</v>
      </c>
      <c r="E12" s="60">
        <v>5616668</v>
      </c>
      <c r="F12" s="60">
        <v>435930</v>
      </c>
      <c r="G12" s="60">
        <v>164705</v>
      </c>
      <c r="H12" s="60">
        <v>503153</v>
      </c>
      <c r="I12" s="60">
        <v>1103788</v>
      </c>
      <c r="J12" s="60">
        <v>402798</v>
      </c>
      <c r="K12" s="60">
        <v>421631</v>
      </c>
      <c r="L12" s="60">
        <v>507587</v>
      </c>
      <c r="M12" s="60">
        <v>1332016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2435804</v>
      </c>
      <c r="W12" s="60">
        <v>2915946</v>
      </c>
      <c r="X12" s="60">
        <v>-480142</v>
      </c>
      <c r="Y12" s="61">
        <v>-16.47</v>
      </c>
      <c r="Z12" s="62">
        <v>5616668</v>
      </c>
    </row>
    <row r="13" spans="1:26" ht="12.75">
      <c r="A13" s="58" t="s">
        <v>279</v>
      </c>
      <c r="B13" s="19">
        <v>2727224</v>
      </c>
      <c r="C13" s="19">
        <v>0</v>
      </c>
      <c r="D13" s="59">
        <v>3101001</v>
      </c>
      <c r="E13" s="60">
        <v>3101001</v>
      </c>
      <c r="F13" s="60">
        <v>0</v>
      </c>
      <c r="G13" s="60">
        <v>164</v>
      </c>
      <c r="H13" s="60">
        <v>1496</v>
      </c>
      <c r="I13" s="60">
        <v>1660</v>
      </c>
      <c r="J13" s="60">
        <v>137</v>
      </c>
      <c r="K13" s="60">
        <v>25825</v>
      </c>
      <c r="L13" s="60">
        <v>1451939</v>
      </c>
      <c r="M13" s="60">
        <v>1477901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1479561</v>
      </c>
      <c r="W13" s="60">
        <v>1607251</v>
      </c>
      <c r="X13" s="60">
        <v>-127690</v>
      </c>
      <c r="Y13" s="61">
        <v>-7.94</v>
      </c>
      <c r="Z13" s="62">
        <v>3101001</v>
      </c>
    </row>
    <row r="14" spans="1:26" ht="12.75">
      <c r="A14" s="58" t="s">
        <v>40</v>
      </c>
      <c r="B14" s="19">
        <v>7083411</v>
      </c>
      <c r="C14" s="19">
        <v>0</v>
      </c>
      <c r="D14" s="59">
        <v>258631</v>
      </c>
      <c r="E14" s="60">
        <v>258631</v>
      </c>
      <c r="F14" s="60">
        <v>0</v>
      </c>
      <c r="G14" s="60">
        <v>50611</v>
      </c>
      <c r="H14" s="60">
        <v>24906</v>
      </c>
      <c r="I14" s="60">
        <v>75517</v>
      </c>
      <c r="J14" s="60">
        <v>24403</v>
      </c>
      <c r="K14" s="60">
        <v>30484</v>
      </c>
      <c r="L14" s="60">
        <v>103775</v>
      </c>
      <c r="M14" s="60">
        <v>158662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234179</v>
      </c>
      <c r="W14" s="60">
        <v>133116</v>
      </c>
      <c r="X14" s="60">
        <v>101063</v>
      </c>
      <c r="Y14" s="61">
        <v>75.92</v>
      </c>
      <c r="Z14" s="62">
        <v>258631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17313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70659608</v>
      </c>
      <c r="C17" s="19">
        <v>0</v>
      </c>
      <c r="D17" s="59">
        <v>56294544</v>
      </c>
      <c r="E17" s="60">
        <v>56294544</v>
      </c>
      <c r="F17" s="60">
        <v>2156501</v>
      </c>
      <c r="G17" s="60">
        <v>5644574</v>
      </c>
      <c r="H17" s="60">
        <v>5804057</v>
      </c>
      <c r="I17" s="60">
        <v>13605132</v>
      </c>
      <c r="J17" s="60">
        <v>5194969</v>
      </c>
      <c r="K17" s="60">
        <v>9754730</v>
      </c>
      <c r="L17" s="60">
        <v>6806058</v>
      </c>
      <c r="M17" s="60">
        <v>21755757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35360889</v>
      </c>
      <c r="W17" s="60">
        <v>24339519</v>
      </c>
      <c r="X17" s="60">
        <v>11021370</v>
      </c>
      <c r="Y17" s="61">
        <v>45.28</v>
      </c>
      <c r="Z17" s="62">
        <v>56294544</v>
      </c>
    </row>
    <row r="18" spans="1:26" ht="12.75">
      <c r="A18" s="70" t="s">
        <v>44</v>
      </c>
      <c r="B18" s="71">
        <f>SUM(B11:B17)</f>
        <v>162858745</v>
      </c>
      <c r="C18" s="71">
        <f>SUM(C11:C17)</f>
        <v>0</v>
      </c>
      <c r="D18" s="72">
        <f aca="true" t="shared" si="1" ref="D18:Z18">SUM(D11:D17)</f>
        <v>158458799</v>
      </c>
      <c r="E18" s="73">
        <f t="shared" si="1"/>
        <v>158458799</v>
      </c>
      <c r="F18" s="73">
        <f t="shared" si="1"/>
        <v>8623523</v>
      </c>
      <c r="G18" s="73">
        <f t="shared" si="1"/>
        <v>13498021</v>
      </c>
      <c r="H18" s="73">
        <f t="shared" si="1"/>
        <v>14022903</v>
      </c>
      <c r="I18" s="73">
        <f t="shared" si="1"/>
        <v>36144447</v>
      </c>
      <c r="J18" s="73">
        <f t="shared" si="1"/>
        <v>12525612</v>
      </c>
      <c r="K18" s="73">
        <f t="shared" si="1"/>
        <v>21529924</v>
      </c>
      <c r="L18" s="73">
        <f t="shared" si="1"/>
        <v>16789094</v>
      </c>
      <c r="M18" s="73">
        <f t="shared" si="1"/>
        <v>50844630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86989077</v>
      </c>
      <c r="W18" s="73">
        <f t="shared" si="1"/>
        <v>73753456</v>
      </c>
      <c r="X18" s="73">
        <f t="shared" si="1"/>
        <v>13235621</v>
      </c>
      <c r="Y18" s="67">
        <f>+IF(W18&lt;&gt;0,(X18/W18)*100,0)</f>
        <v>17.94576378902163</v>
      </c>
      <c r="Z18" s="74">
        <f t="shared" si="1"/>
        <v>158458799</v>
      </c>
    </row>
    <row r="19" spans="1:26" ht="12.75">
      <c r="A19" s="70" t="s">
        <v>45</v>
      </c>
      <c r="B19" s="75">
        <f>+B10-B18</f>
        <v>952151</v>
      </c>
      <c r="C19" s="75">
        <f>+C10-C18</f>
        <v>0</v>
      </c>
      <c r="D19" s="76">
        <f aca="true" t="shared" si="2" ref="D19:Z19">+D10-D18</f>
        <v>-3947497</v>
      </c>
      <c r="E19" s="77">
        <f t="shared" si="2"/>
        <v>-3947497</v>
      </c>
      <c r="F19" s="77">
        <f t="shared" si="2"/>
        <v>14499515</v>
      </c>
      <c r="G19" s="77">
        <f t="shared" si="2"/>
        <v>-6106334</v>
      </c>
      <c r="H19" s="77">
        <f t="shared" si="2"/>
        <v>470621</v>
      </c>
      <c r="I19" s="77">
        <f t="shared" si="2"/>
        <v>8863802</v>
      </c>
      <c r="J19" s="77">
        <f t="shared" si="2"/>
        <v>-4005735</v>
      </c>
      <c r="K19" s="77">
        <f t="shared" si="2"/>
        <v>-19159179</v>
      </c>
      <c r="L19" s="77">
        <f t="shared" si="2"/>
        <v>9044256</v>
      </c>
      <c r="M19" s="77">
        <f t="shared" si="2"/>
        <v>-14120658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-5256856</v>
      </c>
      <c r="W19" s="77">
        <f>IF(E10=E18,0,W10-W18)</f>
        <v>-2208466</v>
      </c>
      <c r="X19" s="77">
        <f t="shared" si="2"/>
        <v>-3048390</v>
      </c>
      <c r="Y19" s="78">
        <f>+IF(W19&lt;&gt;0,(X19/W19)*100,0)</f>
        <v>138.03200954870937</v>
      </c>
      <c r="Z19" s="79">
        <f t="shared" si="2"/>
        <v>-3947497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952151</v>
      </c>
      <c r="C22" s="86">
        <f>SUM(C19:C21)</f>
        <v>0</v>
      </c>
      <c r="D22" s="87">
        <f aca="true" t="shared" si="3" ref="D22:Z22">SUM(D19:D21)</f>
        <v>-3947497</v>
      </c>
      <c r="E22" s="88">
        <f t="shared" si="3"/>
        <v>-3947497</v>
      </c>
      <c r="F22" s="88">
        <f t="shared" si="3"/>
        <v>14499515</v>
      </c>
      <c r="G22" s="88">
        <f t="shared" si="3"/>
        <v>-6106334</v>
      </c>
      <c r="H22" s="88">
        <f t="shared" si="3"/>
        <v>470621</v>
      </c>
      <c r="I22" s="88">
        <f t="shared" si="3"/>
        <v>8863802</v>
      </c>
      <c r="J22" s="88">
        <f t="shared" si="3"/>
        <v>-4005735</v>
      </c>
      <c r="K22" s="88">
        <f t="shared" si="3"/>
        <v>-19159179</v>
      </c>
      <c r="L22" s="88">
        <f t="shared" si="3"/>
        <v>9044256</v>
      </c>
      <c r="M22" s="88">
        <f t="shared" si="3"/>
        <v>-14120658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-5256856</v>
      </c>
      <c r="W22" s="88">
        <f t="shared" si="3"/>
        <v>-2208466</v>
      </c>
      <c r="X22" s="88">
        <f t="shared" si="3"/>
        <v>-3048390</v>
      </c>
      <c r="Y22" s="89">
        <f>+IF(W22&lt;&gt;0,(X22/W22)*100,0)</f>
        <v>138.03200954870937</v>
      </c>
      <c r="Z22" s="90">
        <f t="shared" si="3"/>
        <v>-3947497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952151</v>
      </c>
      <c r="C24" s="75">
        <f>SUM(C22:C23)</f>
        <v>0</v>
      </c>
      <c r="D24" s="76">
        <f aca="true" t="shared" si="4" ref="D24:Z24">SUM(D22:D23)</f>
        <v>-3947497</v>
      </c>
      <c r="E24" s="77">
        <f t="shared" si="4"/>
        <v>-3947497</v>
      </c>
      <c r="F24" s="77">
        <f t="shared" si="4"/>
        <v>14499515</v>
      </c>
      <c r="G24" s="77">
        <f t="shared" si="4"/>
        <v>-6106334</v>
      </c>
      <c r="H24" s="77">
        <f t="shared" si="4"/>
        <v>470621</v>
      </c>
      <c r="I24" s="77">
        <f t="shared" si="4"/>
        <v>8863802</v>
      </c>
      <c r="J24" s="77">
        <f t="shared" si="4"/>
        <v>-4005735</v>
      </c>
      <c r="K24" s="77">
        <f t="shared" si="4"/>
        <v>-19159179</v>
      </c>
      <c r="L24" s="77">
        <f t="shared" si="4"/>
        <v>9044256</v>
      </c>
      <c r="M24" s="77">
        <f t="shared" si="4"/>
        <v>-14120658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-5256856</v>
      </c>
      <c r="W24" s="77">
        <f t="shared" si="4"/>
        <v>-2208466</v>
      </c>
      <c r="X24" s="77">
        <f t="shared" si="4"/>
        <v>-3048390</v>
      </c>
      <c r="Y24" s="78">
        <f>+IF(W24&lt;&gt;0,(X24/W24)*100,0)</f>
        <v>138.03200954870937</v>
      </c>
      <c r="Z24" s="79">
        <f t="shared" si="4"/>
        <v>-3947497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3557468</v>
      </c>
      <c r="C27" s="22">
        <v>0</v>
      </c>
      <c r="D27" s="99">
        <v>1096000</v>
      </c>
      <c r="E27" s="100">
        <v>1096000</v>
      </c>
      <c r="F27" s="100">
        <v>114400</v>
      </c>
      <c r="G27" s="100">
        <v>27350</v>
      </c>
      <c r="H27" s="100">
        <v>149667</v>
      </c>
      <c r="I27" s="100">
        <v>291417</v>
      </c>
      <c r="J27" s="100">
        <v>217046</v>
      </c>
      <c r="K27" s="100">
        <v>5799</v>
      </c>
      <c r="L27" s="100">
        <v>21454</v>
      </c>
      <c r="M27" s="100">
        <v>244299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535716</v>
      </c>
      <c r="W27" s="100">
        <v>548000</v>
      </c>
      <c r="X27" s="100">
        <v>-12284</v>
      </c>
      <c r="Y27" s="101">
        <v>-2.24</v>
      </c>
      <c r="Z27" s="102">
        <v>1096000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2521867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1035601</v>
      </c>
      <c r="C31" s="19">
        <v>0</v>
      </c>
      <c r="D31" s="59">
        <v>1096000</v>
      </c>
      <c r="E31" s="60">
        <v>1096000</v>
      </c>
      <c r="F31" s="60">
        <v>114400</v>
      </c>
      <c r="G31" s="60">
        <v>27350</v>
      </c>
      <c r="H31" s="60">
        <v>149667</v>
      </c>
      <c r="I31" s="60">
        <v>291417</v>
      </c>
      <c r="J31" s="60">
        <v>217046</v>
      </c>
      <c r="K31" s="60">
        <v>5799</v>
      </c>
      <c r="L31" s="60">
        <v>21454</v>
      </c>
      <c r="M31" s="60">
        <v>244299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535716</v>
      </c>
      <c r="W31" s="60">
        <v>548000</v>
      </c>
      <c r="X31" s="60">
        <v>-12284</v>
      </c>
      <c r="Y31" s="61">
        <v>-2.24</v>
      </c>
      <c r="Z31" s="62">
        <v>1096000</v>
      </c>
    </row>
    <row r="32" spans="1:26" ht="12.75">
      <c r="A32" s="70" t="s">
        <v>54</v>
      </c>
      <c r="B32" s="22">
        <f>SUM(B28:B31)</f>
        <v>3557468</v>
      </c>
      <c r="C32" s="22">
        <f>SUM(C28:C31)</f>
        <v>0</v>
      </c>
      <c r="D32" s="99">
        <f aca="true" t="shared" si="5" ref="D32:Z32">SUM(D28:D31)</f>
        <v>1096000</v>
      </c>
      <c r="E32" s="100">
        <f t="shared" si="5"/>
        <v>1096000</v>
      </c>
      <c r="F32" s="100">
        <f t="shared" si="5"/>
        <v>114400</v>
      </c>
      <c r="G32" s="100">
        <f t="shared" si="5"/>
        <v>27350</v>
      </c>
      <c r="H32" s="100">
        <f t="shared" si="5"/>
        <v>149667</v>
      </c>
      <c r="I32" s="100">
        <f t="shared" si="5"/>
        <v>291417</v>
      </c>
      <c r="J32" s="100">
        <f t="shared" si="5"/>
        <v>217046</v>
      </c>
      <c r="K32" s="100">
        <f t="shared" si="5"/>
        <v>5799</v>
      </c>
      <c r="L32" s="100">
        <f t="shared" si="5"/>
        <v>21454</v>
      </c>
      <c r="M32" s="100">
        <f t="shared" si="5"/>
        <v>244299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535716</v>
      </c>
      <c r="W32" s="100">
        <f t="shared" si="5"/>
        <v>548000</v>
      </c>
      <c r="X32" s="100">
        <f t="shared" si="5"/>
        <v>-12284</v>
      </c>
      <c r="Y32" s="101">
        <f>+IF(W32&lt;&gt;0,(X32/W32)*100,0)</f>
        <v>-2.2416058394160587</v>
      </c>
      <c r="Z32" s="102">
        <f t="shared" si="5"/>
        <v>1096000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29546996</v>
      </c>
      <c r="C35" s="19">
        <v>0</v>
      </c>
      <c r="D35" s="59">
        <v>14328588</v>
      </c>
      <c r="E35" s="60">
        <v>14328588</v>
      </c>
      <c r="F35" s="60">
        <v>38031896</v>
      </c>
      <c r="G35" s="60">
        <v>33716497</v>
      </c>
      <c r="H35" s="60">
        <v>36323615</v>
      </c>
      <c r="I35" s="60">
        <v>36323615</v>
      </c>
      <c r="J35" s="60">
        <v>42669360</v>
      </c>
      <c r="K35" s="60">
        <v>14229442</v>
      </c>
      <c r="L35" s="60">
        <v>30392017</v>
      </c>
      <c r="M35" s="60">
        <v>30392017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30392017</v>
      </c>
      <c r="W35" s="60">
        <v>7164294</v>
      </c>
      <c r="X35" s="60">
        <v>23227723</v>
      </c>
      <c r="Y35" s="61">
        <v>324.22</v>
      </c>
      <c r="Z35" s="62">
        <v>14328588</v>
      </c>
    </row>
    <row r="36" spans="1:26" ht="12.75">
      <c r="A36" s="58" t="s">
        <v>57</v>
      </c>
      <c r="B36" s="19">
        <v>78829125</v>
      </c>
      <c r="C36" s="19">
        <v>0</v>
      </c>
      <c r="D36" s="59">
        <v>78942891</v>
      </c>
      <c r="E36" s="60">
        <v>78942891</v>
      </c>
      <c r="F36" s="60">
        <v>79056510</v>
      </c>
      <c r="G36" s="60">
        <v>79083510</v>
      </c>
      <c r="H36" s="60">
        <v>79233510</v>
      </c>
      <c r="I36" s="60">
        <v>79233510</v>
      </c>
      <c r="J36" s="60">
        <v>79450556</v>
      </c>
      <c r="K36" s="60">
        <v>79076510</v>
      </c>
      <c r="L36" s="60">
        <v>77718965</v>
      </c>
      <c r="M36" s="60">
        <v>77718965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77718965</v>
      </c>
      <c r="W36" s="60">
        <v>39471446</v>
      </c>
      <c r="X36" s="60">
        <v>38247519</v>
      </c>
      <c r="Y36" s="61">
        <v>96.9</v>
      </c>
      <c r="Z36" s="62">
        <v>78942891</v>
      </c>
    </row>
    <row r="37" spans="1:26" ht="12.75">
      <c r="A37" s="58" t="s">
        <v>58</v>
      </c>
      <c r="B37" s="19">
        <v>24078914</v>
      </c>
      <c r="C37" s="19">
        <v>0</v>
      </c>
      <c r="D37" s="59">
        <v>13596604</v>
      </c>
      <c r="E37" s="60">
        <v>13596604</v>
      </c>
      <c r="F37" s="60">
        <v>13488832</v>
      </c>
      <c r="G37" s="60">
        <v>13503820</v>
      </c>
      <c r="H37" s="60">
        <v>11725820</v>
      </c>
      <c r="I37" s="60">
        <v>11725820</v>
      </c>
      <c r="J37" s="60">
        <v>13390755</v>
      </c>
      <c r="K37" s="60">
        <v>13801350</v>
      </c>
      <c r="L37" s="60">
        <v>24367485</v>
      </c>
      <c r="M37" s="60">
        <v>24367485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24367485</v>
      </c>
      <c r="W37" s="60">
        <v>6798302</v>
      </c>
      <c r="X37" s="60">
        <v>17569183</v>
      </c>
      <c r="Y37" s="61">
        <v>258.43</v>
      </c>
      <c r="Z37" s="62">
        <v>13596604</v>
      </c>
    </row>
    <row r="38" spans="1:26" ht="12.75">
      <c r="A38" s="58" t="s">
        <v>59</v>
      </c>
      <c r="B38" s="19">
        <v>79359812</v>
      </c>
      <c r="C38" s="19">
        <v>0</v>
      </c>
      <c r="D38" s="59">
        <v>81272393</v>
      </c>
      <c r="E38" s="60">
        <v>81272393</v>
      </c>
      <c r="F38" s="60">
        <v>81272393</v>
      </c>
      <c r="G38" s="60">
        <v>81272393</v>
      </c>
      <c r="H38" s="60">
        <v>82272393</v>
      </c>
      <c r="I38" s="60">
        <v>82272393</v>
      </c>
      <c r="J38" s="60">
        <v>83021936</v>
      </c>
      <c r="K38" s="60">
        <v>80272393</v>
      </c>
      <c r="L38" s="60">
        <v>82072393</v>
      </c>
      <c r="M38" s="60">
        <v>82072393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82072393</v>
      </c>
      <c r="W38" s="60">
        <v>40636197</v>
      </c>
      <c r="X38" s="60">
        <v>41436196</v>
      </c>
      <c r="Y38" s="61">
        <v>101.97</v>
      </c>
      <c r="Z38" s="62">
        <v>81272393</v>
      </c>
    </row>
    <row r="39" spans="1:26" ht="12.75">
      <c r="A39" s="58" t="s">
        <v>60</v>
      </c>
      <c r="B39" s="19">
        <v>4937395</v>
      </c>
      <c r="C39" s="19">
        <v>0</v>
      </c>
      <c r="D39" s="59">
        <v>-1597518</v>
      </c>
      <c r="E39" s="60">
        <v>-1597518</v>
      </c>
      <c r="F39" s="60">
        <v>22327181</v>
      </c>
      <c r="G39" s="60">
        <v>18023794</v>
      </c>
      <c r="H39" s="60">
        <v>21558912</v>
      </c>
      <c r="I39" s="60">
        <v>21558912</v>
      </c>
      <c r="J39" s="60">
        <v>25707225</v>
      </c>
      <c r="K39" s="60">
        <v>-767791</v>
      </c>
      <c r="L39" s="60">
        <v>1671104</v>
      </c>
      <c r="M39" s="60">
        <v>1671104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1671104</v>
      </c>
      <c r="W39" s="60">
        <v>-798759</v>
      </c>
      <c r="X39" s="60">
        <v>2469863</v>
      </c>
      <c r="Y39" s="61">
        <v>-309.21</v>
      </c>
      <c r="Z39" s="62">
        <v>-1597518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5877968</v>
      </c>
      <c r="C42" s="19">
        <v>0</v>
      </c>
      <c r="D42" s="59">
        <v>1973125</v>
      </c>
      <c r="E42" s="60">
        <v>1973125</v>
      </c>
      <c r="F42" s="60">
        <v>14499215</v>
      </c>
      <c r="G42" s="60">
        <v>-4393504</v>
      </c>
      <c r="H42" s="60">
        <v>471065</v>
      </c>
      <c r="I42" s="60">
        <v>10576776</v>
      </c>
      <c r="J42" s="60">
        <v>-3473593</v>
      </c>
      <c r="K42" s="60">
        <v>-18180314</v>
      </c>
      <c r="L42" s="60">
        <v>11256273</v>
      </c>
      <c r="M42" s="60">
        <v>-10397634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179142</v>
      </c>
      <c r="W42" s="60">
        <v>16649786</v>
      </c>
      <c r="X42" s="60">
        <v>-16470644</v>
      </c>
      <c r="Y42" s="61">
        <v>-98.92</v>
      </c>
      <c r="Z42" s="62">
        <v>1973125</v>
      </c>
    </row>
    <row r="43" spans="1:26" ht="12.75">
      <c r="A43" s="58" t="s">
        <v>63</v>
      </c>
      <c r="B43" s="19">
        <v>2672202</v>
      </c>
      <c r="C43" s="19">
        <v>0</v>
      </c>
      <c r="D43" s="59">
        <v>0</v>
      </c>
      <c r="E43" s="60">
        <v>0</v>
      </c>
      <c r="F43" s="60">
        <v>-114400</v>
      </c>
      <c r="G43" s="60">
        <v>-27350</v>
      </c>
      <c r="H43" s="60">
        <v>-149600</v>
      </c>
      <c r="I43" s="60">
        <v>-291350</v>
      </c>
      <c r="J43" s="60">
        <v>-217047</v>
      </c>
      <c r="K43" s="60">
        <v>5890</v>
      </c>
      <c r="L43" s="60">
        <v>-21454</v>
      </c>
      <c r="M43" s="60">
        <v>-232611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-523961</v>
      </c>
      <c r="W43" s="60"/>
      <c r="X43" s="60">
        <v>-523961</v>
      </c>
      <c r="Y43" s="61">
        <v>0</v>
      </c>
      <c r="Z43" s="62">
        <v>0</v>
      </c>
    </row>
    <row r="44" spans="1:26" ht="12.75">
      <c r="A44" s="58" t="s">
        <v>64</v>
      </c>
      <c r="B44" s="19">
        <v>-533055</v>
      </c>
      <c r="C44" s="19">
        <v>0</v>
      </c>
      <c r="D44" s="59">
        <v>-1060624</v>
      </c>
      <c r="E44" s="60">
        <v>-1060624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-452058</v>
      </c>
      <c r="X44" s="60">
        <v>452058</v>
      </c>
      <c r="Y44" s="61">
        <v>-100</v>
      </c>
      <c r="Z44" s="62">
        <v>-1060624</v>
      </c>
    </row>
    <row r="45" spans="1:26" ht="12.75">
      <c r="A45" s="70" t="s">
        <v>65</v>
      </c>
      <c r="B45" s="22">
        <v>8017114</v>
      </c>
      <c r="C45" s="22">
        <v>0</v>
      </c>
      <c r="D45" s="99">
        <v>11699989</v>
      </c>
      <c r="E45" s="100">
        <v>11699989</v>
      </c>
      <c r="F45" s="100">
        <v>35541211</v>
      </c>
      <c r="G45" s="100">
        <v>31120357</v>
      </c>
      <c r="H45" s="100">
        <v>31441822</v>
      </c>
      <c r="I45" s="100">
        <v>31441822</v>
      </c>
      <c r="J45" s="100">
        <v>27751182</v>
      </c>
      <c r="K45" s="100">
        <v>9576758</v>
      </c>
      <c r="L45" s="100">
        <v>20811577</v>
      </c>
      <c r="M45" s="100">
        <v>20811577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20811577</v>
      </c>
      <c r="W45" s="100">
        <v>26985216</v>
      </c>
      <c r="X45" s="100">
        <v>-6173639</v>
      </c>
      <c r="Y45" s="101">
        <v>-22.88</v>
      </c>
      <c r="Z45" s="102">
        <v>11699989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430453</v>
      </c>
      <c r="C49" s="52">
        <v>0</v>
      </c>
      <c r="D49" s="129">
        <v>55872</v>
      </c>
      <c r="E49" s="54">
        <v>42449</v>
      </c>
      <c r="F49" s="54">
        <v>0</v>
      </c>
      <c r="G49" s="54">
        <v>0</v>
      </c>
      <c r="H49" s="54">
        <v>0</v>
      </c>
      <c r="I49" s="54">
        <v>32684</v>
      </c>
      <c r="J49" s="54">
        <v>0</v>
      </c>
      <c r="K49" s="54">
        <v>0</v>
      </c>
      <c r="L49" s="54">
        <v>0</v>
      </c>
      <c r="M49" s="54">
        <v>28822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25915</v>
      </c>
      <c r="W49" s="54">
        <v>113852</v>
      </c>
      <c r="X49" s="54">
        <v>406651</v>
      </c>
      <c r="Y49" s="54">
        <v>1136698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586590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586590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109.02278003157807</v>
      </c>
      <c r="C58" s="5">
        <f>IF(C67=0,0,+(C76/C67)*100)</f>
        <v>0</v>
      </c>
      <c r="D58" s="6">
        <f aca="true" t="shared" si="6" ref="D58:Z58">IF(D67=0,0,+(D76/D67)*100)</f>
        <v>100.02101447371878</v>
      </c>
      <c r="E58" s="7">
        <f t="shared" si="6"/>
        <v>100.02101447371878</v>
      </c>
      <c r="F58" s="7">
        <f t="shared" si="6"/>
        <v>2.9386704980202816</v>
      </c>
      <c r="G58" s="7">
        <f t="shared" si="6"/>
        <v>15.423626614217314</v>
      </c>
      <c r="H58" s="7">
        <f t="shared" si="6"/>
        <v>55.98996227138463</v>
      </c>
      <c r="I58" s="7">
        <f t="shared" si="6"/>
        <v>19.636411871068635</v>
      </c>
      <c r="J58" s="7">
        <f t="shared" si="6"/>
        <v>21.79671502635821</v>
      </c>
      <c r="K58" s="7">
        <f t="shared" si="6"/>
        <v>79.87724021538214</v>
      </c>
      <c r="L58" s="7">
        <f t="shared" si="6"/>
        <v>0</v>
      </c>
      <c r="M58" s="7">
        <f t="shared" si="6"/>
        <v>45.71027803931364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27.7797714994881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100.02101447371878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109.05345453974252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2.939128788089761</v>
      </c>
      <c r="G60" s="13">
        <f t="shared" si="7"/>
        <v>15.423626614217314</v>
      </c>
      <c r="H60" s="13">
        <f t="shared" si="7"/>
        <v>55.98996227138463</v>
      </c>
      <c r="I60" s="13">
        <f t="shared" si="7"/>
        <v>19.637371537086683</v>
      </c>
      <c r="J60" s="13">
        <f t="shared" si="7"/>
        <v>21.79671502635821</v>
      </c>
      <c r="K60" s="13">
        <f t="shared" si="7"/>
        <v>79.87724021538214</v>
      </c>
      <c r="L60" s="13">
        <f t="shared" si="7"/>
        <v>0</v>
      </c>
      <c r="M60" s="13">
        <f t="shared" si="7"/>
        <v>45.71027803931364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27.780705113047823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109.05345453974252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2.939128788089761</v>
      </c>
      <c r="G65" s="13">
        <f t="shared" si="7"/>
        <v>15.423626614217314</v>
      </c>
      <c r="H65" s="13">
        <f t="shared" si="7"/>
        <v>55.98996227138463</v>
      </c>
      <c r="I65" s="13">
        <f t="shared" si="7"/>
        <v>19.637371537086683</v>
      </c>
      <c r="J65" s="13">
        <f t="shared" si="7"/>
        <v>21.79671502635821</v>
      </c>
      <c r="K65" s="13">
        <f t="shared" si="7"/>
        <v>79.87724021538214</v>
      </c>
      <c r="L65" s="13">
        <f t="shared" si="7"/>
        <v>0</v>
      </c>
      <c r="M65" s="13">
        <f t="shared" si="7"/>
        <v>45.71027803931364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27.780705113047823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447146</v>
      </c>
      <c r="C67" s="24"/>
      <c r="D67" s="25">
        <v>456828</v>
      </c>
      <c r="E67" s="26">
        <v>456828</v>
      </c>
      <c r="F67" s="26">
        <v>179571</v>
      </c>
      <c r="G67" s="26">
        <v>278618</v>
      </c>
      <c r="H67" s="26">
        <v>114767</v>
      </c>
      <c r="I67" s="26">
        <v>572956</v>
      </c>
      <c r="J67" s="26">
        <v>160671</v>
      </c>
      <c r="K67" s="26">
        <v>99544</v>
      </c>
      <c r="L67" s="26"/>
      <c r="M67" s="26">
        <v>260215</v>
      </c>
      <c r="N67" s="26"/>
      <c r="O67" s="26"/>
      <c r="P67" s="26"/>
      <c r="Q67" s="26"/>
      <c r="R67" s="26"/>
      <c r="S67" s="26"/>
      <c r="T67" s="26"/>
      <c r="U67" s="26"/>
      <c r="V67" s="26">
        <v>833171</v>
      </c>
      <c r="W67" s="26">
        <v>228462</v>
      </c>
      <c r="X67" s="26"/>
      <c r="Y67" s="25"/>
      <c r="Z67" s="27">
        <v>456828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445631</v>
      </c>
      <c r="C69" s="19"/>
      <c r="D69" s="20">
        <v>456828</v>
      </c>
      <c r="E69" s="21">
        <v>456828</v>
      </c>
      <c r="F69" s="21">
        <v>179543</v>
      </c>
      <c r="G69" s="21">
        <v>278618</v>
      </c>
      <c r="H69" s="21">
        <v>114767</v>
      </c>
      <c r="I69" s="21">
        <v>572928</v>
      </c>
      <c r="J69" s="21">
        <v>160671</v>
      </c>
      <c r="K69" s="21">
        <v>99544</v>
      </c>
      <c r="L69" s="21"/>
      <c r="M69" s="21">
        <v>260215</v>
      </c>
      <c r="N69" s="21"/>
      <c r="O69" s="21"/>
      <c r="P69" s="21"/>
      <c r="Q69" s="21"/>
      <c r="R69" s="21"/>
      <c r="S69" s="21"/>
      <c r="T69" s="21"/>
      <c r="U69" s="21"/>
      <c r="V69" s="21">
        <v>833143</v>
      </c>
      <c r="W69" s="21">
        <v>228414</v>
      </c>
      <c r="X69" s="21"/>
      <c r="Y69" s="20"/>
      <c r="Z69" s="23">
        <v>456828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445631</v>
      </c>
      <c r="C74" s="19"/>
      <c r="D74" s="20">
        <v>456828</v>
      </c>
      <c r="E74" s="21">
        <v>456828</v>
      </c>
      <c r="F74" s="21">
        <v>179543</v>
      </c>
      <c r="G74" s="21">
        <v>278618</v>
      </c>
      <c r="H74" s="21">
        <v>114767</v>
      </c>
      <c r="I74" s="21">
        <v>572928</v>
      </c>
      <c r="J74" s="21">
        <v>160671</v>
      </c>
      <c r="K74" s="21">
        <v>99544</v>
      </c>
      <c r="L74" s="21"/>
      <c r="M74" s="21">
        <v>260215</v>
      </c>
      <c r="N74" s="21"/>
      <c r="O74" s="21"/>
      <c r="P74" s="21"/>
      <c r="Q74" s="21"/>
      <c r="R74" s="21"/>
      <c r="S74" s="21"/>
      <c r="T74" s="21"/>
      <c r="U74" s="21"/>
      <c r="V74" s="21">
        <v>833143</v>
      </c>
      <c r="W74" s="21">
        <v>228414</v>
      </c>
      <c r="X74" s="21"/>
      <c r="Y74" s="20"/>
      <c r="Z74" s="23">
        <v>456828</v>
      </c>
    </row>
    <row r="75" spans="1:26" ht="12.75" hidden="1">
      <c r="A75" s="40" t="s">
        <v>110</v>
      </c>
      <c r="B75" s="28">
        <v>1515</v>
      </c>
      <c r="C75" s="28"/>
      <c r="D75" s="29"/>
      <c r="E75" s="30"/>
      <c r="F75" s="30">
        <v>28</v>
      </c>
      <c r="G75" s="30"/>
      <c r="H75" s="30"/>
      <c r="I75" s="30">
        <v>28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28</v>
      </c>
      <c r="W75" s="30">
        <v>48</v>
      </c>
      <c r="X75" s="30"/>
      <c r="Y75" s="29"/>
      <c r="Z75" s="31"/>
    </row>
    <row r="76" spans="1:26" ht="12.75" hidden="1">
      <c r="A76" s="42" t="s">
        <v>287</v>
      </c>
      <c r="B76" s="32">
        <v>487491</v>
      </c>
      <c r="C76" s="32"/>
      <c r="D76" s="33">
        <v>456924</v>
      </c>
      <c r="E76" s="34">
        <v>456924</v>
      </c>
      <c r="F76" s="34">
        <v>5277</v>
      </c>
      <c r="G76" s="34">
        <v>42973</v>
      </c>
      <c r="H76" s="34">
        <v>64258</v>
      </c>
      <c r="I76" s="34">
        <v>112508</v>
      </c>
      <c r="J76" s="34">
        <v>35021</v>
      </c>
      <c r="K76" s="34">
        <v>79513</v>
      </c>
      <c r="L76" s="34">
        <v>4411</v>
      </c>
      <c r="M76" s="34">
        <v>118945</v>
      </c>
      <c r="N76" s="34"/>
      <c r="O76" s="34"/>
      <c r="P76" s="34"/>
      <c r="Q76" s="34"/>
      <c r="R76" s="34"/>
      <c r="S76" s="34"/>
      <c r="T76" s="34"/>
      <c r="U76" s="34"/>
      <c r="V76" s="34">
        <v>231453</v>
      </c>
      <c r="W76" s="34">
        <v>228462</v>
      </c>
      <c r="X76" s="34"/>
      <c r="Y76" s="33"/>
      <c r="Z76" s="35">
        <v>456924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485976</v>
      </c>
      <c r="C78" s="19"/>
      <c r="D78" s="20">
        <v>456828</v>
      </c>
      <c r="E78" s="21">
        <v>456828</v>
      </c>
      <c r="F78" s="21">
        <v>5277</v>
      </c>
      <c r="G78" s="21">
        <v>42973</v>
      </c>
      <c r="H78" s="21">
        <v>64258</v>
      </c>
      <c r="I78" s="21">
        <v>112508</v>
      </c>
      <c r="J78" s="21">
        <v>35021</v>
      </c>
      <c r="K78" s="21">
        <v>79513</v>
      </c>
      <c r="L78" s="21">
        <v>4411</v>
      </c>
      <c r="M78" s="21">
        <v>118945</v>
      </c>
      <c r="N78" s="21"/>
      <c r="O78" s="21"/>
      <c r="P78" s="21"/>
      <c r="Q78" s="21"/>
      <c r="R78" s="21"/>
      <c r="S78" s="21"/>
      <c r="T78" s="21"/>
      <c r="U78" s="21"/>
      <c r="V78" s="21">
        <v>231453</v>
      </c>
      <c r="W78" s="21">
        <v>228414</v>
      </c>
      <c r="X78" s="21"/>
      <c r="Y78" s="20"/>
      <c r="Z78" s="23">
        <v>456828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485976</v>
      </c>
      <c r="C83" s="19"/>
      <c r="D83" s="20">
        <v>456828</v>
      </c>
      <c r="E83" s="21">
        <v>456828</v>
      </c>
      <c r="F83" s="21">
        <v>5277</v>
      </c>
      <c r="G83" s="21">
        <v>42973</v>
      </c>
      <c r="H83" s="21">
        <v>64258</v>
      </c>
      <c r="I83" s="21">
        <v>112508</v>
      </c>
      <c r="J83" s="21">
        <v>35021</v>
      </c>
      <c r="K83" s="21">
        <v>79513</v>
      </c>
      <c r="L83" s="21">
        <v>4411</v>
      </c>
      <c r="M83" s="21">
        <v>118945</v>
      </c>
      <c r="N83" s="21"/>
      <c r="O83" s="21"/>
      <c r="P83" s="21"/>
      <c r="Q83" s="21"/>
      <c r="R83" s="21"/>
      <c r="S83" s="21"/>
      <c r="T83" s="21"/>
      <c r="U83" s="21"/>
      <c r="V83" s="21">
        <v>231453</v>
      </c>
      <c r="W83" s="21">
        <v>228414</v>
      </c>
      <c r="X83" s="21"/>
      <c r="Y83" s="20"/>
      <c r="Z83" s="23">
        <v>456828</v>
      </c>
    </row>
    <row r="84" spans="1:26" ht="12.75" hidden="1">
      <c r="A84" s="40" t="s">
        <v>110</v>
      </c>
      <c r="B84" s="28">
        <v>1515</v>
      </c>
      <c r="C84" s="28"/>
      <c r="D84" s="29">
        <v>96</v>
      </c>
      <c r="E84" s="30">
        <v>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48</v>
      </c>
      <c r="X84" s="30"/>
      <c r="Y84" s="29"/>
      <c r="Z84" s="31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8336000</v>
      </c>
      <c r="F5" s="358">
        <f t="shared" si="0"/>
        <v>8336000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4168000</v>
      </c>
      <c r="Y5" s="358">
        <f t="shared" si="0"/>
        <v>-4168000</v>
      </c>
      <c r="Z5" s="359">
        <f>+IF(X5&lt;&gt;0,+(Y5/X5)*100,0)</f>
        <v>-100</v>
      </c>
      <c r="AA5" s="360">
        <f>+AA6+AA8+AA11+AA13+AA15</f>
        <v>8336000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8336000</v>
      </c>
      <c r="F6" s="59">
        <f t="shared" si="1"/>
        <v>8336000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4168000</v>
      </c>
      <c r="Y6" s="59">
        <f t="shared" si="1"/>
        <v>-4168000</v>
      </c>
      <c r="Z6" s="61">
        <f>+IF(X6&lt;&gt;0,+(Y6/X6)*100,0)</f>
        <v>-100</v>
      </c>
      <c r="AA6" s="62">
        <f t="shared" si="1"/>
        <v>8336000</v>
      </c>
    </row>
    <row r="7" spans="1:27" ht="12.75">
      <c r="A7" s="291" t="s">
        <v>229</v>
      </c>
      <c r="B7" s="142"/>
      <c r="C7" s="60"/>
      <c r="D7" s="340"/>
      <c r="E7" s="60">
        <v>8336000</v>
      </c>
      <c r="F7" s="59">
        <v>8336000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4168000</v>
      </c>
      <c r="Y7" s="59">
        <v>-4168000</v>
      </c>
      <c r="Z7" s="61">
        <v>-100</v>
      </c>
      <c r="AA7" s="62">
        <v>8336000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297000</v>
      </c>
      <c r="F22" s="345">
        <f t="shared" si="6"/>
        <v>297000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148500</v>
      </c>
      <c r="Y22" s="345">
        <f t="shared" si="6"/>
        <v>-148500</v>
      </c>
      <c r="Z22" s="336">
        <f>+IF(X22&lt;&gt;0,+(Y22/X22)*100,0)</f>
        <v>-100</v>
      </c>
      <c r="AA22" s="350">
        <f>SUM(AA23:AA32)</f>
        <v>297000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297000</v>
      </c>
      <c r="F27" s="59">
        <v>297000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148500</v>
      </c>
      <c r="Y27" s="59">
        <v>-148500</v>
      </c>
      <c r="Z27" s="61">
        <v>-100</v>
      </c>
      <c r="AA27" s="62">
        <v>297000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4716000</v>
      </c>
      <c r="F40" s="345">
        <f t="shared" si="9"/>
        <v>4716000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2358000</v>
      </c>
      <c r="Y40" s="345">
        <f t="shared" si="9"/>
        <v>-2358000</v>
      </c>
      <c r="Z40" s="336">
        <f>+IF(X40&lt;&gt;0,+(Y40/X40)*100,0)</f>
        <v>-100</v>
      </c>
      <c r="AA40" s="350">
        <f>SUM(AA41:AA49)</f>
        <v>4716000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4716000</v>
      </c>
      <c r="F49" s="53">
        <v>4716000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2358000</v>
      </c>
      <c r="Y49" s="53">
        <v>-2358000</v>
      </c>
      <c r="Z49" s="94">
        <v>-100</v>
      </c>
      <c r="AA49" s="95">
        <v>4716000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13349000</v>
      </c>
      <c r="F60" s="264">
        <f t="shared" si="14"/>
        <v>13349000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6674500</v>
      </c>
      <c r="Y60" s="264">
        <f t="shared" si="14"/>
        <v>-6674500</v>
      </c>
      <c r="Z60" s="337">
        <f>+IF(X60&lt;&gt;0,+(Y60/X60)*100,0)</f>
        <v>-100</v>
      </c>
      <c r="AA60" s="232">
        <f>+AA57+AA54+AA51+AA40+AA37+AA34+AA22+AA5</f>
        <v>13349000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80542654</v>
      </c>
      <c r="D5" s="153">
        <f>SUM(D6:D8)</f>
        <v>0</v>
      </c>
      <c r="E5" s="154">
        <f t="shared" si="0"/>
        <v>68008474</v>
      </c>
      <c r="F5" s="100">
        <f t="shared" si="0"/>
        <v>68008474</v>
      </c>
      <c r="G5" s="100">
        <f t="shared" si="0"/>
        <v>22087673</v>
      </c>
      <c r="H5" s="100">
        <f t="shared" si="0"/>
        <v>849458</v>
      </c>
      <c r="I5" s="100">
        <f t="shared" si="0"/>
        <v>1990916</v>
      </c>
      <c r="J5" s="100">
        <f t="shared" si="0"/>
        <v>24928047</v>
      </c>
      <c r="K5" s="100">
        <f t="shared" si="0"/>
        <v>176727</v>
      </c>
      <c r="L5" s="100">
        <f t="shared" si="0"/>
        <v>1229426</v>
      </c>
      <c r="M5" s="100">
        <f t="shared" si="0"/>
        <v>19085065</v>
      </c>
      <c r="N5" s="100">
        <f t="shared" si="0"/>
        <v>20491218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45419265</v>
      </c>
      <c r="X5" s="100">
        <f t="shared" si="0"/>
        <v>33532791</v>
      </c>
      <c r="Y5" s="100">
        <f t="shared" si="0"/>
        <v>11886474</v>
      </c>
      <c r="Z5" s="137">
        <f>+IF(X5&lt;&gt;0,+(Y5/X5)*100,0)</f>
        <v>35.44731483877975</v>
      </c>
      <c r="AA5" s="153">
        <f>SUM(AA6:AA8)</f>
        <v>68008474</v>
      </c>
    </row>
    <row r="6" spans="1:27" ht="12.75">
      <c r="A6" s="138" t="s">
        <v>75</v>
      </c>
      <c r="B6" s="136"/>
      <c r="C6" s="155">
        <v>10110829</v>
      </c>
      <c r="D6" s="155"/>
      <c r="E6" s="156">
        <v>9542443</v>
      </c>
      <c r="F6" s="60">
        <v>9542443</v>
      </c>
      <c r="G6" s="60">
        <v>252056</v>
      </c>
      <c r="H6" s="60">
        <v>585757</v>
      </c>
      <c r="I6" s="60">
        <v>576047</v>
      </c>
      <c r="J6" s="60">
        <v>1413860</v>
      </c>
      <c r="K6" s="60">
        <v>35021</v>
      </c>
      <c r="L6" s="60">
        <v>-7127</v>
      </c>
      <c r="M6" s="60">
        <v>539333</v>
      </c>
      <c r="N6" s="60">
        <v>567227</v>
      </c>
      <c r="O6" s="60"/>
      <c r="P6" s="60"/>
      <c r="Q6" s="60"/>
      <c r="R6" s="60"/>
      <c r="S6" s="60"/>
      <c r="T6" s="60"/>
      <c r="U6" s="60"/>
      <c r="V6" s="60"/>
      <c r="W6" s="60">
        <v>1981087</v>
      </c>
      <c r="X6" s="60">
        <v>3746027</v>
      </c>
      <c r="Y6" s="60">
        <v>-1764940</v>
      </c>
      <c r="Z6" s="140">
        <v>-47.11</v>
      </c>
      <c r="AA6" s="155">
        <v>9542443</v>
      </c>
    </row>
    <row r="7" spans="1:27" ht="12.75">
      <c r="A7" s="138" t="s">
        <v>76</v>
      </c>
      <c r="B7" s="136"/>
      <c r="C7" s="157">
        <v>70412040</v>
      </c>
      <c r="D7" s="157"/>
      <c r="E7" s="158">
        <v>58442501</v>
      </c>
      <c r="F7" s="159">
        <v>58442501</v>
      </c>
      <c r="G7" s="159">
        <v>21830354</v>
      </c>
      <c r="H7" s="159">
        <v>262014</v>
      </c>
      <c r="I7" s="159">
        <v>1412357</v>
      </c>
      <c r="J7" s="159">
        <v>23504725</v>
      </c>
      <c r="K7" s="159">
        <v>139744</v>
      </c>
      <c r="L7" s="159">
        <v>1235141</v>
      </c>
      <c r="M7" s="159">
        <v>18529158</v>
      </c>
      <c r="N7" s="159">
        <v>19904043</v>
      </c>
      <c r="O7" s="159"/>
      <c r="P7" s="159"/>
      <c r="Q7" s="159"/>
      <c r="R7" s="159"/>
      <c r="S7" s="159"/>
      <c r="T7" s="159"/>
      <c r="U7" s="159"/>
      <c r="V7" s="159"/>
      <c r="W7" s="159">
        <v>43408768</v>
      </c>
      <c r="X7" s="159">
        <v>29774998</v>
      </c>
      <c r="Y7" s="159">
        <v>13633770</v>
      </c>
      <c r="Z7" s="141">
        <v>45.79</v>
      </c>
      <c r="AA7" s="157">
        <v>58442501</v>
      </c>
    </row>
    <row r="8" spans="1:27" ht="12.75">
      <c r="A8" s="138" t="s">
        <v>77</v>
      </c>
      <c r="B8" s="136"/>
      <c r="C8" s="155">
        <v>19785</v>
      </c>
      <c r="D8" s="155"/>
      <c r="E8" s="156">
        <v>23530</v>
      </c>
      <c r="F8" s="60">
        <v>23530</v>
      </c>
      <c r="G8" s="60">
        <v>5263</v>
      </c>
      <c r="H8" s="60">
        <v>1687</v>
      </c>
      <c r="I8" s="60">
        <v>2512</v>
      </c>
      <c r="J8" s="60">
        <v>9462</v>
      </c>
      <c r="K8" s="60">
        <v>1962</v>
      </c>
      <c r="L8" s="60">
        <v>1412</v>
      </c>
      <c r="M8" s="60">
        <v>16574</v>
      </c>
      <c r="N8" s="60">
        <v>19948</v>
      </c>
      <c r="O8" s="60"/>
      <c r="P8" s="60"/>
      <c r="Q8" s="60"/>
      <c r="R8" s="60"/>
      <c r="S8" s="60"/>
      <c r="T8" s="60"/>
      <c r="U8" s="60"/>
      <c r="V8" s="60"/>
      <c r="W8" s="60">
        <v>29410</v>
      </c>
      <c r="X8" s="60">
        <v>11766</v>
      </c>
      <c r="Y8" s="60">
        <v>17644</v>
      </c>
      <c r="Z8" s="140">
        <v>149.96</v>
      </c>
      <c r="AA8" s="155">
        <v>23530</v>
      </c>
    </row>
    <row r="9" spans="1:27" ht="12.75">
      <c r="A9" s="135" t="s">
        <v>78</v>
      </c>
      <c r="B9" s="136"/>
      <c r="C9" s="153">
        <f aca="true" t="shared" si="1" ref="C9:Y9">SUM(C10:C14)</f>
        <v>12945722</v>
      </c>
      <c r="D9" s="153">
        <f>SUM(D10:D14)</f>
        <v>0</v>
      </c>
      <c r="E9" s="154">
        <f t="shared" si="1"/>
        <v>13138591</v>
      </c>
      <c r="F9" s="100">
        <f t="shared" si="1"/>
        <v>13138591</v>
      </c>
      <c r="G9" s="100">
        <f t="shared" si="1"/>
        <v>1009547</v>
      </c>
      <c r="H9" s="100">
        <f t="shared" si="1"/>
        <v>1826944</v>
      </c>
      <c r="I9" s="100">
        <f t="shared" si="1"/>
        <v>1561055</v>
      </c>
      <c r="J9" s="100">
        <f t="shared" si="1"/>
        <v>4397546</v>
      </c>
      <c r="K9" s="100">
        <f t="shared" si="1"/>
        <v>1887207</v>
      </c>
      <c r="L9" s="100">
        <f t="shared" si="1"/>
        <v>1118179</v>
      </c>
      <c r="M9" s="100">
        <f t="shared" si="1"/>
        <v>309930</v>
      </c>
      <c r="N9" s="100">
        <f t="shared" si="1"/>
        <v>3315316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7712862</v>
      </c>
      <c r="X9" s="100">
        <f t="shared" si="1"/>
        <v>6569346</v>
      </c>
      <c r="Y9" s="100">
        <f t="shared" si="1"/>
        <v>1143516</v>
      </c>
      <c r="Z9" s="137">
        <f>+IF(X9&lt;&gt;0,+(Y9/X9)*100,0)</f>
        <v>17.40684689160839</v>
      </c>
      <c r="AA9" s="153">
        <f>SUM(AA10:AA14)</f>
        <v>13138591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12691061</v>
      </c>
      <c r="D11" s="155"/>
      <c r="E11" s="156">
        <v>12900786</v>
      </c>
      <c r="F11" s="60">
        <v>12900786</v>
      </c>
      <c r="G11" s="60">
        <v>996438</v>
      </c>
      <c r="H11" s="60">
        <v>1826383</v>
      </c>
      <c r="I11" s="60">
        <v>1556672</v>
      </c>
      <c r="J11" s="60">
        <v>4379493</v>
      </c>
      <c r="K11" s="60">
        <v>1876321</v>
      </c>
      <c r="L11" s="60">
        <v>1091986</v>
      </c>
      <c r="M11" s="60">
        <v>303350</v>
      </c>
      <c r="N11" s="60">
        <v>3271657</v>
      </c>
      <c r="O11" s="60"/>
      <c r="P11" s="60"/>
      <c r="Q11" s="60"/>
      <c r="R11" s="60"/>
      <c r="S11" s="60"/>
      <c r="T11" s="60"/>
      <c r="U11" s="60"/>
      <c r="V11" s="60"/>
      <c r="W11" s="60">
        <v>7651150</v>
      </c>
      <c r="X11" s="60">
        <v>6450444</v>
      </c>
      <c r="Y11" s="60">
        <v>1200706</v>
      </c>
      <c r="Z11" s="140">
        <v>18.61</v>
      </c>
      <c r="AA11" s="155">
        <v>12900786</v>
      </c>
    </row>
    <row r="12" spans="1:27" ht="12.75">
      <c r="A12" s="138" t="s">
        <v>81</v>
      </c>
      <c r="B12" s="136"/>
      <c r="C12" s="155">
        <v>116640</v>
      </c>
      <c r="D12" s="155"/>
      <c r="E12" s="156">
        <v>97500</v>
      </c>
      <c r="F12" s="60">
        <v>97500</v>
      </c>
      <c r="G12" s="60">
        <v>13109</v>
      </c>
      <c r="H12" s="60">
        <v>561</v>
      </c>
      <c r="I12" s="60">
        <v>4383</v>
      </c>
      <c r="J12" s="60">
        <v>18053</v>
      </c>
      <c r="K12" s="60">
        <v>10886</v>
      </c>
      <c r="L12" s="60">
        <v>26193</v>
      </c>
      <c r="M12" s="60">
        <v>6580</v>
      </c>
      <c r="N12" s="60">
        <v>43659</v>
      </c>
      <c r="O12" s="60"/>
      <c r="P12" s="60"/>
      <c r="Q12" s="60"/>
      <c r="R12" s="60"/>
      <c r="S12" s="60"/>
      <c r="T12" s="60"/>
      <c r="U12" s="60"/>
      <c r="V12" s="60"/>
      <c r="W12" s="60">
        <v>61712</v>
      </c>
      <c r="X12" s="60">
        <v>48750</v>
      </c>
      <c r="Y12" s="60">
        <v>12962</v>
      </c>
      <c r="Z12" s="140">
        <v>26.59</v>
      </c>
      <c r="AA12" s="155">
        <v>97500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138021</v>
      </c>
      <c r="D14" s="157"/>
      <c r="E14" s="158">
        <v>140305</v>
      </c>
      <c r="F14" s="159">
        <v>140305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70152</v>
      </c>
      <c r="Y14" s="159">
        <v>-70152</v>
      </c>
      <c r="Z14" s="141">
        <v>-100</v>
      </c>
      <c r="AA14" s="157">
        <v>140305</v>
      </c>
    </row>
    <row r="15" spans="1:27" ht="12.75">
      <c r="A15" s="135" t="s">
        <v>84</v>
      </c>
      <c r="B15" s="142"/>
      <c r="C15" s="153">
        <f aca="true" t="shared" si="2" ref="C15:Y15">SUM(C16:C18)</f>
        <v>70295916</v>
      </c>
      <c r="D15" s="153">
        <f>SUM(D16:D18)</f>
        <v>0</v>
      </c>
      <c r="E15" s="154">
        <f t="shared" si="2"/>
        <v>69139357</v>
      </c>
      <c r="F15" s="100">
        <f t="shared" si="2"/>
        <v>69139357</v>
      </c>
      <c r="G15" s="100">
        <f t="shared" si="2"/>
        <v>25818</v>
      </c>
      <c r="H15" s="100">
        <f t="shared" si="2"/>
        <v>4715285</v>
      </c>
      <c r="I15" s="100">
        <f t="shared" si="2"/>
        <v>10941553</v>
      </c>
      <c r="J15" s="100">
        <f t="shared" si="2"/>
        <v>15682656</v>
      </c>
      <c r="K15" s="100">
        <f t="shared" si="2"/>
        <v>6455943</v>
      </c>
      <c r="L15" s="100">
        <f t="shared" si="2"/>
        <v>23140</v>
      </c>
      <c r="M15" s="100">
        <f t="shared" si="2"/>
        <v>6438355</v>
      </c>
      <c r="N15" s="100">
        <f t="shared" si="2"/>
        <v>12917438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28600094</v>
      </c>
      <c r="X15" s="100">
        <f t="shared" si="2"/>
        <v>29330408</v>
      </c>
      <c r="Y15" s="100">
        <f t="shared" si="2"/>
        <v>-730314</v>
      </c>
      <c r="Z15" s="137">
        <f>+IF(X15&lt;&gt;0,+(Y15/X15)*100,0)</f>
        <v>-2.489955134616607</v>
      </c>
      <c r="AA15" s="153">
        <f>SUM(AA16:AA18)</f>
        <v>69139357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70193490</v>
      </c>
      <c r="D17" s="155"/>
      <c r="E17" s="156">
        <v>69013357</v>
      </c>
      <c r="F17" s="60">
        <v>69013357</v>
      </c>
      <c r="G17" s="60">
        <v>16716</v>
      </c>
      <c r="H17" s="60">
        <v>4677180</v>
      </c>
      <c r="I17" s="60">
        <v>10907541</v>
      </c>
      <c r="J17" s="60">
        <v>15601437</v>
      </c>
      <c r="K17" s="60">
        <v>6441494</v>
      </c>
      <c r="L17" s="60">
        <v>19140</v>
      </c>
      <c r="M17" s="60">
        <v>6438355</v>
      </c>
      <c r="N17" s="60">
        <v>12898989</v>
      </c>
      <c r="O17" s="60"/>
      <c r="P17" s="60"/>
      <c r="Q17" s="60"/>
      <c r="R17" s="60"/>
      <c r="S17" s="60"/>
      <c r="T17" s="60"/>
      <c r="U17" s="60"/>
      <c r="V17" s="60"/>
      <c r="W17" s="60">
        <v>28500426</v>
      </c>
      <c r="X17" s="60">
        <v>29267408</v>
      </c>
      <c r="Y17" s="60">
        <v>-766982</v>
      </c>
      <c r="Z17" s="140">
        <v>-2.62</v>
      </c>
      <c r="AA17" s="155">
        <v>69013357</v>
      </c>
    </row>
    <row r="18" spans="1:27" ht="12.75">
      <c r="A18" s="138" t="s">
        <v>87</v>
      </c>
      <c r="B18" s="136"/>
      <c r="C18" s="155">
        <v>102426</v>
      </c>
      <c r="D18" s="155"/>
      <c r="E18" s="156">
        <v>126000</v>
      </c>
      <c r="F18" s="60">
        <v>126000</v>
      </c>
      <c r="G18" s="60">
        <v>9102</v>
      </c>
      <c r="H18" s="60">
        <v>38105</v>
      </c>
      <c r="I18" s="60">
        <v>34012</v>
      </c>
      <c r="J18" s="60">
        <v>81219</v>
      </c>
      <c r="K18" s="60">
        <v>14449</v>
      </c>
      <c r="L18" s="60">
        <v>4000</v>
      </c>
      <c r="M18" s="60"/>
      <c r="N18" s="60">
        <v>18449</v>
      </c>
      <c r="O18" s="60"/>
      <c r="P18" s="60"/>
      <c r="Q18" s="60"/>
      <c r="R18" s="60"/>
      <c r="S18" s="60"/>
      <c r="T18" s="60"/>
      <c r="U18" s="60"/>
      <c r="V18" s="60"/>
      <c r="W18" s="60">
        <v>99668</v>
      </c>
      <c r="X18" s="60">
        <v>63000</v>
      </c>
      <c r="Y18" s="60">
        <v>36668</v>
      </c>
      <c r="Z18" s="140">
        <v>58.2</v>
      </c>
      <c r="AA18" s="155">
        <v>126000</v>
      </c>
    </row>
    <row r="19" spans="1:27" ht="12.75">
      <c r="A19" s="135" t="s">
        <v>88</v>
      </c>
      <c r="B19" s="142"/>
      <c r="C19" s="153">
        <f aca="true" t="shared" si="3" ref="C19:Y19">SUM(C20:C23)</f>
        <v>26604</v>
      </c>
      <c r="D19" s="153">
        <f>SUM(D20:D23)</f>
        <v>0</v>
      </c>
      <c r="E19" s="154">
        <f t="shared" si="3"/>
        <v>4224880</v>
      </c>
      <c r="F19" s="100">
        <f t="shared" si="3"/>
        <v>4224880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2112438</v>
      </c>
      <c r="Y19" s="100">
        <f t="shared" si="3"/>
        <v>-2112438</v>
      </c>
      <c r="Z19" s="137">
        <f>+IF(X19&lt;&gt;0,+(Y19/X19)*100,0)</f>
        <v>-100</v>
      </c>
      <c r="AA19" s="153">
        <f>SUM(AA20:AA23)</f>
        <v>4224880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26604</v>
      </c>
      <c r="D23" s="155"/>
      <c r="E23" s="156">
        <v>4224880</v>
      </c>
      <c r="F23" s="60">
        <v>4224880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2112438</v>
      </c>
      <c r="Y23" s="60">
        <v>-2112438</v>
      </c>
      <c r="Z23" s="140">
        <v>-100</v>
      </c>
      <c r="AA23" s="155">
        <v>4224880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163810896</v>
      </c>
      <c r="D25" s="168">
        <f>+D5+D9+D15+D19+D24</f>
        <v>0</v>
      </c>
      <c r="E25" s="169">
        <f t="shared" si="4"/>
        <v>154511302</v>
      </c>
      <c r="F25" s="73">
        <f t="shared" si="4"/>
        <v>154511302</v>
      </c>
      <c r="G25" s="73">
        <f t="shared" si="4"/>
        <v>23123038</v>
      </c>
      <c r="H25" s="73">
        <f t="shared" si="4"/>
        <v>7391687</v>
      </c>
      <c r="I25" s="73">
        <f t="shared" si="4"/>
        <v>14493524</v>
      </c>
      <c r="J25" s="73">
        <f t="shared" si="4"/>
        <v>45008249</v>
      </c>
      <c r="K25" s="73">
        <f t="shared" si="4"/>
        <v>8519877</v>
      </c>
      <c r="L25" s="73">
        <f t="shared" si="4"/>
        <v>2370745</v>
      </c>
      <c r="M25" s="73">
        <f t="shared" si="4"/>
        <v>25833350</v>
      </c>
      <c r="N25" s="73">
        <f t="shared" si="4"/>
        <v>36723972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81732221</v>
      </c>
      <c r="X25" s="73">
        <f t="shared" si="4"/>
        <v>71544983</v>
      </c>
      <c r="Y25" s="73">
        <f t="shared" si="4"/>
        <v>10187238</v>
      </c>
      <c r="Z25" s="170">
        <f>+IF(X25&lt;&gt;0,+(Y25/X25)*100,0)</f>
        <v>14.238927137630322</v>
      </c>
      <c r="AA25" s="168">
        <f>+AA5+AA9+AA15+AA19+AA24</f>
        <v>154511302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40170827</v>
      </c>
      <c r="D28" s="153">
        <f>SUM(D29:D31)</f>
        <v>0</v>
      </c>
      <c r="E28" s="154">
        <f t="shared" si="5"/>
        <v>36898298</v>
      </c>
      <c r="F28" s="100">
        <f t="shared" si="5"/>
        <v>36898298</v>
      </c>
      <c r="G28" s="100">
        <f t="shared" si="5"/>
        <v>2153736</v>
      </c>
      <c r="H28" s="100">
        <f t="shared" si="5"/>
        <v>2053351</v>
      </c>
      <c r="I28" s="100">
        <f t="shared" si="5"/>
        <v>2724002</v>
      </c>
      <c r="J28" s="100">
        <f t="shared" si="5"/>
        <v>6931089</v>
      </c>
      <c r="K28" s="100">
        <f t="shared" si="5"/>
        <v>2480652</v>
      </c>
      <c r="L28" s="100">
        <f t="shared" si="5"/>
        <v>3444165</v>
      </c>
      <c r="M28" s="100">
        <f t="shared" si="5"/>
        <v>3618371</v>
      </c>
      <c r="N28" s="100">
        <f t="shared" si="5"/>
        <v>9543188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16474277</v>
      </c>
      <c r="X28" s="100">
        <f t="shared" si="5"/>
        <v>18482228</v>
      </c>
      <c r="Y28" s="100">
        <f t="shared" si="5"/>
        <v>-2007951</v>
      </c>
      <c r="Z28" s="137">
        <f>+IF(X28&lt;&gt;0,+(Y28/X28)*100,0)</f>
        <v>-10.864225893112021</v>
      </c>
      <c r="AA28" s="153">
        <f>SUM(AA29:AA31)</f>
        <v>36898298</v>
      </c>
    </row>
    <row r="29" spans="1:27" ht="12.75">
      <c r="A29" s="138" t="s">
        <v>75</v>
      </c>
      <c r="B29" s="136"/>
      <c r="C29" s="155">
        <v>11708316</v>
      </c>
      <c r="D29" s="155"/>
      <c r="E29" s="156">
        <v>14450417</v>
      </c>
      <c r="F29" s="60">
        <v>14450417</v>
      </c>
      <c r="G29" s="60">
        <v>917317</v>
      </c>
      <c r="H29" s="60">
        <v>547868</v>
      </c>
      <c r="I29" s="60">
        <v>831774</v>
      </c>
      <c r="J29" s="60">
        <v>2296959</v>
      </c>
      <c r="K29" s="60">
        <v>770746</v>
      </c>
      <c r="L29" s="60">
        <v>1210804</v>
      </c>
      <c r="M29" s="60">
        <v>972145</v>
      </c>
      <c r="N29" s="60">
        <v>2953695</v>
      </c>
      <c r="O29" s="60"/>
      <c r="P29" s="60"/>
      <c r="Q29" s="60"/>
      <c r="R29" s="60"/>
      <c r="S29" s="60"/>
      <c r="T29" s="60"/>
      <c r="U29" s="60"/>
      <c r="V29" s="60"/>
      <c r="W29" s="60">
        <v>5250654</v>
      </c>
      <c r="X29" s="60">
        <v>7210431</v>
      </c>
      <c r="Y29" s="60">
        <v>-1959777</v>
      </c>
      <c r="Z29" s="140">
        <v>-27.18</v>
      </c>
      <c r="AA29" s="155">
        <v>14450417</v>
      </c>
    </row>
    <row r="30" spans="1:27" ht="12.75">
      <c r="A30" s="138" t="s">
        <v>76</v>
      </c>
      <c r="B30" s="136"/>
      <c r="C30" s="157">
        <v>21471818</v>
      </c>
      <c r="D30" s="157"/>
      <c r="E30" s="158">
        <v>14914372</v>
      </c>
      <c r="F30" s="159">
        <v>14914372</v>
      </c>
      <c r="G30" s="159">
        <v>908189</v>
      </c>
      <c r="H30" s="159">
        <v>1096660</v>
      </c>
      <c r="I30" s="159">
        <v>1513376</v>
      </c>
      <c r="J30" s="159">
        <v>3518225</v>
      </c>
      <c r="K30" s="159">
        <v>1165004</v>
      </c>
      <c r="L30" s="159">
        <v>1349571</v>
      </c>
      <c r="M30" s="159">
        <v>1488423</v>
      </c>
      <c r="N30" s="159">
        <v>4002998</v>
      </c>
      <c r="O30" s="159"/>
      <c r="P30" s="159"/>
      <c r="Q30" s="159"/>
      <c r="R30" s="159"/>
      <c r="S30" s="159"/>
      <c r="T30" s="159"/>
      <c r="U30" s="159"/>
      <c r="V30" s="159"/>
      <c r="W30" s="159">
        <v>7521223</v>
      </c>
      <c r="X30" s="159">
        <v>7553966</v>
      </c>
      <c r="Y30" s="159">
        <v>-32743</v>
      </c>
      <c r="Z30" s="141">
        <v>-0.43</v>
      </c>
      <c r="AA30" s="157">
        <v>14914372</v>
      </c>
    </row>
    <row r="31" spans="1:27" ht="12.75">
      <c r="A31" s="138" t="s">
        <v>77</v>
      </c>
      <c r="B31" s="136"/>
      <c r="C31" s="155">
        <v>6990693</v>
      </c>
      <c r="D31" s="155"/>
      <c r="E31" s="156">
        <v>7533509</v>
      </c>
      <c r="F31" s="60">
        <v>7533509</v>
      </c>
      <c r="G31" s="60">
        <v>328230</v>
      </c>
      <c r="H31" s="60">
        <v>408823</v>
      </c>
      <c r="I31" s="60">
        <v>378852</v>
      </c>
      <c r="J31" s="60">
        <v>1115905</v>
      </c>
      <c r="K31" s="60">
        <v>544902</v>
      </c>
      <c r="L31" s="60">
        <v>883790</v>
      </c>
      <c r="M31" s="60">
        <v>1157803</v>
      </c>
      <c r="N31" s="60">
        <v>2586495</v>
      </c>
      <c r="O31" s="60"/>
      <c r="P31" s="60"/>
      <c r="Q31" s="60"/>
      <c r="R31" s="60"/>
      <c r="S31" s="60"/>
      <c r="T31" s="60"/>
      <c r="U31" s="60"/>
      <c r="V31" s="60"/>
      <c r="W31" s="60">
        <v>3702400</v>
      </c>
      <c r="X31" s="60">
        <v>3717831</v>
      </c>
      <c r="Y31" s="60">
        <v>-15431</v>
      </c>
      <c r="Z31" s="140">
        <v>-0.42</v>
      </c>
      <c r="AA31" s="155">
        <v>7533509</v>
      </c>
    </row>
    <row r="32" spans="1:27" ht="12.75">
      <c r="A32" s="135" t="s">
        <v>78</v>
      </c>
      <c r="B32" s="136"/>
      <c r="C32" s="153">
        <f aca="true" t="shared" si="6" ref="C32:Y32">SUM(C33:C37)</f>
        <v>34800913</v>
      </c>
      <c r="D32" s="153">
        <f>SUM(D33:D37)</f>
        <v>0</v>
      </c>
      <c r="E32" s="154">
        <f t="shared" si="6"/>
        <v>31454258</v>
      </c>
      <c r="F32" s="100">
        <f t="shared" si="6"/>
        <v>31454258</v>
      </c>
      <c r="G32" s="100">
        <f t="shared" si="6"/>
        <v>2024408</v>
      </c>
      <c r="H32" s="100">
        <f t="shared" si="6"/>
        <v>5461372</v>
      </c>
      <c r="I32" s="100">
        <f t="shared" si="6"/>
        <v>5221160</v>
      </c>
      <c r="J32" s="100">
        <f t="shared" si="6"/>
        <v>12706940</v>
      </c>
      <c r="K32" s="100">
        <f t="shared" si="6"/>
        <v>4544332</v>
      </c>
      <c r="L32" s="100">
        <f t="shared" si="6"/>
        <v>8291660</v>
      </c>
      <c r="M32" s="100">
        <f t="shared" si="6"/>
        <v>7033899</v>
      </c>
      <c r="N32" s="100">
        <f t="shared" si="6"/>
        <v>19869891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32576831</v>
      </c>
      <c r="X32" s="100">
        <f t="shared" si="6"/>
        <v>15586075</v>
      </c>
      <c r="Y32" s="100">
        <f t="shared" si="6"/>
        <v>16990756</v>
      </c>
      <c r="Z32" s="137">
        <f>+IF(X32&lt;&gt;0,+(Y32/X32)*100,0)</f>
        <v>109.01241011608118</v>
      </c>
      <c r="AA32" s="153">
        <f>SUM(AA33:AA37)</f>
        <v>31454258</v>
      </c>
    </row>
    <row r="33" spans="1:27" ht="12.75">
      <c r="A33" s="138" t="s">
        <v>79</v>
      </c>
      <c r="B33" s="136"/>
      <c r="C33" s="155">
        <v>1594533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>
        <v>12952820</v>
      </c>
      <c r="D34" s="155"/>
      <c r="E34" s="156">
        <v>11225793</v>
      </c>
      <c r="F34" s="60">
        <v>11225793</v>
      </c>
      <c r="G34" s="60">
        <v>541118</v>
      </c>
      <c r="H34" s="60">
        <v>4148286</v>
      </c>
      <c r="I34" s="60">
        <v>3817801</v>
      </c>
      <c r="J34" s="60">
        <v>8507205</v>
      </c>
      <c r="K34" s="60">
        <v>3254822</v>
      </c>
      <c r="L34" s="60">
        <v>7035841</v>
      </c>
      <c r="M34" s="60">
        <v>5023280</v>
      </c>
      <c r="N34" s="60">
        <v>15313943</v>
      </c>
      <c r="O34" s="60"/>
      <c r="P34" s="60"/>
      <c r="Q34" s="60"/>
      <c r="R34" s="60"/>
      <c r="S34" s="60"/>
      <c r="T34" s="60"/>
      <c r="U34" s="60"/>
      <c r="V34" s="60"/>
      <c r="W34" s="60">
        <v>23821148</v>
      </c>
      <c r="X34" s="60">
        <v>5583760</v>
      </c>
      <c r="Y34" s="60">
        <v>18237388</v>
      </c>
      <c r="Z34" s="140">
        <v>326.61</v>
      </c>
      <c r="AA34" s="155">
        <v>11225793</v>
      </c>
    </row>
    <row r="35" spans="1:27" ht="12.75">
      <c r="A35" s="138" t="s">
        <v>81</v>
      </c>
      <c r="B35" s="136"/>
      <c r="C35" s="155">
        <v>20115539</v>
      </c>
      <c r="D35" s="155"/>
      <c r="E35" s="156">
        <v>20088161</v>
      </c>
      <c r="F35" s="60">
        <v>20088161</v>
      </c>
      <c r="G35" s="60">
        <v>1483290</v>
      </c>
      <c r="H35" s="60">
        <v>1313086</v>
      </c>
      <c r="I35" s="60">
        <v>1403359</v>
      </c>
      <c r="J35" s="60">
        <v>4199735</v>
      </c>
      <c r="K35" s="60">
        <v>1289510</v>
      </c>
      <c r="L35" s="60">
        <v>1255819</v>
      </c>
      <c r="M35" s="60">
        <v>2010619</v>
      </c>
      <c r="N35" s="60">
        <v>4555948</v>
      </c>
      <c r="O35" s="60"/>
      <c r="P35" s="60"/>
      <c r="Q35" s="60"/>
      <c r="R35" s="60"/>
      <c r="S35" s="60"/>
      <c r="T35" s="60"/>
      <c r="U35" s="60"/>
      <c r="V35" s="60"/>
      <c r="W35" s="60">
        <v>8755683</v>
      </c>
      <c r="X35" s="60">
        <v>9932163</v>
      </c>
      <c r="Y35" s="60">
        <v>-1176480</v>
      </c>
      <c r="Z35" s="140">
        <v>-11.85</v>
      </c>
      <c r="AA35" s="155">
        <v>20088161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138021</v>
      </c>
      <c r="D37" s="157"/>
      <c r="E37" s="158">
        <v>140304</v>
      </c>
      <c r="F37" s="159">
        <v>140304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70152</v>
      </c>
      <c r="Y37" s="159">
        <v>-70152</v>
      </c>
      <c r="Z37" s="141">
        <v>-100</v>
      </c>
      <c r="AA37" s="157">
        <v>140304</v>
      </c>
    </row>
    <row r="38" spans="1:27" ht="12.75">
      <c r="A38" s="135" t="s">
        <v>84</v>
      </c>
      <c r="B38" s="142"/>
      <c r="C38" s="153">
        <f aca="true" t="shared" si="7" ref="C38:Y38">SUM(C39:C41)</f>
        <v>83456580</v>
      </c>
      <c r="D38" s="153">
        <f>SUM(D39:D41)</f>
        <v>0</v>
      </c>
      <c r="E38" s="154">
        <f t="shared" si="7"/>
        <v>85495793</v>
      </c>
      <c r="F38" s="100">
        <f t="shared" si="7"/>
        <v>85495793</v>
      </c>
      <c r="G38" s="100">
        <f t="shared" si="7"/>
        <v>4445379</v>
      </c>
      <c r="H38" s="100">
        <f t="shared" si="7"/>
        <v>5983298</v>
      </c>
      <c r="I38" s="100">
        <f t="shared" si="7"/>
        <v>6077741</v>
      </c>
      <c r="J38" s="100">
        <f t="shared" si="7"/>
        <v>16506418</v>
      </c>
      <c r="K38" s="100">
        <f t="shared" si="7"/>
        <v>5500628</v>
      </c>
      <c r="L38" s="100">
        <f t="shared" si="7"/>
        <v>9794099</v>
      </c>
      <c r="M38" s="100">
        <f t="shared" si="7"/>
        <v>6136824</v>
      </c>
      <c r="N38" s="100">
        <f t="shared" si="7"/>
        <v>21431551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37937969</v>
      </c>
      <c r="X38" s="100">
        <f t="shared" si="7"/>
        <v>37379927</v>
      </c>
      <c r="Y38" s="100">
        <f t="shared" si="7"/>
        <v>558042</v>
      </c>
      <c r="Z38" s="137">
        <f>+IF(X38&lt;&gt;0,+(Y38/X38)*100,0)</f>
        <v>1.4928921610788592</v>
      </c>
      <c r="AA38" s="153">
        <f>SUM(AA39:AA41)</f>
        <v>85495793</v>
      </c>
    </row>
    <row r="39" spans="1:27" ht="12.75">
      <c r="A39" s="138" t="s">
        <v>85</v>
      </c>
      <c r="B39" s="136"/>
      <c r="C39" s="155">
        <v>1503823</v>
      </c>
      <c r="D39" s="155"/>
      <c r="E39" s="156">
        <v>1451457</v>
      </c>
      <c r="F39" s="60">
        <v>1451457</v>
      </c>
      <c r="G39" s="60">
        <v>106870</v>
      </c>
      <c r="H39" s="60">
        <v>105283</v>
      </c>
      <c r="I39" s="60">
        <v>111483</v>
      </c>
      <c r="J39" s="60">
        <v>323636</v>
      </c>
      <c r="K39" s="60">
        <v>109907</v>
      </c>
      <c r="L39" s="60">
        <v>235191</v>
      </c>
      <c r="M39" s="60">
        <v>108372</v>
      </c>
      <c r="N39" s="60">
        <v>453470</v>
      </c>
      <c r="O39" s="60"/>
      <c r="P39" s="60"/>
      <c r="Q39" s="60"/>
      <c r="R39" s="60"/>
      <c r="S39" s="60"/>
      <c r="T39" s="60"/>
      <c r="U39" s="60"/>
      <c r="V39" s="60"/>
      <c r="W39" s="60">
        <v>777106</v>
      </c>
      <c r="X39" s="60">
        <v>719875</v>
      </c>
      <c r="Y39" s="60">
        <v>57231</v>
      </c>
      <c r="Z39" s="140">
        <v>7.95</v>
      </c>
      <c r="AA39" s="155">
        <v>1451457</v>
      </c>
    </row>
    <row r="40" spans="1:27" ht="12.75">
      <c r="A40" s="138" t="s">
        <v>86</v>
      </c>
      <c r="B40" s="136"/>
      <c r="C40" s="155">
        <v>69958583</v>
      </c>
      <c r="D40" s="155"/>
      <c r="E40" s="156">
        <v>69013303</v>
      </c>
      <c r="F40" s="60">
        <v>69013303</v>
      </c>
      <c r="G40" s="60">
        <v>3350723</v>
      </c>
      <c r="H40" s="60">
        <v>4856745</v>
      </c>
      <c r="I40" s="60">
        <v>4967591</v>
      </c>
      <c r="J40" s="60">
        <v>13175059</v>
      </c>
      <c r="K40" s="60">
        <v>4345154</v>
      </c>
      <c r="L40" s="60">
        <v>7585689</v>
      </c>
      <c r="M40" s="60">
        <v>4826801</v>
      </c>
      <c r="N40" s="60">
        <v>16757644</v>
      </c>
      <c r="O40" s="60"/>
      <c r="P40" s="60"/>
      <c r="Q40" s="60"/>
      <c r="R40" s="60"/>
      <c r="S40" s="60"/>
      <c r="T40" s="60"/>
      <c r="U40" s="60"/>
      <c r="V40" s="60"/>
      <c r="W40" s="60">
        <v>29932703</v>
      </c>
      <c r="X40" s="60">
        <v>29267408</v>
      </c>
      <c r="Y40" s="60">
        <v>665295</v>
      </c>
      <c r="Z40" s="140">
        <v>2.27</v>
      </c>
      <c r="AA40" s="155">
        <v>69013303</v>
      </c>
    </row>
    <row r="41" spans="1:27" ht="12.75">
      <c r="A41" s="138" t="s">
        <v>87</v>
      </c>
      <c r="B41" s="136"/>
      <c r="C41" s="155">
        <v>11994174</v>
      </c>
      <c r="D41" s="155"/>
      <c r="E41" s="156">
        <v>15031033</v>
      </c>
      <c r="F41" s="60">
        <v>15031033</v>
      </c>
      <c r="G41" s="60">
        <v>987786</v>
      </c>
      <c r="H41" s="60">
        <v>1021270</v>
      </c>
      <c r="I41" s="60">
        <v>998667</v>
      </c>
      <c r="J41" s="60">
        <v>3007723</v>
      </c>
      <c r="K41" s="60">
        <v>1045567</v>
      </c>
      <c r="L41" s="60">
        <v>1973219</v>
      </c>
      <c r="M41" s="60">
        <v>1201651</v>
      </c>
      <c r="N41" s="60">
        <v>4220437</v>
      </c>
      <c r="O41" s="60"/>
      <c r="P41" s="60"/>
      <c r="Q41" s="60"/>
      <c r="R41" s="60"/>
      <c r="S41" s="60"/>
      <c r="T41" s="60"/>
      <c r="U41" s="60"/>
      <c r="V41" s="60"/>
      <c r="W41" s="60">
        <v>7228160</v>
      </c>
      <c r="X41" s="60">
        <v>7392644</v>
      </c>
      <c r="Y41" s="60">
        <v>-164484</v>
      </c>
      <c r="Z41" s="140">
        <v>-2.22</v>
      </c>
      <c r="AA41" s="155">
        <v>15031033</v>
      </c>
    </row>
    <row r="42" spans="1:27" ht="12.75">
      <c r="A42" s="135" t="s">
        <v>88</v>
      </c>
      <c r="B42" s="142"/>
      <c r="C42" s="153">
        <f aca="true" t="shared" si="8" ref="C42:Y42">SUM(C43:C46)</f>
        <v>4430425</v>
      </c>
      <c r="D42" s="153">
        <f>SUM(D43:D46)</f>
        <v>0</v>
      </c>
      <c r="E42" s="154">
        <f t="shared" si="8"/>
        <v>4610450</v>
      </c>
      <c r="F42" s="100">
        <f t="shared" si="8"/>
        <v>4610450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2305224</v>
      </c>
      <c r="Y42" s="100">
        <f t="shared" si="8"/>
        <v>-2305224</v>
      </c>
      <c r="Z42" s="137">
        <f>+IF(X42&lt;&gt;0,+(Y42/X42)*100,0)</f>
        <v>-100</v>
      </c>
      <c r="AA42" s="153">
        <f>SUM(AA43:AA46)</f>
        <v>4610450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4430425</v>
      </c>
      <c r="D46" s="155"/>
      <c r="E46" s="156">
        <v>4610450</v>
      </c>
      <c r="F46" s="60">
        <v>4610450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2305224</v>
      </c>
      <c r="Y46" s="60">
        <v>-2305224</v>
      </c>
      <c r="Z46" s="140">
        <v>-100</v>
      </c>
      <c r="AA46" s="155">
        <v>4610450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162858745</v>
      </c>
      <c r="D48" s="168">
        <f>+D28+D32+D38+D42+D47</f>
        <v>0</v>
      </c>
      <c r="E48" s="169">
        <f t="shared" si="9"/>
        <v>158458799</v>
      </c>
      <c r="F48" s="73">
        <f t="shared" si="9"/>
        <v>158458799</v>
      </c>
      <c r="G48" s="73">
        <f t="shared" si="9"/>
        <v>8623523</v>
      </c>
      <c r="H48" s="73">
        <f t="shared" si="9"/>
        <v>13498021</v>
      </c>
      <c r="I48" s="73">
        <f t="shared" si="9"/>
        <v>14022903</v>
      </c>
      <c r="J48" s="73">
        <f t="shared" si="9"/>
        <v>36144447</v>
      </c>
      <c r="K48" s="73">
        <f t="shared" si="9"/>
        <v>12525612</v>
      </c>
      <c r="L48" s="73">
        <f t="shared" si="9"/>
        <v>21529924</v>
      </c>
      <c r="M48" s="73">
        <f t="shared" si="9"/>
        <v>16789094</v>
      </c>
      <c r="N48" s="73">
        <f t="shared" si="9"/>
        <v>50844630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86989077</v>
      </c>
      <c r="X48" s="73">
        <f t="shared" si="9"/>
        <v>73753454</v>
      </c>
      <c r="Y48" s="73">
        <f t="shared" si="9"/>
        <v>13235623</v>
      </c>
      <c r="Z48" s="170">
        <f>+IF(X48&lt;&gt;0,+(Y48/X48)*100,0)</f>
        <v>17.945766987401022</v>
      </c>
      <c r="AA48" s="168">
        <f>+AA28+AA32+AA38+AA42+AA47</f>
        <v>158458799</v>
      </c>
    </row>
    <row r="49" spans="1:27" ht="12.75">
      <c r="A49" s="148" t="s">
        <v>49</v>
      </c>
      <c r="B49" s="149"/>
      <c r="C49" s="171">
        <f aca="true" t="shared" si="10" ref="C49:Y49">+C25-C48</f>
        <v>952151</v>
      </c>
      <c r="D49" s="171">
        <f>+D25-D48</f>
        <v>0</v>
      </c>
      <c r="E49" s="172">
        <f t="shared" si="10"/>
        <v>-3947497</v>
      </c>
      <c r="F49" s="173">
        <f t="shared" si="10"/>
        <v>-3947497</v>
      </c>
      <c r="G49" s="173">
        <f t="shared" si="10"/>
        <v>14499515</v>
      </c>
      <c r="H49" s="173">
        <f t="shared" si="10"/>
        <v>-6106334</v>
      </c>
      <c r="I49" s="173">
        <f t="shared" si="10"/>
        <v>470621</v>
      </c>
      <c r="J49" s="173">
        <f t="shared" si="10"/>
        <v>8863802</v>
      </c>
      <c r="K49" s="173">
        <f t="shared" si="10"/>
        <v>-4005735</v>
      </c>
      <c r="L49" s="173">
        <f t="shared" si="10"/>
        <v>-19159179</v>
      </c>
      <c r="M49" s="173">
        <f t="shared" si="10"/>
        <v>9044256</v>
      </c>
      <c r="N49" s="173">
        <f t="shared" si="10"/>
        <v>-14120658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-5256856</v>
      </c>
      <c r="X49" s="173">
        <f>IF(F25=F48,0,X25-X48)</f>
        <v>-2208471</v>
      </c>
      <c r="Y49" s="173">
        <f t="shared" si="10"/>
        <v>-3048385</v>
      </c>
      <c r="Z49" s="174">
        <f>+IF(X49&lt;&gt;0,+(Y49/X49)*100,0)</f>
        <v>138.03147064190563</v>
      </c>
      <c r="AA49" s="171">
        <f>+AA25-AA48</f>
        <v>-3947497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445631</v>
      </c>
      <c r="D11" s="155">
        <v>0</v>
      </c>
      <c r="E11" s="156">
        <v>456828</v>
      </c>
      <c r="F11" s="60">
        <v>456828</v>
      </c>
      <c r="G11" s="60">
        <v>179543</v>
      </c>
      <c r="H11" s="60">
        <v>278618</v>
      </c>
      <c r="I11" s="60">
        <v>114767</v>
      </c>
      <c r="J11" s="60">
        <v>572928</v>
      </c>
      <c r="K11" s="60">
        <v>160671</v>
      </c>
      <c r="L11" s="60">
        <v>99544</v>
      </c>
      <c r="M11" s="60">
        <v>0</v>
      </c>
      <c r="N11" s="60">
        <v>260215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833143</v>
      </c>
      <c r="X11" s="60">
        <v>228414</v>
      </c>
      <c r="Y11" s="60">
        <v>604729</v>
      </c>
      <c r="Z11" s="140">
        <v>264.75</v>
      </c>
      <c r="AA11" s="155">
        <v>456828</v>
      </c>
    </row>
    <row r="12" spans="1:27" ht="12.75">
      <c r="A12" s="183" t="s">
        <v>108</v>
      </c>
      <c r="B12" s="185"/>
      <c r="C12" s="155">
        <v>12141537</v>
      </c>
      <c r="D12" s="155">
        <v>0</v>
      </c>
      <c r="E12" s="156">
        <v>12326790</v>
      </c>
      <c r="F12" s="60">
        <v>12326790</v>
      </c>
      <c r="G12" s="60">
        <v>1015924</v>
      </c>
      <c r="H12" s="60">
        <v>1409820</v>
      </c>
      <c r="I12" s="60">
        <v>1586124</v>
      </c>
      <c r="J12" s="60">
        <v>4011868</v>
      </c>
      <c r="K12" s="60">
        <v>1704685</v>
      </c>
      <c r="L12" s="60">
        <v>1124648</v>
      </c>
      <c r="M12" s="60">
        <v>306704</v>
      </c>
      <c r="N12" s="60">
        <v>3136037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7147905</v>
      </c>
      <c r="X12" s="60">
        <v>6164438</v>
      </c>
      <c r="Y12" s="60">
        <v>983467</v>
      </c>
      <c r="Z12" s="140">
        <v>15.95</v>
      </c>
      <c r="AA12" s="155">
        <v>12326790</v>
      </c>
    </row>
    <row r="13" spans="1:27" ht="12.75">
      <c r="A13" s="181" t="s">
        <v>109</v>
      </c>
      <c r="B13" s="185"/>
      <c r="C13" s="155">
        <v>2187723</v>
      </c>
      <c r="D13" s="155">
        <v>0</v>
      </c>
      <c r="E13" s="156">
        <v>1200000</v>
      </c>
      <c r="F13" s="60">
        <v>1200000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164555</v>
      </c>
      <c r="M13" s="60">
        <v>0</v>
      </c>
      <c r="N13" s="60">
        <v>164555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164555</v>
      </c>
      <c r="X13" s="60">
        <v>600000</v>
      </c>
      <c r="Y13" s="60">
        <v>-435445</v>
      </c>
      <c r="Z13" s="140">
        <v>-72.57</v>
      </c>
      <c r="AA13" s="155">
        <v>1200000</v>
      </c>
    </row>
    <row r="14" spans="1:27" ht="12.75">
      <c r="A14" s="181" t="s">
        <v>110</v>
      </c>
      <c r="B14" s="185"/>
      <c r="C14" s="155">
        <v>1515</v>
      </c>
      <c r="D14" s="155">
        <v>0</v>
      </c>
      <c r="E14" s="156">
        <v>0</v>
      </c>
      <c r="F14" s="60">
        <v>0</v>
      </c>
      <c r="G14" s="60">
        <v>28</v>
      </c>
      <c r="H14" s="60">
        <v>0</v>
      </c>
      <c r="I14" s="60">
        <v>0</v>
      </c>
      <c r="J14" s="60">
        <v>28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</v>
      </c>
      <c r="X14" s="60">
        <v>48</v>
      </c>
      <c r="Y14" s="60">
        <v>-20</v>
      </c>
      <c r="Z14" s="140">
        <v>-41.67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136872</v>
      </c>
      <c r="D17" s="155">
        <v>0</v>
      </c>
      <c r="E17" s="156">
        <v>26000</v>
      </c>
      <c r="F17" s="60">
        <v>26000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6487</v>
      </c>
      <c r="N17" s="60">
        <v>6487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6487</v>
      </c>
      <c r="X17" s="60">
        <v>13002</v>
      </c>
      <c r="Y17" s="60">
        <v>-6515</v>
      </c>
      <c r="Z17" s="140">
        <v>-50.11</v>
      </c>
      <c r="AA17" s="155">
        <v>26000</v>
      </c>
    </row>
    <row r="18" spans="1:27" ht="12.75">
      <c r="A18" s="183" t="s">
        <v>114</v>
      </c>
      <c r="B18" s="182"/>
      <c r="C18" s="155">
        <v>6591829</v>
      </c>
      <c r="D18" s="155">
        <v>0</v>
      </c>
      <c r="E18" s="156">
        <v>8259643</v>
      </c>
      <c r="F18" s="60">
        <v>8259643</v>
      </c>
      <c r="G18" s="60">
        <v>0</v>
      </c>
      <c r="H18" s="60">
        <v>539084</v>
      </c>
      <c r="I18" s="60">
        <v>539084</v>
      </c>
      <c r="J18" s="60">
        <v>1078168</v>
      </c>
      <c r="K18" s="60">
        <v>0</v>
      </c>
      <c r="L18" s="60">
        <v>539273</v>
      </c>
      <c r="M18" s="60">
        <v>6971260</v>
      </c>
      <c r="N18" s="60">
        <v>7510533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8588701</v>
      </c>
      <c r="X18" s="60">
        <v>3153989</v>
      </c>
      <c r="Y18" s="60">
        <v>5434712</v>
      </c>
      <c r="Z18" s="140">
        <v>172.31</v>
      </c>
      <c r="AA18" s="155">
        <v>8259643</v>
      </c>
    </row>
    <row r="19" spans="1:27" ht="12.75">
      <c r="A19" s="181" t="s">
        <v>34</v>
      </c>
      <c r="B19" s="185"/>
      <c r="C19" s="155">
        <v>130327060</v>
      </c>
      <c r="D19" s="155">
        <v>0</v>
      </c>
      <c r="E19" s="156">
        <v>126161063</v>
      </c>
      <c r="F19" s="60">
        <v>126161063</v>
      </c>
      <c r="G19" s="60">
        <v>21734000</v>
      </c>
      <c r="H19" s="60">
        <v>4667000</v>
      </c>
      <c r="I19" s="60">
        <v>12192261</v>
      </c>
      <c r="J19" s="60">
        <v>38593261</v>
      </c>
      <c r="K19" s="60">
        <v>6422354</v>
      </c>
      <c r="L19" s="60">
        <v>450000</v>
      </c>
      <c r="M19" s="60">
        <v>18515000</v>
      </c>
      <c r="N19" s="60">
        <v>25387354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63980615</v>
      </c>
      <c r="X19" s="60">
        <v>58378749</v>
      </c>
      <c r="Y19" s="60">
        <v>5601866</v>
      </c>
      <c r="Z19" s="140">
        <v>9.6</v>
      </c>
      <c r="AA19" s="155">
        <v>126161063</v>
      </c>
    </row>
    <row r="20" spans="1:27" ht="12.75">
      <c r="A20" s="181" t="s">
        <v>35</v>
      </c>
      <c r="B20" s="185"/>
      <c r="C20" s="155">
        <v>8459729</v>
      </c>
      <c r="D20" s="155">
        <v>0</v>
      </c>
      <c r="E20" s="156">
        <v>6080978</v>
      </c>
      <c r="F20" s="54">
        <v>6080978</v>
      </c>
      <c r="G20" s="54">
        <v>193543</v>
      </c>
      <c r="H20" s="54">
        <v>497165</v>
      </c>
      <c r="I20" s="54">
        <v>61288</v>
      </c>
      <c r="J20" s="54">
        <v>751996</v>
      </c>
      <c r="K20" s="54">
        <v>232167</v>
      </c>
      <c r="L20" s="54">
        <v>-7275</v>
      </c>
      <c r="M20" s="54">
        <v>33899</v>
      </c>
      <c r="N20" s="54">
        <v>258791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1010787</v>
      </c>
      <c r="X20" s="54">
        <v>3006350</v>
      </c>
      <c r="Y20" s="54">
        <v>-1995563</v>
      </c>
      <c r="Z20" s="184">
        <v>-66.38</v>
      </c>
      <c r="AA20" s="130">
        <v>6080978</v>
      </c>
    </row>
    <row r="21" spans="1:27" ht="12.75">
      <c r="A21" s="181" t="s">
        <v>115</v>
      </c>
      <c r="B21" s="185"/>
      <c r="C21" s="155">
        <v>3519000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163810896</v>
      </c>
      <c r="D22" s="188">
        <f>SUM(D5:D21)</f>
        <v>0</v>
      </c>
      <c r="E22" s="189">
        <f t="shared" si="0"/>
        <v>154511302</v>
      </c>
      <c r="F22" s="190">
        <f t="shared" si="0"/>
        <v>154511302</v>
      </c>
      <c r="G22" s="190">
        <f t="shared" si="0"/>
        <v>23123038</v>
      </c>
      <c r="H22" s="190">
        <f t="shared" si="0"/>
        <v>7391687</v>
      </c>
      <c r="I22" s="190">
        <f t="shared" si="0"/>
        <v>14493524</v>
      </c>
      <c r="J22" s="190">
        <f t="shared" si="0"/>
        <v>45008249</v>
      </c>
      <c r="K22" s="190">
        <f t="shared" si="0"/>
        <v>8519877</v>
      </c>
      <c r="L22" s="190">
        <f t="shared" si="0"/>
        <v>2370745</v>
      </c>
      <c r="M22" s="190">
        <f t="shared" si="0"/>
        <v>25833350</v>
      </c>
      <c r="N22" s="190">
        <f t="shared" si="0"/>
        <v>36723972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81732221</v>
      </c>
      <c r="X22" s="190">
        <f t="shared" si="0"/>
        <v>71544990</v>
      </c>
      <c r="Y22" s="190">
        <f t="shared" si="0"/>
        <v>10187231</v>
      </c>
      <c r="Z22" s="191">
        <f>+IF(X22&lt;&gt;0,+(Y22/X22)*100,0)</f>
        <v>14.23891596043273</v>
      </c>
      <c r="AA22" s="188">
        <f>SUM(AA5:AA21)</f>
        <v>154511302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77188071</v>
      </c>
      <c r="D25" s="155">
        <v>0</v>
      </c>
      <c r="E25" s="156">
        <v>93187955</v>
      </c>
      <c r="F25" s="60">
        <v>93187955</v>
      </c>
      <c r="G25" s="60">
        <v>6031092</v>
      </c>
      <c r="H25" s="60">
        <v>7637967</v>
      </c>
      <c r="I25" s="60">
        <v>7689291</v>
      </c>
      <c r="J25" s="60">
        <v>21358350</v>
      </c>
      <c r="K25" s="60">
        <v>6903305</v>
      </c>
      <c r="L25" s="60">
        <v>11297254</v>
      </c>
      <c r="M25" s="60">
        <v>7919735</v>
      </c>
      <c r="N25" s="60">
        <v>26120294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47478644</v>
      </c>
      <c r="X25" s="60">
        <v>44757624</v>
      </c>
      <c r="Y25" s="60">
        <v>2721020</v>
      </c>
      <c r="Z25" s="140">
        <v>6.08</v>
      </c>
      <c r="AA25" s="155">
        <v>93187955</v>
      </c>
    </row>
    <row r="26" spans="1:27" ht="12.75">
      <c r="A26" s="183" t="s">
        <v>38</v>
      </c>
      <c r="B26" s="182"/>
      <c r="C26" s="155">
        <v>5183118</v>
      </c>
      <c r="D26" s="155">
        <v>0</v>
      </c>
      <c r="E26" s="156">
        <v>5616668</v>
      </c>
      <c r="F26" s="60">
        <v>5616668</v>
      </c>
      <c r="G26" s="60">
        <v>435930</v>
      </c>
      <c r="H26" s="60">
        <v>164705</v>
      </c>
      <c r="I26" s="60">
        <v>503153</v>
      </c>
      <c r="J26" s="60">
        <v>1103788</v>
      </c>
      <c r="K26" s="60">
        <v>402798</v>
      </c>
      <c r="L26" s="60">
        <v>421631</v>
      </c>
      <c r="M26" s="60">
        <v>507587</v>
      </c>
      <c r="N26" s="60">
        <v>1332016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2435804</v>
      </c>
      <c r="X26" s="60">
        <v>2915946</v>
      </c>
      <c r="Y26" s="60">
        <v>-480142</v>
      </c>
      <c r="Z26" s="140">
        <v>-16.47</v>
      </c>
      <c r="AA26" s="155">
        <v>5616668</v>
      </c>
    </row>
    <row r="27" spans="1:27" ht="12.75">
      <c r="A27" s="183" t="s">
        <v>118</v>
      </c>
      <c r="B27" s="182"/>
      <c r="C27" s="155">
        <v>81995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2727224</v>
      </c>
      <c r="D28" s="155">
        <v>0</v>
      </c>
      <c r="E28" s="156">
        <v>3101001</v>
      </c>
      <c r="F28" s="60">
        <v>3101001</v>
      </c>
      <c r="G28" s="60">
        <v>0</v>
      </c>
      <c r="H28" s="60">
        <v>164</v>
      </c>
      <c r="I28" s="60">
        <v>1496</v>
      </c>
      <c r="J28" s="60">
        <v>1660</v>
      </c>
      <c r="K28" s="60">
        <v>137</v>
      </c>
      <c r="L28" s="60">
        <v>25825</v>
      </c>
      <c r="M28" s="60">
        <v>1451939</v>
      </c>
      <c r="N28" s="60">
        <v>1477901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1479561</v>
      </c>
      <c r="X28" s="60">
        <v>1607251</v>
      </c>
      <c r="Y28" s="60">
        <v>-127690</v>
      </c>
      <c r="Z28" s="140">
        <v>-7.94</v>
      </c>
      <c r="AA28" s="155">
        <v>3101001</v>
      </c>
    </row>
    <row r="29" spans="1:27" ht="12.75">
      <c r="A29" s="183" t="s">
        <v>40</v>
      </c>
      <c r="B29" s="182"/>
      <c r="C29" s="155">
        <v>7083411</v>
      </c>
      <c r="D29" s="155">
        <v>0</v>
      </c>
      <c r="E29" s="156">
        <v>258631</v>
      </c>
      <c r="F29" s="60">
        <v>258631</v>
      </c>
      <c r="G29" s="60">
        <v>0</v>
      </c>
      <c r="H29" s="60">
        <v>50611</v>
      </c>
      <c r="I29" s="60">
        <v>24906</v>
      </c>
      <c r="J29" s="60">
        <v>75517</v>
      </c>
      <c r="K29" s="60">
        <v>24403</v>
      </c>
      <c r="L29" s="60">
        <v>30484</v>
      </c>
      <c r="M29" s="60">
        <v>103775</v>
      </c>
      <c r="N29" s="60">
        <v>158662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234179</v>
      </c>
      <c r="X29" s="60">
        <v>133116</v>
      </c>
      <c r="Y29" s="60">
        <v>101063</v>
      </c>
      <c r="Z29" s="140">
        <v>75.92</v>
      </c>
      <c r="AA29" s="155">
        <v>258631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1946635</v>
      </c>
      <c r="D32" s="155">
        <v>0</v>
      </c>
      <c r="E32" s="156">
        <v>4224880</v>
      </c>
      <c r="F32" s="60">
        <v>4224880</v>
      </c>
      <c r="G32" s="60">
        <v>0</v>
      </c>
      <c r="H32" s="60">
        <v>962678</v>
      </c>
      <c r="I32" s="60">
        <v>834993</v>
      </c>
      <c r="J32" s="60">
        <v>1797671</v>
      </c>
      <c r="K32" s="60">
        <v>1280652</v>
      </c>
      <c r="L32" s="60">
        <v>1018536</v>
      </c>
      <c r="M32" s="60">
        <v>673436</v>
      </c>
      <c r="N32" s="60">
        <v>2972624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4770295</v>
      </c>
      <c r="X32" s="60">
        <v>2112438</v>
      </c>
      <c r="Y32" s="60">
        <v>2657857</v>
      </c>
      <c r="Z32" s="140">
        <v>125.82</v>
      </c>
      <c r="AA32" s="155">
        <v>4224880</v>
      </c>
    </row>
    <row r="33" spans="1:27" ht="12.75">
      <c r="A33" s="183" t="s">
        <v>42</v>
      </c>
      <c r="B33" s="182"/>
      <c r="C33" s="155">
        <v>17313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68237743</v>
      </c>
      <c r="D34" s="155">
        <v>0</v>
      </c>
      <c r="E34" s="156">
        <v>52069664</v>
      </c>
      <c r="F34" s="60">
        <v>52069664</v>
      </c>
      <c r="G34" s="60">
        <v>2156501</v>
      </c>
      <c r="H34" s="60">
        <v>4681896</v>
      </c>
      <c r="I34" s="60">
        <v>4969064</v>
      </c>
      <c r="J34" s="60">
        <v>11807461</v>
      </c>
      <c r="K34" s="60">
        <v>3914317</v>
      </c>
      <c r="L34" s="60">
        <v>8736194</v>
      </c>
      <c r="M34" s="60">
        <v>6132622</v>
      </c>
      <c r="N34" s="60">
        <v>18783133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30590594</v>
      </c>
      <c r="X34" s="60">
        <v>22227081</v>
      </c>
      <c r="Y34" s="60">
        <v>8363513</v>
      </c>
      <c r="Z34" s="140">
        <v>37.63</v>
      </c>
      <c r="AA34" s="155">
        <v>52069664</v>
      </c>
    </row>
    <row r="35" spans="1:27" ht="12.75">
      <c r="A35" s="181" t="s">
        <v>122</v>
      </c>
      <c r="B35" s="185"/>
      <c r="C35" s="155">
        <v>393235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162858745</v>
      </c>
      <c r="D36" s="188">
        <f>SUM(D25:D35)</f>
        <v>0</v>
      </c>
      <c r="E36" s="189">
        <f t="shared" si="1"/>
        <v>158458799</v>
      </c>
      <c r="F36" s="190">
        <f t="shared" si="1"/>
        <v>158458799</v>
      </c>
      <c r="G36" s="190">
        <f t="shared" si="1"/>
        <v>8623523</v>
      </c>
      <c r="H36" s="190">
        <f t="shared" si="1"/>
        <v>13498021</v>
      </c>
      <c r="I36" s="190">
        <f t="shared" si="1"/>
        <v>14022903</v>
      </c>
      <c r="J36" s="190">
        <f t="shared" si="1"/>
        <v>36144447</v>
      </c>
      <c r="K36" s="190">
        <f t="shared" si="1"/>
        <v>12525612</v>
      </c>
      <c r="L36" s="190">
        <f t="shared" si="1"/>
        <v>21529924</v>
      </c>
      <c r="M36" s="190">
        <f t="shared" si="1"/>
        <v>16789094</v>
      </c>
      <c r="N36" s="190">
        <f t="shared" si="1"/>
        <v>50844630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86989077</v>
      </c>
      <c r="X36" s="190">
        <f t="shared" si="1"/>
        <v>73753456</v>
      </c>
      <c r="Y36" s="190">
        <f t="shared" si="1"/>
        <v>13235621</v>
      </c>
      <c r="Z36" s="191">
        <f>+IF(X36&lt;&gt;0,+(Y36/X36)*100,0)</f>
        <v>17.94576378902163</v>
      </c>
      <c r="AA36" s="188">
        <f>SUM(AA25:AA35)</f>
        <v>158458799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952151</v>
      </c>
      <c r="D38" s="199">
        <f>+D22-D36</f>
        <v>0</v>
      </c>
      <c r="E38" s="200">
        <f t="shared" si="2"/>
        <v>-3947497</v>
      </c>
      <c r="F38" s="106">
        <f t="shared" si="2"/>
        <v>-3947497</v>
      </c>
      <c r="G38" s="106">
        <f t="shared" si="2"/>
        <v>14499515</v>
      </c>
      <c r="H38" s="106">
        <f t="shared" si="2"/>
        <v>-6106334</v>
      </c>
      <c r="I38" s="106">
        <f t="shared" si="2"/>
        <v>470621</v>
      </c>
      <c r="J38" s="106">
        <f t="shared" si="2"/>
        <v>8863802</v>
      </c>
      <c r="K38" s="106">
        <f t="shared" si="2"/>
        <v>-4005735</v>
      </c>
      <c r="L38" s="106">
        <f t="shared" si="2"/>
        <v>-19159179</v>
      </c>
      <c r="M38" s="106">
        <f t="shared" si="2"/>
        <v>9044256</v>
      </c>
      <c r="N38" s="106">
        <f t="shared" si="2"/>
        <v>-14120658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-5256856</v>
      </c>
      <c r="X38" s="106">
        <f>IF(F22=F36,0,X22-X36)</f>
        <v>-2208466</v>
      </c>
      <c r="Y38" s="106">
        <f t="shared" si="2"/>
        <v>-3048390</v>
      </c>
      <c r="Z38" s="201">
        <f>+IF(X38&lt;&gt;0,+(Y38/X38)*100,0)</f>
        <v>138.03200954870937</v>
      </c>
      <c r="AA38" s="199">
        <f>+AA22-AA36</f>
        <v>-3947497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952151</v>
      </c>
      <c r="D42" s="206">
        <f>SUM(D38:D41)</f>
        <v>0</v>
      </c>
      <c r="E42" s="207">
        <f t="shared" si="3"/>
        <v>-3947497</v>
      </c>
      <c r="F42" s="88">
        <f t="shared" si="3"/>
        <v>-3947497</v>
      </c>
      <c r="G42" s="88">
        <f t="shared" si="3"/>
        <v>14499515</v>
      </c>
      <c r="H42" s="88">
        <f t="shared" si="3"/>
        <v>-6106334</v>
      </c>
      <c r="I42" s="88">
        <f t="shared" si="3"/>
        <v>470621</v>
      </c>
      <c r="J42" s="88">
        <f t="shared" si="3"/>
        <v>8863802</v>
      </c>
      <c r="K42" s="88">
        <f t="shared" si="3"/>
        <v>-4005735</v>
      </c>
      <c r="L42" s="88">
        <f t="shared" si="3"/>
        <v>-19159179</v>
      </c>
      <c r="M42" s="88">
        <f t="shared" si="3"/>
        <v>9044256</v>
      </c>
      <c r="N42" s="88">
        <f t="shared" si="3"/>
        <v>-14120658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-5256856</v>
      </c>
      <c r="X42" s="88">
        <f t="shared" si="3"/>
        <v>-2208466</v>
      </c>
      <c r="Y42" s="88">
        <f t="shared" si="3"/>
        <v>-3048390</v>
      </c>
      <c r="Z42" s="208">
        <f>+IF(X42&lt;&gt;0,+(Y42/X42)*100,0)</f>
        <v>138.03200954870937</v>
      </c>
      <c r="AA42" s="206">
        <f>SUM(AA38:AA41)</f>
        <v>-3947497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952151</v>
      </c>
      <c r="D44" s="210">
        <f>+D42-D43</f>
        <v>0</v>
      </c>
      <c r="E44" s="211">
        <f t="shared" si="4"/>
        <v>-3947497</v>
      </c>
      <c r="F44" s="77">
        <f t="shared" si="4"/>
        <v>-3947497</v>
      </c>
      <c r="G44" s="77">
        <f t="shared" si="4"/>
        <v>14499515</v>
      </c>
      <c r="H44" s="77">
        <f t="shared" si="4"/>
        <v>-6106334</v>
      </c>
      <c r="I44" s="77">
        <f t="shared" si="4"/>
        <v>470621</v>
      </c>
      <c r="J44" s="77">
        <f t="shared" si="4"/>
        <v>8863802</v>
      </c>
      <c r="K44" s="77">
        <f t="shared" si="4"/>
        <v>-4005735</v>
      </c>
      <c r="L44" s="77">
        <f t="shared" si="4"/>
        <v>-19159179</v>
      </c>
      <c r="M44" s="77">
        <f t="shared" si="4"/>
        <v>9044256</v>
      </c>
      <c r="N44" s="77">
        <f t="shared" si="4"/>
        <v>-14120658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-5256856</v>
      </c>
      <c r="X44" s="77">
        <f t="shared" si="4"/>
        <v>-2208466</v>
      </c>
      <c r="Y44" s="77">
        <f t="shared" si="4"/>
        <v>-3048390</v>
      </c>
      <c r="Z44" s="212">
        <f>+IF(X44&lt;&gt;0,+(Y44/X44)*100,0)</f>
        <v>138.03200954870937</v>
      </c>
      <c r="AA44" s="210">
        <f>+AA42-AA43</f>
        <v>-3947497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952151</v>
      </c>
      <c r="D46" s="206">
        <f>SUM(D44:D45)</f>
        <v>0</v>
      </c>
      <c r="E46" s="207">
        <f t="shared" si="5"/>
        <v>-3947497</v>
      </c>
      <c r="F46" s="88">
        <f t="shared" si="5"/>
        <v>-3947497</v>
      </c>
      <c r="G46" s="88">
        <f t="shared" si="5"/>
        <v>14499515</v>
      </c>
      <c r="H46" s="88">
        <f t="shared" si="5"/>
        <v>-6106334</v>
      </c>
      <c r="I46" s="88">
        <f t="shared" si="5"/>
        <v>470621</v>
      </c>
      <c r="J46" s="88">
        <f t="shared" si="5"/>
        <v>8863802</v>
      </c>
      <c r="K46" s="88">
        <f t="shared" si="5"/>
        <v>-4005735</v>
      </c>
      <c r="L46" s="88">
        <f t="shared" si="5"/>
        <v>-19159179</v>
      </c>
      <c r="M46" s="88">
        <f t="shared" si="5"/>
        <v>9044256</v>
      </c>
      <c r="N46" s="88">
        <f t="shared" si="5"/>
        <v>-14120658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-5256856</v>
      </c>
      <c r="X46" s="88">
        <f t="shared" si="5"/>
        <v>-2208466</v>
      </c>
      <c r="Y46" s="88">
        <f t="shared" si="5"/>
        <v>-3048390</v>
      </c>
      <c r="Z46" s="208">
        <f>+IF(X46&lt;&gt;0,+(Y46/X46)*100,0)</f>
        <v>138.03200954870937</v>
      </c>
      <c r="AA46" s="206">
        <f>SUM(AA44:AA45)</f>
        <v>-3947497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952151</v>
      </c>
      <c r="D48" s="217">
        <f>SUM(D46:D47)</f>
        <v>0</v>
      </c>
      <c r="E48" s="218">
        <f t="shared" si="6"/>
        <v>-3947497</v>
      </c>
      <c r="F48" s="219">
        <f t="shared" si="6"/>
        <v>-3947497</v>
      </c>
      <c r="G48" s="219">
        <f t="shared" si="6"/>
        <v>14499515</v>
      </c>
      <c r="H48" s="220">
        <f t="shared" si="6"/>
        <v>-6106334</v>
      </c>
      <c r="I48" s="220">
        <f t="shared" si="6"/>
        <v>470621</v>
      </c>
      <c r="J48" s="220">
        <f t="shared" si="6"/>
        <v>8863802</v>
      </c>
      <c r="K48" s="220">
        <f t="shared" si="6"/>
        <v>-4005735</v>
      </c>
      <c r="L48" s="220">
        <f t="shared" si="6"/>
        <v>-19159179</v>
      </c>
      <c r="M48" s="219">
        <f t="shared" si="6"/>
        <v>9044256</v>
      </c>
      <c r="N48" s="219">
        <f t="shared" si="6"/>
        <v>-14120658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-5256856</v>
      </c>
      <c r="X48" s="220">
        <f t="shared" si="6"/>
        <v>-2208466</v>
      </c>
      <c r="Y48" s="220">
        <f t="shared" si="6"/>
        <v>-3048390</v>
      </c>
      <c r="Z48" s="221">
        <f>+IF(X48&lt;&gt;0,+(Y48/X48)*100,0)</f>
        <v>138.03200954870937</v>
      </c>
      <c r="AA48" s="222">
        <f>SUM(AA46:AA47)</f>
        <v>-3947497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1203820</v>
      </c>
      <c r="D5" s="153">
        <f>SUM(D6:D8)</f>
        <v>0</v>
      </c>
      <c r="E5" s="154">
        <f t="shared" si="0"/>
        <v>595500</v>
      </c>
      <c r="F5" s="100">
        <f t="shared" si="0"/>
        <v>595500</v>
      </c>
      <c r="G5" s="100">
        <f t="shared" si="0"/>
        <v>0</v>
      </c>
      <c r="H5" s="100">
        <f t="shared" si="0"/>
        <v>20569</v>
      </c>
      <c r="I5" s="100">
        <f t="shared" si="0"/>
        <v>18917</v>
      </c>
      <c r="J5" s="100">
        <f t="shared" si="0"/>
        <v>39486</v>
      </c>
      <c r="K5" s="100">
        <f t="shared" si="0"/>
        <v>108421</v>
      </c>
      <c r="L5" s="100">
        <f t="shared" si="0"/>
        <v>-23101</v>
      </c>
      <c r="M5" s="100">
        <f t="shared" si="0"/>
        <v>20054</v>
      </c>
      <c r="N5" s="100">
        <f t="shared" si="0"/>
        <v>105374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144860</v>
      </c>
      <c r="X5" s="100">
        <f t="shared" si="0"/>
        <v>297750</v>
      </c>
      <c r="Y5" s="100">
        <f t="shared" si="0"/>
        <v>-152890</v>
      </c>
      <c r="Z5" s="137">
        <f>+IF(X5&lt;&gt;0,+(Y5/X5)*100,0)</f>
        <v>-51.34844668345928</v>
      </c>
      <c r="AA5" s="153">
        <f>SUM(AA6:AA8)</f>
        <v>595500</v>
      </c>
    </row>
    <row r="6" spans="1:27" ht="12.75">
      <c r="A6" s="138" t="s">
        <v>75</v>
      </c>
      <c r="B6" s="136"/>
      <c r="C6" s="155">
        <v>87289</v>
      </c>
      <c r="D6" s="155"/>
      <c r="E6" s="156">
        <v>15000</v>
      </c>
      <c r="F6" s="60">
        <v>15000</v>
      </c>
      <c r="G6" s="60"/>
      <c r="H6" s="60"/>
      <c r="I6" s="60">
        <v>1227</v>
      </c>
      <c r="J6" s="60">
        <v>1227</v>
      </c>
      <c r="K6" s="60"/>
      <c r="L6" s="60">
        <v>1399</v>
      </c>
      <c r="M6" s="60"/>
      <c r="N6" s="60">
        <v>1399</v>
      </c>
      <c r="O6" s="60"/>
      <c r="P6" s="60"/>
      <c r="Q6" s="60"/>
      <c r="R6" s="60"/>
      <c r="S6" s="60"/>
      <c r="T6" s="60"/>
      <c r="U6" s="60"/>
      <c r="V6" s="60"/>
      <c r="W6" s="60">
        <v>2626</v>
      </c>
      <c r="X6" s="60">
        <v>7500</v>
      </c>
      <c r="Y6" s="60">
        <v>-4874</v>
      </c>
      <c r="Z6" s="140">
        <v>-64.99</v>
      </c>
      <c r="AA6" s="62">
        <v>15000</v>
      </c>
    </row>
    <row r="7" spans="1:27" ht="12.75">
      <c r="A7" s="138" t="s">
        <v>76</v>
      </c>
      <c r="B7" s="136"/>
      <c r="C7" s="157">
        <v>338651</v>
      </c>
      <c r="D7" s="157"/>
      <c r="E7" s="158">
        <v>558000</v>
      </c>
      <c r="F7" s="159">
        <v>558000</v>
      </c>
      <c r="G7" s="159"/>
      <c r="H7" s="159">
        <v>20569</v>
      </c>
      <c r="I7" s="159">
        <v>17690</v>
      </c>
      <c r="J7" s="159">
        <v>38259</v>
      </c>
      <c r="K7" s="159">
        <v>103620</v>
      </c>
      <c r="L7" s="159">
        <v>-24500</v>
      </c>
      <c r="M7" s="159">
        <v>20054</v>
      </c>
      <c r="N7" s="159">
        <v>99174</v>
      </c>
      <c r="O7" s="159"/>
      <c r="P7" s="159"/>
      <c r="Q7" s="159"/>
      <c r="R7" s="159"/>
      <c r="S7" s="159"/>
      <c r="T7" s="159"/>
      <c r="U7" s="159"/>
      <c r="V7" s="159"/>
      <c r="W7" s="159">
        <v>137433</v>
      </c>
      <c r="X7" s="159">
        <v>279000</v>
      </c>
      <c r="Y7" s="159">
        <v>-141567</v>
      </c>
      <c r="Z7" s="141">
        <v>-50.74</v>
      </c>
      <c r="AA7" s="225">
        <v>558000</v>
      </c>
    </row>
    <row r="8" spans="1:27" ht="12.75">
      <c r="A8" s="138" t="s">
        <v>77</v>
      </c>
      <c r="B8" s="136"/>
      <c r="C8" s="155">
        <v>777880</v>
      </c>
      <c r="D8" s="155"/>
      <c r="E8" s="156">
        <v>22500</v>
      </c>
      <c r="F8" s="60">
        <v>22500</v>
      </c>
      <c r="G8" s="60"/>
      <c r="H8" s="60"/>
      <c r="I8" s="60"/>
      <c r="J8" s="60"/>
      <c r="K8" s="60">
        <v>4801</v>
      </c>
      <c r="L8" s="60"/>
      <c r="M8" s="60"/>
      <c r="N8" s="60">
        <v>4801</v>
      </c>
      <c r="O8" s="60"/>
      <c r="P8" s="60"/>
      <c r="Q8" s="60"/>
      <c r="R8" s="60"/>
      <c r="S8" s="60"/>
      <c r="T8" s="60"/>
      <c r="U8" s="60"/>
      <c r="V8" s="60"/>
      <c r="W8" s="60">
        <v>4801</v>
      </c>
      <c r="X8" s="60">
        <v>11250</v>
      </c>
      <c r="Y8" s="60">
        <v>-6449</v>
      </c>
      <c r="Z8" s="140">
        <v>-57.32</v>
      </c>
      <c r="AA8" s="62">
        <v>22500</v>
      </c>
    </row>
    <row r="9" spans="1:27" ht="12.75">
      <c r="A9" s="135" t="s">
        <v>78</v>
      </c>
      <c r="B9" s="136"/>
      <c r="C9" s="153">
        <f aca="true" t="shared" si="1" ref="C9:Y9">SUM(C10:C14)</f>
        <v>2089881</v>
      </c>
      <c r="D9" s="153">
        <f>SUM(D10:D14)</f>
        <v>0</v>
      </c>
      <c r="E9" s="154">
        <f t="shared" si="1"/>
        <v>444000</v>
      </c>
      <c r="F9" s="100">
        <f t="shared" si="1"/>
        <v>444000</v>
      </c>
      <c r="G9" s="100">
        <f t="shared" si="1"/>
        <v>114400</v>
      </c>
      <c r="H9" s="100">
        <f t="shared" si="1"/>
        <v>6781</v>
      </c>
      <c r="I9" s="100">
        <f t="shared" si="1"/>
        <v>130750</v>
      </c>
      <c r="J9" s="100">
        <f t="shared" si="1"/>
        <v>251931</v>
      </c>
      <c r="K9" s="100">
        <f t="shared" si="1"/>
        <v>105082</v>
      </c>
      <c r="L9" s="100">
        <f t="shared" si="1"/>
        <v>29900</v>
      </c>
      <c r="M9" s="100">
        <f t="shared" si="1"/>
        <v>1400</v>
      </c>
      <c r="N9" s="100">
        <f t="shared" si="1"/>
        <v>136382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388313</v>
      </c>
      <c r="X9" s="100">
        <f t="shared" si="1"/>
        <v>222498</v>
      </c>
      <c r="Y9" s="100">
        <f t="shared" si="1"/>
        <v>165815</v>
      </c>
      <c r="Z9" s="137">
        <f>+IF(X9&lt;&gt;0,+(Y9/X9)*100,0)</f>
        <v>74.52426538665516</v>
      </c>
      <c r="AA9" s="102">
        <f>SUM(AA10:AA14)</f>
        <v>444000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929184</v>
      </c>
      <c r="D11" s="155"/>
      <c r="E11" s="156">
        <v>344500</v>
      </c>
      <c r="F11" s="60">
        <v>344500</v>
      </c>
      <c r="G11" s="60"/>
      <c r="H11" s="60"/>
      <c r="I11" s="60">
        <v>78935</v>
      </c>
      <c r="J11" s="60">
        <v>78935</v>
      </c>
      <c r="K11" s="60">
        <v>105082</v>
      </c>
      <c r="L11" s="60">
        <v>33500</v>
      </c>
      <c r="M11" s="60">
        <v>1400</v>
      </c>
      <c r="N11" s="60">
        <v>139982</v>
      </c>
      <c r="O11" s="60"/>
      <c r="P11" s="60"/>
      <c r="Q11" s="60"/>
      <c r="R11" s="60"/>
      <c r="S11" s="60"/>
      <c r="T11" s="60"/>
      <c r="U11" s="60"/>
      <c r="V11" s="60"/>
      <c r="W11" s="60">
        <v>218917</v>
      </c>
      <c r="X11" s="60">
        <v>172500</v>
      </c>
      <c r="Y11" s="60">
        <v>46417</v>
      </c>
      <c r="Z11" s="140">
        <v>26.91</v>
      </c>
      <c r="AA11" s="62">
        <v>344500</v>
      </c>
    </row>
    <row r="12" spans="1:27" ht="12.75">
      <c r="A12" s="138" t="s">
        <v>81</v>
      </c>
      <c r="B12" s="136"/>
      <c r="C12" s="155">
        <v>894080</v>
      </c>
      <c r="D12" s="155"/>
      <c r="E12" s="156">
        <v>99500</v>
      </c>
      <c r="F12" s="60">
        <v>99500</v>
      </c>
      <c r="G12" s="60">
        <v>114400</v>
      </c>
      <c r="H12" s="60">
        <v>6781</v>
      </c>
      <c r="I12" s="60">
        <v>51815</v>
      </c>
      <c r="J12" s="60">
        <v>172996</v>
      </c>
      <c r="K12" s="60"/>
      <c r="L12" s="60">
        <v>-3600</v>
      </c>
      <c r="M12" s="60"/>
      <c r="N12" s="60">
        <v>-3600</v>
      </c>
      <c r="O12" s="60"/>
      <c r="P12" s="60"/>
      <c r="Q12" s="60"/>
      <c r="R12" s="60"/>
      <c r="S12" s="60"/>
      <c r="T12" s="60"/>
      <c r="U12" s="60"/>
      <c r="V12" s="60"/>
      <c r="W12" s="60">
        <v>169396</v>
      </c>
      <c r="X12" s="60">
        <v>49998</v>
      </c>
      <c r="Y12" s="60">
        <v>119398</v>
      </c>
      <c r="Z12" s="140">
        <v>238.81</v>
      </c>
      <c r="AA12" s="62">
        <v>99500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266617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263767</v>
      </c>
      <c r="D15" s="153">
        <f>SUM(D16:D18)</f>
        <v>0</v>
      </c>
      <c r="E15" s="154">
        <f t="shared" si="2"/>
        <v>56500</v>
      </c>
      <c r="F15" s="100">
        <f t="shared" si="2"/>
        <v>56500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3543</v>
      </c>
      <c r="L15" s="100">
        <f t="shared" si="2"/>
        <v>-1000</v>
      </c>
      <c r="M15" s="100">
        <f t="shared" si="2"/>
        <v>0</v>
      </c>
      <c r="N15" s="100">
        <f t="shared" si="2"/>
        <v>2543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2543</v>
      </c>
      <c r="X15" s="100">
        <f t="shared" si="2"/>
        <v>28452</v>
      </c>
      <c r="Y15" s="100">
        <f t="shared" si="2"/>
        <v>-25909</v>
      </c>
      <c r="Z15" s="137">
        <f>+IF(X15&lt;&gt;0,+(Y15/X15)*100,0)</f>
        <v>-91.06213974413046</v>
      </c>
      <c r="AA15" s="102">
        <f>SUM(AA16:AA18)</f>
        <v>56500</v>
      </c>
    </row>
    <row r="16" spans="1:27" ht="12.75">
      <c r="A16" s="138" t="s">
        <v>85</v>
      </c>
      <c r="B16" s="136"/>
      <c r="C16" s="155">
        <v>12991</v>
      </c>
      <c r="D16" s="155"/>
      <c r="E16" s="156">
        <v>15000</v>
      </c>
      <c r="F16" s="60">
        <v>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7500</v>
      </c>
      <c r="Y16" s="60">
        <v>-7500</v>
      </c>
      <c r="Z16" s="140">
        <v>-100</v>
      </c>
      <c r="AA16" s="62">
        <v>15000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250776</v>
      </c>
      <c r="D18" s="155"/>
      <c r="E18" s="156">
        <v>41500</v>
      </c>
      <c r="F18" s="60">
        <v>41500</v>
      </c>
      <c r="G18" s="60"/>
      <c r="H18" s="60"/>
      <c r="I18" s="60"/>
      <c r="J18" s="60"/>
      <c r="K18" s="60">
        <v>3543</v>
      </c>
      <c r="L18" s="60">
        <v>-1000</v>
      </c>
      <c r="M18" s="60"/>
      <c r="N18" s="60">
        <v>2543</v>
      </c>
      <c r="O18" s="60"/>
      <c r="P18" s="60"/>
      <c r="Q18" s="60"/>
      <c r="R18" s="60"/>
      <c r="S18" s="60"/>
      <c r="T18" s="60"/>
      <c r="U18" s="60"/>
      <c r="V18" s="60"/>
      <c r="W18" s="60">
        <v>2543</v>
      </c>
      <c r="X18" s="60">
        <v>20952</v>
      </c>
      <c r="Y18" s="60">
        <v>-18409</v>
      </c>
      <c r="Z18" s="140">
        <v>-87.86</v>
      </c>
      <c r="AA18" s="62">
        <v>41500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3557468</v>
      </c>
      <c r="D25" s="217">
        <f>+D5+D9+D15+D19+D24</f>
        <v>0</v>
      </c>
      <c r="E25" s="230">
        <f t="shared" si="4"/>
        <v>1096000</v>
      </c>
      <c r="F25" s="219">
        <f t="shared" si="4"/>
        <v>1096000</v>
      </c>
      <c r="G25" s="219">
        <f t="shared" si="4"/>
        <v>114400</v>
      </c>
      <c r="H25" s="219">
        <f t="shared" si="4"/>
        <v>27350</v>
      </c>
      <c r="I25" s="219">
        <f t="shared" si="4"/>
        <v>149667</v>
      </c>
      <c r="J25" s="219">
        <f t="shared" si="4"/>
        <v>291417</v>
      </c>
      <c r="K25" s="219">
        <f t="shared" si="4"/>
        <v>217046</v>
      </c>
      <c r="L25" s="219">
        <f t="shared" si="4"/>
        <v>5799</v>
      </c>
      <c r="M25" s="219">
        <f t="shared" si="4"/>
        <v>21454</v>
      </c>
      <c r="N25" s="219">
        <f t="shared" si="4"/>
        <v>244299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535716</v>
      </c>
      <c r="X25" s="219">
        <f t="shared" si="4"/>
        <v>548700</v>
      </c>
      <c r="Y25" s="219">
        <f t="shared" si="4"/>
        <v>-12984</v>
      </c>
      <c r="Z25" s="231">
        <f>+IF(X25&lt;&gt;0,+(Y25/X25)*100,0)</f>
        <v>-2.3663203936577366</v>
      </c>
      <c r="AA25" s="232">
        <f>+AA5+AA9+AA15+AA19+AA24</f>
        <v>1096000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2521867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1035601</v>
      </c>
      <c r="D35" s="155"/>
      <c r="E35" s="156">
        <v>1096000</v>
      </c>
      <c r="F35" s="60">
        <v>1096000</v>
      </c>
      <c r="G35" s="60">
        <v>114400</v>
      </c>
      <c r="H35" s="60">
        <v>27350</v>
      </c>
      <c r="I35" s="60">
        <v>149667</v>
      </c>
      <c r="J35" s="60">
        <v>291417</v>
      </c>
      <c r="K35" s="60">
        <v>217046</v>
      </c>
      <c r="L35" s="60">
        <v>5799</v>
      </c>
      <c r="M35" s="60">
        <v>21454</v>
      </c>
      <c r="N35" s="60">
        <v>244299</v>
      </c>
      <c r="O35" s="60"/>
      <c r="P35" s="60"/>
      <c r="Q35" s="60"/>
      <c r="R35" s="60"/>
      <c r="S35" s="60"/>
      <c r="T35" s="60"/>
      <c r="U35" s="60"/>
      <c r="V35" s="60"/>
      <c r="W35" s="60">
        <v>535716</v>
      </c>
      <c r="X35" s="60">
        <v>548700</v>
      </c>
      <c r="Y35" s="60">
        <v>-12984</v>
      </c>
      <c r="Z35" s="140">
        <v>-2.37</v>
      </c>
      <c r="AA35" s="62">
        <v>1096000</v>
      </c>
    </row>
    <row r="36" spans="1:27" ht="12.75">
      <c r="A36" s="238" t="s">
        <v>139</v>
      </c>
      <c r="B36" s="149"/>
      <c r="C36" s="222">
        <f aca="true" t="shared" si="6" ref="C36:Y36">SUM(C32:C35)</f>
        <v>3557468</v>
      </c>
      <c r="D36" s="222">
        <f>SUM(D32:D35)</f>
        <v>0</v>
      </c>
      <c r="E36" s="218">
        <f t="shared" si="6"/>
        <v>1096000</v>
      </c>
      <c r="F36" s="220">
        <f t="shared" si="6"/>
        <v>1096000</v>
      </c>
      <c r="G36" s="220">
        <f t="shared" si="6"/>
        <v>114400</v>
      </c>
      <c r="H36" s="220">
        <f t="shared" si="6"/>
        <v>27350</v>
      </c>
      <c r="I36" s="220">
        <f t="shared" si="6"/>
        <v>149667</v>
      </c>
      <c r="J36" s="220">
        <f t="shared" si="6"/>
        <v>291417</v>
      </c>
      <c r="K36" s="220">
        <f t="shared" si="6"/>
        <v>217046</v>
      </c>
      <c r="L36" s="220">
        <f t="shared" si="6"/>
        <v>5799</v>
      </c>
      <c r="M36" s="220">
        <f t="shared" si="6"/>
        <v>21454</v>
      </c>
      <c r="N36" s="220">
        <f t="shared" si="6"/>
        <v>244299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535716</v>
      </c>
      <c r="X36" s="220">
        <f t="shared" si="6"/>
        <v>548700</v>
      </c>
      <c r="Y36" s="220">
        <f t="shared" si="6"/>
        <v>-12984</v>
      </c>
      <c r="Z36" s="221">
        <f>+IF(X36&lt;&gt;0,+(Y36/X36)*100,0)</f>
        <v>-2.3663203936577366</v>
      </c>
      <c r="AA36" s="239">
        <f>SUM(AA32:AA35)</f>
        <v>1096000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22376363</v>
      </c>
      <c r="D6" s="155"/>
      <c r="E6" s="59">
        <v>11699983</v>
      </c>
      <c r="F6" s="60">
        <v>11699983</v>
      </c>
      <c r="G6" s="60">
        <v>35655896</v>
      </c>
      <c r="H6" s="60">
        <v>31120397</v>
      </c>
      <c r="I6" s="60">
        <v>33997793</v>
      </c>
      <c r="J6" s="60">
        <v>33997793</v>
      </c>
      <c r="K6" s="60">
        <v>40225468</v>
      </c>
      <c r="L6" s="60">
        <v>12133657</v>
      </c>
      <c r="M6" s="60">
        <v>28366939</v>
      </c>
      <c r="N6" s="60">
        <v>28366939</v>
      </c>
      <c r="O6" s="60"/>
      <c r="P6" s="60"/>
      <c r="Q6" s="60"/>
      <c r="R6" s="60"/>
      <c r="S6" s="60"/>
      <c r="T6" s="60"/>
      <c r="U6" s="60"/>
      <c r="V6" s="60"/>
      <c r="W6" s="60">
        <v>28366939</v>
      </c>
      <c r="X6" s="60">
        <v>5849992</v>
      </c>
      <c r="Y6" s="60">
        <v>22516947</v>
      </c>
      <c r="Z6" s="140">
        <v>384.91</v>
      </c>
      <c r="AA6" s="62">
        <v>11699983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6258862</v>
      </c>
      <c r="D8" s="155"/>
      <c r="E8" s="59">
        <v>1699032</v>
      </c>
      <c r="F8" s="60">
        <v>1699032</v>
      </c>
      <c r="G8" s="60"/>
      <c r="H8" s="60"/>
      <c r="I8" s="60">
        <v>1210722</v>
      </c>
      <c r="J8" s="60">
        <v>1210722</v>
      </c>
      <c r="K8" s="60">
        <v>1433052</v>
      </c>
      <c r="L8" s="60">
        <v>1236000</v>
      </c>
      <c r="M8" s="60">
        <v>1136697</v>
      </c>
      <c r="N8" s="60">
        <v>1136697</v>
      </c>
      <c r="O8" s="60"/>
      <c r="P8" s="60"/>
      <c r="Q8" s="60"/>
      <c r="R8" s="60"/>
      <c r="S8" s="60"/>
      <c r="T8" s="60"/>
      <c r="U8" s="60"/>
      <c r="V8" s="60"/>
      <c r="W8" s="60">
        <v>1136697</v>
      </c>
      <c r="X8" s="60">
        <v>849516</v>
      </c>
      <c r="Y8" s="60">
        <v>287181</v>
      </c>
      <c r="Z8" s="140">
        <v>33.81</v>
      </c>
      <c r="AA8" s="62">
        <v>1699032</v>
      </c>
    </row>
    <row r="9" spans="1:27" ht="12.75">
      <c r="A9" s="249" t="s">
        <v>146</v>
      </c>
      <c r="B9" s="182"/>
      <c r="C9" s="155"/>
      <c r="D9" s="155"/>
      <c r="E9" s="59"/>
      <c r="F9" s="60"/>
      <c r="G9" s="60">
        <v>1358000</v>
      </c>
      <c r="H9" s="60">
        <v>1381000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>
        <v>161948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749823</v>
      </c>
      <c r="D11" s="155"/>
      <c r="E11" s="59">
        <v>929573</v>
      </c>
      <c r="F11" s="60">
        <v>929573</v>
      </c>
      <c r="G11" s="60">
        <v>1018000</v>
      </c>
      <c r="H11" s="60">
        <v>1215100</v>
      </c>
      <c r="I11" s="60">
        <v>1115100</v>
      </c>
      <c r="J11" s="60">
        <v>1115100</v>
      </c>
      <c r="K11" s="60">
        <v>1010840</v>
      </c>
      <c r="L11" s="60">
        <v>859785</v>
      </c>
      <c r="M11" s="60">
        <v>888381</v>
      </c>
      <c r="N11" s="60">
        <v>888381</v>
      </c>
      <c r="O11" s="60"/>
      <c r="P11" s="60"/>
      <c r="Q11" s="60"/>
      <c r="R11" s="60"/>
      <c r="S11" s="60"/>
      <c r="T11" s="60"/>
      <c r="U11" s="60"/>
      <c r="V11" s="60"/>
      <c r="W11" s="60">
        <v>888381</v>
      </c>
      <c r="X11" s="60">
        <v>464787</v>
      </c>
      <c r="Y11" s="60">
        <v>423594</v>
      </c>
      <c r="Z11" s="140">
        <v>91.14</v>
      </c>
      <c r="AA11" s="62">
        <v>929573</v>
      </c>
    </row>
    <row r="12" spans="1:27" ht="12.75">
      <c r="A12" s="250" t="s">
        <v>56</v>
      </c>
      <c r="B12" s="251"/>
      <c r="C12" s="168">
        <f aca="true" t="shared" si="0" ref="C12:Y12">SUM(C6:C11)</f>
        <v>29546996</v>
      </c>
      <c r="D12" s="168">
        <f>SUM(D6:D11)</f>
        <v>0</v>
      </c>
      <c r="E12" s="72">
        <f t="shared" si="0"/>
        <v>14328588</v>
      </c>
      <c r="F12" s="73">
        <f t="shared" si="0"/>
        <v>14328588</v>
      </c>
      <c r="G12" s="73">
        <f t="shared" si="0"/>
        <v>38031896</v>
      </c>
      <c r="H12" s="73">
        <f t="shared" si="0"/>
        <v>33716497</v>
      </c>
      <c r="I12" s="73">
        <f t="shared" si="0"/>
        <v>36323615</v>
      </c>
      <c r="J12" s="73">
        <f t="shared" si="0"/>
        <v>36323615</v>
      </c>
      <c r="K12" s="73">
        <f t="shared" si="0"/>
        <v>42669360</v>
      </c>
      <c r="L12" s="73">
        <f t="shared" si="0"/>
        <v>14229442</v>
      </c>
      <c r="M12" s="73">
        <f t="shared" si="0"/>
        <v>30392017</v>
      </c>
      <c r="N12" s="73">
        <f t="shared" si="0"/>
        <v>30392017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30392017</v>
      </c>
      <c r="X12" s="73">
        <f t="shared" si="0"/>
        <v>7164295</v>
      </c>
      <c r="Y12" s="73">
        <f t="shared" si="0"/>
        <v>23227722</v>
      </c>
      <c r="Z12" s="170">
        <f>+IF(X12&lt;&gt;0,+(Y12/X12)*100,0)</f>
        <v>324.2150413962574</v>
      </c>
      <c r="AA12" s="74">
        <f>SUM(AA6:AA11)</f>
        <v>14328588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28432572</v>
      </c>
      <c r="F15" s="60">
        <v>28432572</v>
      </c>
      <c r="G15" s="60"/>
      <c r="H15" s="60"/>
      <c r="I15" s="60"/>
      <c r="J15" s="60"/>
      <c r="K15" s="60"/>
      <c r="L15" s="60">
        <v>28432572</v>
      </c>
      <c r="M15" s="60">
        <v>28432572</v>
      </c>
      <c r="N15" s="60">
        <v>28432572</v>
      </c>
      <c r="O15" s="60"/>
      <c r="P15" s="60"/>
      <c r="Q15" s="60"/>
      <c r="R15" s="60"/>
      <c r="S15" s="60"/>
      <c r="T15" s="60"/>
      <c r="U15" s="60"/>
      <c r="V15" s="60"/>
      <c r="W15" s="60">
        <v>28432572</v>
      </c>
      <c r="X15" s="60">
        <v>14216286</v>
      </c>
      <c r="Y15" s="60">
        <v>14216286</v>
      </c>
      <c r="Z15" s="140">
        <v>100</v>
      </c>
      <c r="AA15" s="62">
        <v>28432572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28432572</v>
      </c>
      <c r="H16" s="159">
        <v>28432572</v>
      </c>
      <c r="I16" s="159">
        <v>28432572</v>
      </c>
      <c r="J16" s="60">
        <v>28432572</v>
      </c>
      <c r="K16" s="159">
        <v>28432572</v>
      </c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28432572</v>
      </c>
      <c r="D17" s="155"/>
      <c r="E17" s="59">
        <v>111000</v>
      </c>
      <c r="F17" s="60">
        <v>111000</v>
      </c>
      <c r="G17" s="60">
        <v>111000</v>
      </c>
      <c r="H17" s="60">
        <v>111000</v>
      </c>
      <c r="I17" s="60">
        <v>111000</v>
      </c>
      <c r="J17" s="60">
        <v>111000</v>
      </c>
      <c r="K17" s="60">
        <v>111000</v>
      </c>
      <c r="L17" s="60">
        <v>111000</v>
      </c>
      <c r="M17" s="60">
        <v>111000</v>
      </c>
      <c r="N17" s="60">
        <v>111000</v>
      </c>
      <c r="O17" s="60"/>
      <c r="P17" s="60"/>
      <c r="Q17" s="60"/>
      <c r="R17" s="60"/>
      <c r="S17" s="60"/>
      <c r="T17" s="60"/>
      <c r="U17" s="60"/>
      <c r="V17" s="60"/>
      <c r="W17" s="60">
        <v>111000</v>
      </c>
      <c r="X17" s="60">
        <v>55500</v>
      </c>
      <c r="Y17" s="60">
        <v>55500</v>
      </c>
      <c r="Z17" s="140">
        <v>100</v>
      </c>
      <c r="AA17" s="62">
        <v>111000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40065267</v>
      </c>
      <c r="D19" s="155"/>
      <c r="E19" s="59">
        <v>38955381</v>
      </c>
      <c r="F19" s="60">
        <v>38955381</v>
      </c>
      <c r="G19" s="60">
        <v>39069000</v>
      </c>
      <c r="H19" s="60">
        <v>39096000</v>
      </c>
      <c r="I19" s="60">
        <v>39246000</v>
      </c>
      <c r="J19" s="60">
        <v>39246000</v>
      </c>
      <c r="K19" s="60">
        <v>39463046</v>
      </c>
      <c r="L19" s="60">
        <v>39089000</v>
      </c>
      <c r="M19" s="60">
        <v>37731455</v>
      </c>
      <c r="N19" s="60">
        <v>37731455</v>
      </c>
      <c r="O19" s="60"/>
      <c r="P19" s="60"/>
      <c r="Q19" s="60"/>
      <c r="R19" s="60"/>
      <c r="S19" s="60"/>
      <c r="T19" s="60"/>
      <c r="U19" s="60"/>
      <c r="V19" s="60"/>
      <c r="W19" s="60">
        <v>37731455</v>
      </c>
      <c r="X19" s="60">
        <v>19477691</v>
      </c>
      <c r="Y19" s="60">
        <v>18253764</v>
      </c>
      <c r="Z19" s="140">
        <v>93.72</v>
      </c>
      <c r="AA19" s="62">
        <v>38955381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351638</v>
      </c>
      <c r="D22" s="155"/>
      <c r="E22" s="59">
        <v>314158</v>
      </c>
      <c r="F22" s="60">
        <v>314158</v>
      </c>
      <c r="G22" s="60">
        <v>314158</v>
      </c>
      <c r="H22" s="60">
        <v>314158</v>
      </c>
      <c r="I22" s="60">
        <v>314158</v>
      </c>
      <c r="J22" s="60">
        <v>314158</v>
      </c>
      <c r="K22" s="60">
        <v>314158</v>
      </c>
      <c r="L22" s="60">
        <v>314158</v>
      </c>
      <c r="M22" s="60">
        <v>314158</v>
      </c>
      <c r="N22" s="60">
        <v>314158</v>
      </c>
      <c r="O22" s="60"/>
      <c r="P22" s="60"/>
      <c r="Q22" s="60"/>
      <c r="R22" s="60"/>
      <c r="S22" s="60"/>
      <c r="T22" s="60"/>
      <c r="U22" s="60"/>
      <c r="V22" s="60"/>
      <c r="W22" s="60">
        <v>314158</v>
      </c>
      <c r="X22" s="60">
        <v>157079</v>
      </c>
      <c r="Y22" s="60">
        <v>157079</v>
      </c>
      <c r="Z22" s="140">
        <v>100</v>
      </c>
      <c r="AA22" s="62">
        <v>314158</v>
      </c>
    </row>
    <row r="23" spans="1:27" ht="12.75">
      <c r="A23" s="249" t="s">
        <v>158</v>
      </c>
      <c r="B23" s="182"/>
      <c r="C23" s="155">
        <v>9979648</v>
      </c>
      <c r="D23" s="155"/>
      <c r="E23" s="59">
        <v>11129780</v>
      </c>
      <c r="F23" s="60">
        <v>11129780</v>
      </c>
      <c r="G23" s="159">
        <v>11129780</v>
      </c>
      <c r="H23" s="159">
        <v>11129780</v>
      </c>
      <c r="I23" s="159">
        <v>11129780</v>
      </c>
      <c r="J23" s="60">
        <v>11129780</v>
      </c>
      <c r="K23" s="159">
        <v>11129780</v>
      </c>
      <c r="L23" s="159">
        <v>11129780</v>
      </c>
      <c r="M23" s="60">
        <v>11129780</v>
      </c>
      <c r="N23" s="159">
        <v>11129780</v>
      </c>
      <c r="O23" s="159"/>
      <c r="P23" s="159"/>
      <c r="Q23" s="60"/>
      <c r="R23" s="159"/>
      <c r="S23" s="159"/>
      <c r="T23" s="60"/>
      <c r="U23" s="159"/>
      <c r="V23" s="159"/>
      <c r="W23" s="159">
        <v>11129780</v>
      </c>
      <c r="X23" s="60">
        <v>5564890</v>
      </c>
      <c r="Y23" s="159">
        <v>5564890</v>
      </c>
      <c r="Z23" s="141">
        <v>100</v>
      </c>
      <c r="AA23" s="225">
        <v>11129780</v>
      </c>
    </row>
    <row r="24" spans="1:27" ht="12.75">
      <c r="A24" s="250" t="s">
        <v>57</v>
      </c>
      <c r="B24" s="253"/>
      <c r="C24" s="168">
        <f aca="true" t="shared" si="1" ref="C24:Y24">SUM(C15:C23)</f>
        <v>78829125</v>
      </c>
      <c r="D24" s="168">
        <f>SUM(D15:D23)</f>
        <v>0</v>
      </c>
      <c r="E24" s="76">
        <f t="shared" si="1"/>
        <v>78942891</v>
      </c>
      <c r="F24" s="77">
        <f t="shared" si="1"/>
        <v>78942891</v>
      </c>
      <c r="G24" s="77">
        <f t="shared" si="1"/>
        <v>79056510</v>
      </c>
      <c r="H24" s="77">
        <f t="shared" si="1"/>
        <v>79083510</v>
      </c>
      <c r="I24" s="77">
        <f t="shared" si="1"/>
        <v>79233510</v>
      </c>
      <c r="J24" s="77">
        <f t="shared" si="1"/>
        <v>79233510</v>
      </c>
      <c r="K24" s="77">
        <f t="shared" si="1"/>
        <v>79450556</v>
      </c>
      <c r="L24" s="77">
        <f t="shared" si="1"/>
        <v>79076510</v>
      </c>
      <c r="M24" s="77">
        <f t="shared" si="1"/>
        <v>77718965</v>
      </c>
      <c r="N24" s="77">
        <f t="shared" si="1"/>
        <v>77718965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77718965</v>
      </c>
      <c r="X24" s="77">
        <f t="shared" si="1"/>
        <v>39471446</v>
      </c>
      <c r="Y24" s="77">
        <f t="shared" si="1"/>
        <v>38247519</v>
      </c>
      <c r="Z24" s="212">
        <f>+IF(X24&lt;&gt;0,+(Y24/X24)*100,0)</f>
        <v>96.89920911435573</v>
      </c>
      <c r="AA24" s="79">
        <f>SUM(AA15:AA23)</f>
        <v>78942891</v>
      </c>
    </row>
    <row r="25" spans="1:27" ht="12.75">
      <c r="A25" s="250" t="s">
        <v>159</v>
      </c>
      <c r="B25" s="251"/>
      <c r="C25" s="168">
        <f aca="true" t="shared" si="2" ref="C25:Y25">+C12+C24</f>
        <v>108376121</v>
      </c>
      <c r="D25" s="168">
        <f>+D12+D24</f>
        <v>0</v>
      </c>
      <c r="E25" s="72">
        <f t="shared" si="2"/>
        <v>93271479</v>
      </c>
      <c r="F25" s="73">
        <f t="shared" si="2"/>
        <v>93271479</v>
      </c>
      <c r="G25" s="73">
        <f t="shared" si="2"/>
        <v>117088406</v>
      </c>
      <c r="H25" s="73">
        <f t="shared" si="2"/>
        <v>112800007</v>
      </c>
      <c r="I25" s="73">
        <f t="shared" si="2"/>
        <v>115557125</v>
      </c>
      <c r="J25" s="73">
        <f t="shared" si="2"/>
        <v>115557125</v>
      </c>
      <c r="K25" s="73">
        <f t="shared" si="2"/>
        <v>122119916</v>
      </c>
      <c r="L25" s="73">
        <f t="shared" si="2"/>
        <v>93305952</v>
      </c>
      <c r="M25" s="73">
        <f t="shared" si="2"/>
        <v>108110982</v>
      </c>
      <c r="N25" s="73">
        <f t="shared" si="2"/>
        <v>108110982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108110982</v>
      </c>
      <c r="X25" s="73">
        <f t="shared" si="2"/>
        <v>46635741</v>
      </c>
      <c r="Y25" s="73">
        <f t="shared" si="2"/>
        <v>61475241</v>
      </c>
      <c r="Z25" s="170">
        <f>+IF(X25&lt;&gt;0,+(Y25/X25)*100,0)</f>
        <v>131.82001546839365</v>
      </c>
      <c r="AA25" s="74">
        <f>+AA12+AA24</f>
        <v>93271479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527645</v>
      </c>
      <c r="D30" s="155"/>
      <c r="E30" s="59">
        <v>813772</v>
      </c>
      <c r="F30" s="60">
        <v>813772</v>
      </c>
      <c r="G30" s="60"/>
      <c r="H30" s="60"/>
      <c r="I30" s="60"/>
      <c r="J30" s="60"/>
      <c r="K30" s="60">
        <v>633620</v>
      </c>
      <c r="L30" s="60">
        <v>603000</v>
      </c>
      <c r="M30" s="60">
        <v>663000</v>
      </c>
      <c r="N30" s="60">
        <v>663000</v>
      </c>
      <c r="O30" s="60"/>
      <c r="P30" s="60"/>
      <c r="Q30" s="60"/>
      <c r="R30" s="60"/>
      <c r="S30" s="60"/>
      <c r="T30" s="60"/>
      <c r="U30" s="60"/>
      <c r="V30" s="60"/>
      <c r="W30" s="60">
        <v>663000</v>
      </c>
      <c r="X30" s="60">
        <v>406886</v>
      </c>
      <c r="Y30" s="60">
        <v>256114</v>
      </c>
      <c r="Z30" s="140">
        <v>62.94</v>
      </c>
      <c r="AA30" s="62">
        <v>813772</v>
      </c>
    </row>
    <row r="31" spans="1:27" ht="12.75">
      <c r="A31" s="249" t="s">
        <v>163</v>
      </c>
      <c r="B31" s="182"/>
      <c r="C31" s="155">
        <v>11820</v>
      </c>
      <c r="D31" s="155"/>
      <c r="E31" s="59">
        <v>11820</v>
      </c>
      <c r="F31" s="60">
        <v>11820</v>
      </c>
      <c r="G31" s="60">
        <v>11820</v>
      </c>
      <c r="H31" s="60">
        <v>11820</v>
      </c>
      <c r="I31" s="60">
        <v>11820</v>
      </c>
      <c r="J31" s="60">
        <v>11820</v>
      </c>
      <c r="K31" s="60">
        <v>11820</v>
      </c>
      <c r="L31" s="60">
        <v>11820</v>
      </c>
      <c r="M31" s="60">
        <v>11820</v>
      </c>
      <c r="N31" s="60">
        <v>11820</v>
      </c>
      <c r="O31" s="60"/>
      <c r="P31" s="60"/>
      <c r="Q31" s="60"/>
      <c r="R31" s="60"/>
      <c r="S31" s="60"/>
      <c r="T31" s="60"/>
      <c r="U31" s="60"/>
      <c r="V31" s="60"/>
      <c r="W31" s="60">
        <v>11820</v>
      </c>
      <c r="X31" s="60">
        <v>5910</v>
      </c>
      <c r="Y31" s="60">
        <v>5910</v>
      </c>
      <c r="Z31" s="140">
        <v>100</v>
      </c>
      <c r="AA31" s="62">
        <v>11820</v>
      </c>
    </row>
    <row r="32" spans="1:27" ht="12.75">
      <c r="A32" s="249" t="s">
        <v>164</v>
      </c>
      <c r="B32" s="182"/>
      <c r="C32" s="155">
        <v>14496234</v>
      </c>
      <c r="D32" s="155"/>
      <c r="E32" s="59">
        <v>2726905</v>
      </c>
      <c r="F32" s="60">
        <v>2726905</v>
      </c>
      <c r="G32" s="60">
        <v>3432905</v>
      </c>
      <c r="H32" s="60">
        <v>1948000</v>
      </c>
      <c r="I32" s="60">
        <v>1007000</v>
      </c>
      <c r="J32" s="60">
        <v>1007000</v>
      </c>
      <c r="K32" s="60">
        <v>2038315</v>
      </c>
      <c r="L32" s="60">
        <v>4142530</v>
      </c>
      <c r="M32" s="60">
        <v>13648665</v>
      </c>
      <c r="N32" s="60">
        <v>13648665</v>
      </c>
      <c r="O32" s="60"/>
      <c r="P32" s="60"/>
      <c r="Q32" s="60"/>
      <c r="R32" s="60"/>
      <c r="S32" s="60"/>
      <c r="T32" s="60"/>
      <c r="U32" s="60"/>
      <c r="V32" s="60"/>
      <c r="W32" s="60">
        <v>13648665</v>
      </c>
      <c r="X32" s="60">
        <v>1363453</v>
      </c>
      <c r="Y32" s="60">
        <v>12285212</v>
      </c>
      <c r="Z32" s="140">
        <v>901.04</v>
      </c>
      <c r="AA32" s="62">
        <v>2726905</v>
      </c>
    </row>
    <row r="33" spans="1:27" ht="12.75">
      <c r="A33" s="249" t="s">
        <v>165</v>
      </c>
      <c r="B33" s="182"/>
      <c r="C33" s="155">
        <v>9043215</v>
      </c>
      <c r="D33" s="155"/>
      <c r="E33" s="59">
        <v>10044107</v>
      </c>
      <c r="F33" s="60">
        <v>10044107</v>
      </c>
      <c r="G33" s="60">
        <v>10044107</v>
      </c>
      <c r="H33" s="60">
        <v>11544000</v>
      </c>
      <c r="I33" s="60">
        <v>10707000</v>
      </c>
      <c r="J33" s="60">
        <v>10707000</v>
      </c>
      <c r="K33" s="60">
        <v>10707000</v>
      </c>
      <c r="L33" s="60">
        <v>9044000</v>
      </c>
      <c r="M33" s="60">
        <v>10044000</v>
      </c>
      <c r="N33" s="60">
        <v>10044000</v>
      </c>
      <c r="O33" s="60"/>
      <c r="P33" s="60"/>
      <c r="Q33" s="60"/>
      <c r="R33" s="60"/>
      <c r="S33" s="60"/>
      <c r="T33" s="60"/>
      <c r="U33" s="60"/>
      <c r="V33" s="60"/>
      <c r="W33" s="60">
        <v>10044000</v>
      </c>
      <c r="X33" s="60">
        <v>5022054</v>
      </c>
      <c r="Y33" s="60">
        <v>5021946</v>
      </c>
      <c r="Z33" s="140">
        <v>100</v>
      </c>
      <c r="AA33" s="62">
        <v>10044107</v>
      </c>
    </row>
    <row r="34" spans="1:27" ht="12.75">
      <c r="A34" s="250" t="s">
        <v>58</v>
      </c>
      <c r="B34" s="251"/>
      <c r="C34" s="168">
        <f aca="true" t="shared" si="3" ref="C34:Y34">SUM(C29:C33)</f>
        <v>24078914</v>
      </c>
      <c r="D34" s="168">
        <f>SUM(D29:D33)</f>
        <v>0</v>
      </c>
      <c r="E34" s="72">
        <f t="shared" si="3"/>
        <v>13596604</v>
      </c>
      <c r="F34" s="73">
        <f t="shared" si="3"/>
        <v>13596604</v>
      </c>
      <c r="G34" s="73">
        <f t="shared" si="3"/>
        <v>13488832</v>
      </c>
      <c r="H34" s="73">
        <f t="shared" si="3"/>
        <v>13503820</v>
      </c>
      <c r="I34" s="73">
        <f t="shared" si="3"/>
        <v>11725820</v>
      </c>
      <c r="J34" s="73">
        <f t="shared" si="3"/>
        <v>11725820</v>
      </c>
      <c r="K34" s="73">
        <f t="shared" si="3"/>
        <v>13390755</v>
      </c>
      <c r="L34" s="73">
        <f t="shared" si="3"/>
        <v>13801350</v>
      </c>
      <c r="M34" s="73">
        <f t="shared" si="3"/>
        <v>24367485</v>
      </c>
      <c r="N34" s="73">
        <f t="shared" si="3"/>
        <v>24367485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24367485</v>
      </c>
      <c r="X34" s="73">
        <f t="shared" si="3"/>
        <v>6798303</v>
      </c>
      <c r="Y34" s="73">
        <f t="shared" si="3"/>
        <v>17569182</v>
      </c>
      <c r="Z34" s="170">
        <f>+IF(X34&lt;&gt;0,+(Y34/X34)*100,0)</f>
        <v>258.43481821860547</v>
      </c>
      <c r="AA34" s="74">
        <f>SUM(AA29:AA33)</f>
        <v>13596604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2587910</v>
      </c>
      <c r="D37" s="155"/>
      <c r="E37" s="59">
        <v>1720028</v>
      </c>
      <c r="F37" s="60">
        <v>1720028</v>
      </c>
      <c r="G37" s="60">
        <v>1720028</v>
      </c>
      <c r="H37" s="60">
        <v>1720028</v>
      </c>
      <c r="I37" s="60">
        <v>1720028</v>
      </c>
      <c r="J37" s="60">
        <v>1720028</v>
      </c>
      <c r="K37" s="60">
        <v>2481936</v>
      </c>
      <c r="L37" s="60">
        <v>1720028</v>
      </c>
      <c r="M37" s="60">
        <v>2520028</v>
      </c>
      <c r="N37" s="60">
        <v>2520028</v>
      </c>
      <c r="O37" s="60"/>
      <c r="P37" s="60"/>
      <c r="Q37" s="60"/>
      <c r="R37" s="60"/>
      <c r="S37" s="60"/>
      <c r="T37" s="60"/>
      <c r="U37" s="60"/>
      <c r="V37" s="60"/>
      <c r="W37" s="60">
        <v>2520028</v>
      </c>
      <c r="X37" s="60">
        <v>860014</v>
      </c>
      <c r="Y37" s="60">
        <v>1660014</v>
      </c>
      <c r="Z37" s="140">
        <v>193.02</v>
      </c>
      <c r="AA37" s="62">
        <v>1720028</v>
      </c>
    </row>
    <row r="38" spans="1:27" ht="12.75">
      <c r="A38" s="249" t="s">
        <v>165</v>
      </c>
      <c r="B38" s="182"/>
      <c r="C38" s="155">
        <v>76771902</v>
      </c>
      <c r="D38" s="155"/>
      <c r="E38" s="59">
        <v>79552365</v>
      </c>
      <c r="F38" s="60">
        <v>79552365</v>
      </c>
      <c r="G38" s="60">
        <v>79552365</v>
      </c>
      <c r="H38" s="60">
        <v>79552365</v>
      </c>
      <c r="I38" s="60">
        <v>80552365</v>
      </c>
      <c r="J38" s="60">
        <v>80552365</v>
      </c>
      <c r="K38" s="60">
        <v>80540000</v>
      </c>
      <c r="L38" s="60">
        <v>78552365</v>
      </c>
      <c r="M38" s="60">
        <v>79552365</v>
      </c>
      <c r="N38" s="60">
        <v>79552365</v>
      </c>
      <c r="O38" s="60"/>
      <c r="P38" s="60"/>
      <c r="Q38" s="60"/>
      <c r="R38" s="60"/>
      <c r="S38" s="60"/>
      <c r="T38" s="60"/>
      <c r="U38" s="60"/>
      <c r="V38" s="60"/>
      <c r="W38" s="60">
        <v>79552365</v>
      </c>
      <c r="X38" s="60">
        <v>39776183</v>
      </c>
      <c r="Y38" s="60">
        <v>39776182</v>
      </c>
      <c r="Z38" s="140">
        <v>100</v>
      </c>
      <c r="AA38" s="62">
        <v>79552365</v>
      </c>
    </row>
    <row r="39" spans="1:27" ht="12.75">
      <c r="A39" s="250" t="s">
        <v>59</v>
      </c>
      <c r="B39" s="253"/>
      <c r="C39" s="168">
        <f aca="true" t="shared" si="4" ref="C39:Y39">SUM(C37:C38)</f>
        <v>79359812</v>
      </c>
      <c r="D39" s="168">
        <f>SUM(D37:D38)</f>
        <v>0</v>
      </c>
      <c r="E39" s="76">
        <f t="shared" si="4"/>
        <v>81272393</v>
      </c>
      <c r="F39" s="77">
        <f t="shared" si="4"/>
        <v>81272393</v>
      </c>
      <c r="G39" s="77">
        <f t="shared" si="4"/>
        <v>81272393</v>
      </c>
      <c r="H39" s="77">
        <f t="shared" si="4"/>
        <v>81272393</v>
      </c>
      <c r="I39" s="77">
        <f t="shared" si="4"/>
        <v>82272393</v>
      </c>
      <c r="J39" s="77">
        <f t="shared" si="4"/>
        <v>82272393</v>
      </c>
      <c r="K39" s="77">
        <f t="shared" si="4"/>
        <v>83021936</v>
      </c>
      <c r="L39" s="77">
        <f t="shared" si="4"/>
        <v>80272393</v>
      </c>
      <c r="M39" s="77">
        <f t="shared" si="4"/>
        <v>82072393</v>
      </c>
      <c r="N39" s="77">
        <f t="shared" si="4"/>
        <v>82072393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82072393</v>
      </c>
      <c r="X39" s="77">
        <f t="shared" si="4"/>
        <v>40636197</v>
      </c>
      <c r="Y39" s="77">
        <f t="shared" si="4"/>
        <v>41436196</v>
      </c>
      <c r="Z39" s="212">
        <f>+IF(X39&lt;&gt;0,+(Y39/X39)*100,0)</f>
        <v>101.96868570156798</v>
      </c>
      <c r="AA39" s="79">
        <f>SUM(AA37:AA38)</f>
        <v>81272393</v>
      </c>
    </row>
    <row r="40" spans="1:27" ht="12.75">
      <c r="A40" s="250" t="s">
        <v>167</v>
      </c>
      <c r="B40" s="251"/>
      <c r="C40" s="168">
        <f aca="true" t="shared" si="5" ref="C40:Y40">+C34+C39</f>
        <v>103438726</v>
      </c>
      <c r="D40" s="168">
        <f>+D34+D39</f>
        <v>0</v>
      </c>
      <c r="E40" s="72">
        <f t="shared" si="5"/>
        <v>94868997</v>
      </c>
      <c r="F40" s="73">
        <f t="shared" si="5"/>
        <v>94868997</v>
      </c>
      <c r="G40" s="73">
        <f t="shared" si="5"/>
        <v>94761225</v>
      </c>
      <c r="H40" s="73">
        <f t="shared" si="5"/>
        <v>94776213</v>
      </c>
      <c r="I40" s="73">
        <f t="shared" si="5"/>
        <v>93998213</v>
      </c>
      <c r="J40" s="73">
        <f t="shared" si="5"/>
        <v>93998213</v>
      </c>
      <c r="K40" s="73">
        <f t="shared" si="5"/>
        <v>96412691</v>
      </c>
      <c r="L40" s="73">
        <f t="shared" si="5"/>
        <v>94073743</v>
      </c>
      <c r="M40" s="73">
        <f t="shared" si="5"/>
        <v>106439878</v>
      </c>
      <c r="N40" s="73">
        <f t="shared" si="5"/>
        <v>106439878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106439878</v>
      </c>
      <c r="X40" s="73">
        <f t="shared" si="5"/>
        <v>47434500</v>
      </c>
      <c r="Y40" s="73">
        <f t="shared" si="5"/>
        <v>59005378</v>
      </c>
      <c r="Z40" s="170">
        <f>+IF(X40&lt;&gt;0,+(Y40/X40)*100,0)</f>
        <v>124.3933803455291</v>
      </c>
      <c r="AA40" s="74">
        <f>+AA34+AA39</f>
        <v>94868997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4937395</v>
      </c>
      <c r="D42" s="257">
        <f>+D25-D40</f>
        <v>0</v>
      </c>
      <c r="E42" s="258">
        <f t="shared" si="6"/>
        <v>-1597518</v>
      </c>
      <c r="F42" s="259">
        <f t="shared" si="6"/>
        <v>-1597518</v>
      </c>
      <c r="G42" s="259">
        <f t="shared" si="6"/>
        <v>22327181</v>
      </c>
      <c r="H42" s="259">
        <f t="shared" si="6"/>
        <v>18023794</v>
      </c>
      <c r="I42" s="259">
        <f t="shared" si="6"/>
        <v>21558912</v>
      </c>
      <c r="J42" s="259">
        <f t="shared" si="6"/>
        <v>21558912</v>
      </c>
      <c r="K42" s="259">
        <f t="shared" si="6"/>
        <v>25707225</v>
      </c>
      <c r="L42" s="259">
        <f t="shared" si="6"/>
        <v>-767791</v>
      </c>
      <c r="M42" s="259">
        <f t="shared" si="6"/>
        <v>1671104</v>
      </c>
      <c r="N42" s="259">
        <f t="shared" si="6"/>
        <v>1671104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1671104</v>
      </c>
      <c r="X42" s="259">
        <f t="shared" si="6"/>
        <v>-798759</v>
      </c>
      <c r="Y42" s="259">
        <f t="shared" si="6"/>
        <v>2469863</v>
      </c>
      <c r="Z42" s="260">
        <f>+IF(X42&lt;&gt;0,+(Y42/X42)*100,0)</f>
        <v>-309.2125409541551</v>
      </c>
      <c r="AA42" s="261">
        <f>+AA25-AA40</f>
        <v>-1597518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4937395</v>
      </c>
      <c r="D45" s="155"/>
      <c r="E45" s="59">
        <v>-385188</v>
      </c>
      <c r="F45" s="60">
        <v>-385188</v>
      </c>
      <c r="G45" s="60">
        <v>22327181</v>
      </c>
      <c r="H45" s="60">
        <v>18023794</v>
      </c>
      <c r="I45" s="60">
        <v>21558912</v>
      </c>
      <c r="J45" s="60">
        <v>21558912</v>
      </c>
      <c r="K45" s="60">
        <v>25707225</v>
      </c>
      <c r="L45" s="60">
        <v>-767791</v>
      </c>
      <c r="M45" s="60">
        <v>1671104</v>
      </c>
      <c r="N45" s="60">
        <v>1671104</v>
      </c>
      <c r="O45" s="60"/>
      <c r="P45" s="60"/>
      <c r="Q45" s="60"/>
      <c r="R45" s="60"/>
      <c r="S45" s="60"/>
      <c r="T45" s="60"/>
      <c r="U45" s="60"/>
      <c r="V45" s="60"/>
      <c r="W45" s="60">
        <v>1671104</v>
      </c>
      <c r="X45" s="60">
        <v>-192594</v>
      </c>
      <c r="Y45" s="60">
        <v>1863698</v>
      </c>
      <c r="Z45" s="139">
        <v>-967.68</v>
      </c>
      <c r="AA45" s="62">
        <v>-385188</v>
      </c>
    </row>
    <row r="46" spans="1:27" ht="12.75">
      <c r="A46" s="249" t="s">
        <v>171</v>
      </c>
      <c r="B46" s="182"/>
      <c r="C46" s="155"/>
      <c r="D46" s="155"/>
      <c r="E46" s="59">
        <v>-1212330</v>
      </c>
      <c r="F46" s="60">
        <v>-1212330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-606165</v>
      </c>
      <c r="Y46" s="60">
        <v>606165</v>
      </c>
      <c r="Z46" s="139">
        <v>-100</v>
      </c>
      <c r="AA46" s="62">
        <v>-1212330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4937395</v>
      </c>
      <c r="D48" s="217">
        <f>SUM(D45:D47)</f>
        <v>0</v>
      </c>
      <c r="E48" s="264">
        <f t="shared" si="7"/>
        <v>-1597518</v>
      </c>
      <c r="F48" s="219">
        <f t="shared" si="7"/>
        <v>-1597518</v>
      </c>
      <c r="G48" s="219">
        <f t="shared" si="7"/>
        <v>22327181</v>
      </c>
      <c r="H48" s="219">
        <f t="shared" si="7"/>
        <v>18023794</v>
      </c>
      <c r="I48" s="219">
        <f t="shared" si="7"/>
        <v>21558912</v>
      </c>
      <c r="J48" s="219">
        <f t="shared" si="7"/>
        <v>21558912</v>
      </c>
      <c r="K48" s="219">
        <f t="shared" si="7"/>
        <v>25707225</v>
      </c>
      <c r="L48" s="219">
        <f t="shared" si="7"/>
        <v>-767791</v>
      </c>
      <c r="M48" s="219">
        <f t="shared" si="7"/>
        <v>1671104</v>
      </c>
      <c r="N48" s="219">
        <f t="shared" si="7"/>
        <v>1671104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1671104</v>
      </c>
      <c r="X48" s="219">
        <f t="shared" si="7"/>
        <v>-798759</v>
      </c>
      <c r="Y48" s="219">
        <f t="shared" si="7"/>
        <v>2469863</v>
      </c>
      <c r="Z48" s="265">
        <f>+IF(X48&lt;&gt;0,+(Y48/X48)*100,0)</f>
        <v>-309.2125409541551</v>
      </c>
      <c r="AA48" s="232">
        <f>SUM(AA45:AA47)</f>
        <v>-1597518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485976</v>
      </c>
      <c r="D7" s="155"/>
      <c r="E7" s="59">
        <v>456828</v>
      </c>
      <c r="F7" s="60">
        <v>456828</v>
      </c>
      <c r="G7" s="60">
        <v>5277</v>
      </c>
      <c r="H7" s="60">
        <v>42973</v>
      </c>
      <c r="I7" s="60">
        <v>64258</v>
      </c>
      <c r="J7" s="60">
        <v>112508</v>
      </c>
      <c r="K7" s="60">
        <v>35021</v>
      </c>
      <c r="L7" s="60">
        <v>79513</v>
      </c>
      <c r="M7" s="60">
        <v>4411</v>
      </c>
      <c r="N7" s="60">
        <v>118945</v>
      </c>
      <c r="O7" s="60"/>
      <c r="P7" s="60"/>
      <c r="Q7" s="60"/>
      <c r="R7" s="60"/>
      <c r="S7" s="60"/>
      <c r="T7" s="60"/>
      <c r="U7" s="60"/>
      <c r="V7" s="60"/>
      <c r="W7" s="60">
        <v>231453</v>
      </c>
      <c r="X7" s="60">
        <v>228414</v>
      </c>
      <c r="Y7" s="60">
        <v>3039</v>
      </c>
      <c r="Z7" s="140">
        <v>1.33</v>
      </c>
      <c r="AA7" s="62">
        <v>456828</v>
      </c>
    </row>
    <row r="8" spans="1:27" ht="12.75">
      <c r="A8" s="249" t="s">
        <v>178</v>
      </c>
      <c r="B8" s="182"/>
      <c r="C8" s="155">
        <v>23683948</v>
      </c>
      <c r="D8" s="155"/>
      <c r="E8" s="59">
        <v>26693564</v>
      </c>
      <c r="F8" s="60">
        <v>26693564</v>
      </c>
      <c r="G8" s="60">
        <v>1384000</v>
      </c>
      <c r="H8" s="60">
        <v>1995500</v>
      </c>
      <c r="I8" s="60">
        <v>2138619</v>
      </c>
      <c r="J8" s="60">
        <v>5518119</v>
      </c>
      <c r="K8" s="60">
        <v>2364946</v>
      </c>
      <c r="L8" s="60">
        <v>1675050</v>
      </c>
      <c r="M8" s="60">
        <v>789522</v>
      </c>
      <c r="N8" s="60">
        <v>4829518</v>
      </c>
      <c r="O8" s="60"/>
      <c r="P8" s="60"/>
      <c r="Q8" s="60"/>
      <c r="R8" s="60"/>
      <c r="S8" s="60"/>
      <c r="T8" s="60"/>
      <c r="U8" s="60"/>
      <c r="V8" s="60"/>
      <c r="W8" s="60">
        <v>10347637</v>
      </c>
      <c r="X8" s="60">
        <v>13347824</v>
      </c>
      <c r="Y8" s="60">
        <v>-3000187</v>
      </c>
      <c r="Z8" s="140">
        <v>-22.48</v>
      </c>
      <c r="AA8" s="62">
        <v>26693564</v>
      </c>
    </row>
    <row r="9" spans="1:27" ht="12.75">
      <c r="A9" s="249" t="s">
        <v>179</v>
      </c>
      <c r="B9" s="182"/>
      <c r="C9" s="155">
        <v>132215505</v>
      </c>
      <c r="D9" s="155"/>
      <c r="E9" s="59">
        <v>126160662</v>
      </c>
      <c r="F9" s="60">
        <v>126160662</v>
      </c>
      <c r="G9" s="60">
        <v>21734000</v>
      </c>
      <c r="H9" s="60">
        <v>7033230</v>
      </c>
      <c r="I9" s="60">
        <v>12192262</v>
      </c>
      <c r="J9" s="60">
        <v>40959492</v>
      </c>
      <c r="K9" s="60">
        <v>6422355</v>
      </c>
      <c r="L9" s="60">
        <v>450000</v>
      </c>
      <c r="M9" s="60">
        <v>24947175</v>
      </c>
      <c r="N9" s="60">
        <v>31819530</v>
      </c>
      <c r="O9" s="60"/>
      <c r="P9" s="60"/>
      <c r="Q9" s="60"/>
      <c r="R9" s="60"/>
      <c r="S9" s="60"/>
      <c r="T9" s="60"/>
      <c r="U9" s="60"/>
      <c r="V9" s="60"/>
      <c r="W9" s="60">
        <v>72779022</v>
      </c>
      <c r="X9" s="60">
        <v>82365403</v>
      </c>
      <c r="Y9" s="60">
        <v>-9586381</v>
      </c>
      <c r="Z9" s="140">
        <v>-11.64</v>
      </c>
      <c r="AA9" s="62">
        <v>126160662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2190753</v>
      </c>
      <c r="D11" s="155"/>
      <c r="E11" s="59">
        <v>1200096</v>
      </c>
      <c r="F11" s="60">
        <v>1200096</v>
      </c>
      <c r="G11" s="60"/>
      <c r="H11" s="60">
        <v>268438</v>
      </c>
      <c r="I11" s="60">
        <v>97833</v>
      </c>
      <c r="J11" s="60">
        <v>366271</v>
      </c>
      <c r="K11" s="60">
        <v>139558</v>
      </c>
      <c r="L11" s="60">
        <v>165080</v>
      </c>
      <c r="M11" s="60">
        <v>92285</v>
      </c>
      <c r="N11" s="60">
        <v>396923</v>
      </c>
      <c r="O11" s="60"/>
      <c r="P11" s="60"/>
      <c r="Q11" s="60"/>
      <c r="R11" s="60"/>
      <c r="S11" s="60"/>
      <c r="T11" s="60"/>
      <c r="U11" s="60"/>
      <c r="V11" s="60"/>
      <c r="W11" s="60">
        <v>763194</v>
      </c>
      <c r="X11" s="60">
        <v>600048</v>
      </c>
      <c r="Y11" s="60">
        <v>163146</v>
      </c>
      <c r="Z11" s="140">
        <v>27.19</v>
      </c>
      <c r="AA11" s="62">
        <v>1200096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-152517710</v>
      </c>
      <c r="D14" s="155"/>
      <c r="E14" s="59">
        <v>-152279293</v>
      </c>
      <c r="F14" s="60">
        <v>-152279293</v>
      </c>
      <c r="G14" s="60">
        <v>-8624062</v>
      </c>
      <c r="H14" s="60">
        <v>-13679073</v>
      </c>
      <c r="I14" s="60">
        <v>-13998233</v>
      </c>
      <c r="J14" s="60">
        <v>-36301368</v>
      </c>
      <c r="K14" s="60">
        <v>-12412003</v>
      </c>
      <c r="L14" s="60">
        <v>-20523765</v>
      </c>
      <c r="M14" s="60">
        <v>-14457245</v>
      </c>
      <c r="N14" s="60">
        <v>-47393013</v>
      </c>
      <c r="O14" s="60"/>
      <c r="P14" s="60"/>
      <c r="Q14" s="60"/>
      <c r="R14" s="60"/>
      <c r="S14" s="60"/>
      <c r="T14" s="60"/>
      <c r="U14" s="60"/>
      <c r="V14" s="60"/>
      <c r="W14" s="60">
        <v>-83694381</v>
      </c>
      <c r="X14" s="60">
        <v>-79761787</v>
      </c>
      <c r="Y14" s="60">
        <v>-3932594</v>
      </c>
      <c r="Z14" s="140">
        <v>4.93</v>
      </c>
      <c r="AA14" s="62">
        <v>-152279293</v>
      </c>
    </row>
    <row r="15" spans="1:27" ht="12.75">
      <c r="A15" s="249" t="s">
        <v>40</v>
      </c>
      <c r="B15" s="182"/>
      <c r="C15" s="155">
        <v>-163191</v>
      </c>
      <c r="D15" s="155"/>
      <c r="E15" s="59">
        <v>-258732</v>
      </c>
      <c r="F15" s="60">
        <v>-258732</v>
      </c>
      <c r="G15" s="60"/>
      <c r="H15" s="60">
        <v>-54572</v>
      </c>
      <c r="I15" s="60">
        <v>-23674</v>
      </c>
      <c r="J15" s="60">
        <v>-78246</v>
      </c>
      <c r="K15" s="60">
        <v>-23470</v>
      </c>
      <c r="L15" s="60">
        <v>-26192</v>
      </c>
      <c r="M15" s="60">
        <v>-119875</v>
      </c>
      <c r="N15" s="60">
        <v>-169537</v>
      </c>
      <c r="O15" s="60"/>
      <c r="P15" s="60"/>
      <c r="Q15" s="60"/>
      <c r="R15" s="60"/>
      <c r="S15" s="60"/>
      <c r="T15" s="60"/>
      <c r="U15" s="60"/>
      <c r="V15" s="60"/>
      <c r="W15" s="60">
        <v>-247783</v>
      </c>
      <c r="X15" s="60">
        <v>-130116</v>
      </c>
      <c r="Y15" s="60">
        <v>-117667</v>
      </c>
      <c r="Z15" s="140">
        <v>90.43</v>
      </c>
      <c r="AA15" s="62">
        <v>-258732</v>
      </c>
    </row>
    <row r="16" spans="1:27" ht="12.75">
      <c r="A16" s="249" t="s">
        <v>42</v>
      </c>
      <c r="B16" s="182"/>
      <c r="C16" s="155">
        <v>-17313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5877968</v>
      </c>
      <c r="D17" s="168">
        <f t="shared" si="0"/>
        <v>0</v>
      </c>
      <c r="E17" s="72">
        <f t="shared" si="0"/>
        <v>1973125</v>
      </c>
      <c r="F17" s="73">
        <f t="shared" si="0"/>
        <v>1973125</v>
      </c>
      <c r="G17" s="73">
        <f t="shared" si="0"/>
        <v>14499215</v>
      </c>
      <c r="H17" s="73">
        <f t="shared" si="0"/>
        <v>-4393504</v>
      </c>
      <c r="I17" s="73">
        <f t="shared" si="0"/>
        <v>471065</v>
      </c>
      <c r="J17" s="73">
        <f t="shared" si="0"/>
        <v>10576776</v>
      </c>
      <c r="K17" s="73">
        <f t="shared" si="0"/>
        <v>-3473593</v>
      </c>
      <c r="L17" s="73">
        <f t="shared" si="0"/>
        <v>-18180314</v>
      </c>
      <c r="M17" s="73">
        <f t="shared" si="0"/>
        <v>11256273</v>
      </c>
      <c r="N17" s="73">
        <f t="shared" si="0"/>
        <v>-10397634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179142</v>
      </c>
      <c r="X17" s="73">
        <f t="shared" si="0"/>
        <v>16649786</v>
      </c>
      <c r="Y17" s="73">
        <f t="shared" si="0"/>
        <v>-16470644</v>
      </c>
      <c r="Z17" s="170">
        <f>+IF(X17&lt;&gt;0,+(Y17/X17)*100,0)</f>
        <v>-98.924058243151</v>
      </c>
      <c r="AA17" s="74">
        <f>SUM(AA6:AA16)</f>
        <v>1973125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3726458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1097400</v>
      </c>
      <c r="F24" s="60">
        <v>1097400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260000</v>
      </c>
      <c r="Y24" s="60">
        <v>-260000</v>
      </c>
      <c r="Z24" s="140">
        <v>-100</v>
      </c>
      <c r="AA24" s="62">
        <v>1097400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-1054256</v>
      </c>
      <c r="D26" s="155"/>
      <c r="E26" s="59">
        <v>-1097400</v>
      </c>
      <c r="F26" s="60">
        <v>-1097400</v>
      </c>
      <c r="G26" s="60">
        <v>-114400</v>
      </c>
      <c r="H26" s="60">
        <v>-27350</v>
      </c>
      <c r="I26" s="60">
        <v>-149600</v>
      </c>
      <c r="J26" s="60">
        <v>-291350</v>
      </c>
      <c r="K26" s="60">
        <v>-217047</v>
      </c>
      <c r="L26" s="60">
        <v>5890</v>
      </c>
      <c r="M26" s="60">
        <v>-21454</v>
      </c>
      <c r="N26" s="60">
        <v>-232611</v>
      </c>
      <c r="O26" s="60"/>
      <c r="P26" s="60"/>
      <c r="Q26" s="60"/>
      <c r="R26" s="60"/>
      <c r="S26" s="60"/>
      <c r="T26" s="60"/>
      <c r="U26" s="60"/>
      <c r="V26" s="60"/>
      <c r="W26" s="60">
        <v>-523961</v>
      </c>
      <c r="X26" s="60">
        <v>-260000</v>
      </c>
      <c r="Y26" s="60">
        <v>-263961</v>
      </c>
      <c r="Z26" s="140">
        <v>101.52</v>
      </c>
      <c r="AA26" s="62">
        <v>-1097400</v>
      </c>
    </row>
    <row r="27" spans="1:27" ht="12.75">
      <c r="A27" s="250" t="s">
        <v>192</v>
      </c>
      <c r="B27" s="251"/>
      <c r="C27" s="168">
        <f aca="true" t="shared" si="1" ref="C27:Y27">SUM(C21:C26)</f>
        <v>2672202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-114400</v>
      </c>
      <c r="H27" s="73">
        <f t="shared" si="1"/>
        <v>-27350</v>
      </c>
      <c r="I27" s="73">
        <f t="shared" si="1"/>
        <v>-149600</v>
      </c>
      <c r="J27" s="73">
        <f t="shared" si="1"/>
        <v>-291350</v>
      </c>
      <c r="K27" s="73">
        <f t="shared" si="1"/>
        <v>-217047</v>
      </c>
      <c r="L27" s="73">
        <f t="shared" si="1"/>
        <v>5890</v>
      </c>
      <c r="M27" s="73">
        <f t="shared" si="1"/>
        <v>-21454</v>
      </c>
      <c r="N27" s="73">
        <f t="shared" si="1"/>
        <v>-232611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-523961</v>
      </c>
      <c r="X27" s="73">
        <f t="shared" si="1"/>
        <v>0</v>
      </c>
      <c r="Y27" s="73">
        <f t="shared" si="1"/>
        <v>-523961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-533055</v>
      </c>
      <c r="D35" s="155"/>
      <c r="E35" s="59">
        <v>-1060624</v>
      </c>
      <c r="F35" s="60">
        <v>-1060624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-452058</v>
      </c>
      <c r="Y35" s="60">
        <v>452058</v>
      </c>
      <c r="Z35" s="140">
        <v>-100</v>
      </c>
      <c r="AA35" s="62">
        <v>-1060624</v>
      </c>
    </row>
    <row r="36" spans="1:27" ht="12.75">
      <c r="A36" s="250" t="s">
        <v>198</v>
      </c>
      <c r="B36" s="251"/>
      <c r="C36" s="168">
        <f aca="true" t="shared" si="2" ref="C36:Y36">SUM(C31:C35)</f>
        <v>-533055</v>
      </c>
      <c r="D36" s="168">
        <f>SUM(D31:D35)</f>
        <v>0</v>
      </c>
      <c r="E36" s="72">
        <f t="shared" si="2"/>
        <v>-1060624</v>
      </c>
      <c r="F36" s="73">
        <f t="shared" si="2"/>
        <v>-1060624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-452058</v>
      </c>
      <c r="Y36" s="73">
        <f t="shared" si="2"/>
        <v>452058</v>
      </c>
      <c r="Z36" s="170">
        <f>+IF(X36&lt;&gt;0,+(Y36/X36)*100,0)</f>
        <v>-100</v>
      </c>
      <c r="AA36" s="74">
        <f>SUM(AA31:AA35)</f>
        <v>-1060624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8017115</v>
      </c>
      <c r="D38" s="153">
        <f>+D17+D27+D36</f>
        <v>0</v>
      </c>
      <c r="E38" s="99">
        <f t="shared" si="3"/>
        <v>912501</v>
      </c>
      <c r="F38" s="100">
        <f t="shared" si="3"/>
        <v>912501</v>
      </c>
      <c r="G38" s="100">
        <f t="shared" si="3"/>
        <v>14384815</v>
      </c>
      <c r="H38" s="100">
        <f t="shared" si="3"/>
        <v>-4420854</v>
      </c>
      <c r="I38" s="100">
        <f t="shared" si="3"/>
        <v>321465</v>
      </c>
      <c r="J38" s="100">
        <f t="shared" si="3"/>
        <v>10285426</v>
      </c>
      <c r="K38" s="100">
        <f t="shared" si="3"/>
        <v>-3690640</v>
      </c>
      <c r="L38" s="100">
        <f t="shared" si="3"/>
        <v>-18174424</v>
      </c>
      <c r="M38" s="100">
        <f t="shared" si="3"/>
        <v>11234819</v>
      </c>
      <c r="N38" s="100">
        <f t="shared" si="3"/>
        <v>-10630245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-344819</v>
      </c>
      <c r="X38" s="100">
        <f t="shared" si="3"/>
        <v>16197728</v>
      </c>
      <c r="Y38" s="100">
        <f t="shared" si="3"/>
        <v>-16542547</v>
      </c>
      <c r="Z38" s="137">
        <f>+IF(X38&lt;&gt;0,+(Y38/X38)*100,0)</f>
        <v>-102.128810904838</v>
      </c>
      <c r="AA38" s="102">
        <f>+AA17+AA27+AA36</f>
        <v>912501</v>
      </c>
    </row>
    <row r="39" spans="1:27" ht="12.75">
      <c r="A39" s="249" t="s">
        <v>200</v>
      </c>
      <c r="B39" s="182"/>
      <c r="C39" s="153"/>
      <c r="D39" s="153"/>
      <c r="E39" s="99">
        <v>10787490</v>
      </c>
      <c r="F39" s="100">
        <v>10787490</v>
      </c>
      <c r="G39" s="100">
        <v>21156396</v>
      </c>
      <c r="H39" s="100">
        <v>35541211</v>
      </c>
      <c r="I39" s="100">
        <v>31120357</v>
      </c>
      <c r="J39" s="100">
        <v>21156396</v>
      </c>
      <c r="K39" s="100">
        <v>31441822</v>
      </c>
      <c r="L39" s="100">
        <v>27751182</v>
      </c>
      <c r="M39" s="100">
        <v>9576758</v>
      </c>
      <c r="N39" s="100">
        <v>31441822</v>
      </c>
      <c r="O39" s="100"/>
      <c r="P39" s="100"/>
      <c r="Q39" s="100"/>
      <c r="R39" s="100"/>
      <c r="S39" s="100"/>
      <c r="T39" s="100"/>
      <c r="U39" s="100"/>
      <c r="V39" s="100"/>
      <c r="W39" s="100">
        <v>21156396</v>
      </c>
      <c r="X39" s="100">
        <v>10787490</v>
      </c>
      <c r="Y39" s="100">
        <v>10368906</v>
      </c>
      <c r="Z39" s="137">
        <v>96.12</v>
      </c>
      <c r="AA39" s="102">
        <v>10787490</v>
      </c>
    </row>
    <row r="40" spans="1:27" ht="12.75">
      <c r="A40" s="269" t="s">
        <v>201</v>
      </c>
      <c r="B40" s="256"/>
      <c r="C40" s="257">
        <v>8017114</v>
      </c>
      <c r="D40" s="257"/>
      <c r="E40" s="258">
        <v>11699989</v>
      </c>
      <c r="F40" s="259">
        <v>11699989</v>
      </c>
      <c r="G40" s="259">
        <v>35541211</v>
      </c>
      <c r="H40" s="259">
        <v>31120357</v>
      </c>
      <c r="I40" s="259">
        <v>31441822</v>
      </c>
      <c r="J40" s="259">
        <v>31441822</v>
      </c>
      <c r="K40" s="259">
        <v>27751182</v>
      </c>
      <c r="L40" s="259">
        <v>9576758</v>
      </c>
      <c r="M40" s="259">
        <v>20811577</v>
      </c>
      <c r="N40" s="259">
        <v>20811577</v>
      </c>
      <c r="O40" s="259"/>
      <c r="P40" s="259"/>
      <c r="Q40" s="259"/>
      <c r="R40" s="259"/>
      <c r="S40" s="259"/>
      <c r="T40" s="259"/>
      <c r="U40" s="259"/>
      <c r="V40" s="259"/>
      <c r="W40" s="259">
        <v>20811577</v>
      </c>
      <c r="X40" s="259">
        <v>26985216</v>
      </c>
      <c r="Y40" s="259">
        <v>-6173639</v>
      </c>
      <c r="Z40" s="260">
        <v>-22.88</v>
      </c>
      <c r="AA40" s="261">
        <v>11699989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3394900</v>
      </c>
      <c r="D5" s="200">
        <f t="shared" si="0"/>
        <v>0</v>
      </c>
      <c r="E5" s="106">
        <f t="shared" si="0"/>
        <v>886000</v>
      </c>
      <c r="F5" s="106">
        <f t="shared" si="0"/>
        <v>886000</v>
      </c>
      <c r="G5" s="106">
        <f t="shared" si="0"/>
        <v>114400</v>
      </c>
      <c r="H5" s="106">
        <f t="shared" si="0"/>
        <v>27350</v>
      </c>
      <c r="I5" s="106">
        <f t="shared" si="0"/>
        <v>149667</v>
      </c>
      <c r="J5" s="106">
        <f t="shared" si="0"/>
        <v>291417</v>
      </c>
      <c r="K5" s="106">
        <f t="shared" si="0"/>
        <v>217046</v>
      </c>
      <c r="L5" s="106">
        <f t="shared" si="0"/>
        <v>5799</v>
      </c>
      <c r="M5" s="106">
        <f t="shared" si="0"/>
        <v>21454</v>
      </c>
      <c r="N5" s="106">
        <f t="shared" si="0"/>
        <v>244299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535716</v>
      </c>
      <c r="X5" s="106">
        <f t="shared" si="0"/>
        <v>443000</v>
      </c>
      <c r="Y5" s="106">
        <f t="shared" si="0"/>
        <v>92716</v>
      </c>
      <c r="Z5" s="201">
        <f>+IF(X5&lt;&gt;0,+(Y5/X5)*100,0)</f>
        <v>20.929119638826187</v>
      </c>
      <c r="AA5" s="199">
        <f>SUM(AA11:AA18)</f>
        <v>886000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110653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3284247</v>
      </c>
      <c r="D15" s="156"/>
      <c r="E15" s="60">
        <v>886000</v>
      </c>
      <c r="F15" s="60">
        <v>886000</v>
      </c>
      <c r="G15" s="60">
        <v>114400</v>
      </c>
      <c r="H15" s="60">
        <v>27350</v>
      </c>
      <c r="I15" s="60">
        <v>149667</v>
      </c>
      <c r="J15" s="60">
        <v>291417</v>
      </c>
      <c r="K15" s="60">
        <v>217046</v>
      </c>
      <c r="L15" s="60">
        <v>5799</v>
      </c>
      <c r="M15" s="60">
        <v>21454</v>
      </c>
      <c r="N15" s="60">
        <v>244299</v>
      </c>
      <c r="O15" s="60"/>
      <c r="P15" s="60"/>
      <c r="Q15" s="60"/>
      <c r="R15" s="60"/>
      <c r="S15" s="60"/>
      <c r="T15" s="60"/>
      <c r="U15" s="60"/>
      <c r="V15" s="60"/>
      <c r="W15" s="60">
        <v>535716</v>
      </c>
      <c r="X15" s="60">
        <v>443000</v>
      </c>
      <c r="Y15" s="60">
        <v>92716</v>
      </c>
      <c r="Z15" s="140">
        <v>20.93</v>
      </c>
      <c r="AA15" s="155">
        <v>886000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162568</v>
      </c>
      <c r="D20" s="154">
        <f t="shared" si="2"/>
        <v>0</v>
      </c>
      <c r="E20" s="100">
        <f t="shared" si="2"/>
        <v>210000</v>
      </c>
      <c r="F20" s="100">
        <f t="shared" si="2"/>
        <v>210000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105000</v>
      </c>
      <c r="Y20" s="100">
        <f t="shared" si="2"/>
        <v>-105000</v>
      </c>
      <c r="Z20" s="137">
        <f>+IF(X20&lt;&gt;0,+(Y20/X20)*100,0)</f>
        <v>-100</v>
      </c>
      <c r="AA20" s="153">
        <f>SUM(AA26:AA33)</f>
        <v>210000</v>
      </c>
    </row>
    <row r="21" spans="1:27" ht="12.75">
      <c r="A21" s="291" t="s">
        <v>205</v>
      </c>
      <c r="B21" s="142"/>
      <c r="C21" s="62"/>
      <c r="D21" s="156"/>
      <c r="E21" s="60">
        <v>50000</v>
      </c>
      <c r="F21" s="60">
        <v>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25000</v>
      </c>
      <c r="Y21" s="60">
        <v>-25000</v>
      </c>
      <c r="Z21" s="140">
        <v>-100</v>
      </c>
      <c r="AA21" s="155">
        <v>50000</v>
      </c>
    </row>
    <row r="22" spans="1:27" ht="12.75">
      <c r="A22" s="291" t="s">
        <v>206</v>
      </c>
      <c r="B22" s="142"/>
      <c r="C22" s="62"/>
      <c r="D22" s="156"/>
      <c r="E22" s="60">
        <v>50000</v>
      </c>
      <c r="F22" s="60">
        <v>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</v>
      </c>
      <c r="Y22" s="60">
        <v>-25000</v>
      </c>
      <c r="Z22" s="140">
        <v>-100</v>
      </c>
      <c r="AA22" s="155">
        <v>50000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100000</v>
      </c>
      <c r="F26" s="295">
        <f t="shared" si="3"/>
        <v>100000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50000</v>
      </c>
      <c r="Y26" s="295">
        <f t="shared" si="3"/>
        <v>-50000</v>
      </c>
      <c r="Z26" s="296">
        <f>+IF(X26&lt;&gt;0,+(Y26/X26)*100,0)</f>
        <v>-100</v>
      </c>
      <c r="AA26" s="297">
        <f>SUM(AA21:AA25)</f>
        <v>100000</v>
      </c>
    </row>
    <row r="27" spans="1:27" ht="12.75">
      <c r="A27" s="298" t="s">
        <v>211</v>
      </c>
      <c r="B27" s="147"/>
      <c r="C27" s="62"/>
      <c r="D27" s="156"/>
      <c r="E27" s="60">
        <v>110000</v>
      </c>
      <c r="F27" s="60">
        <v>110000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55000</v>
      </c>
      <c r="Y27" s="60">
        <v>-55000</v>
      </c>
      <c r="Z27" s="140">
        <v>-100</v>
      </c>
      <c r="AA27" s="155">
        <v>110000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162568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50000</v>
      </c>
      <c r="F36" s="60">
        <f t="shared" si="4"/>
        <v>50000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25000</v>
      </c>
      <c r="Y36" s="60">
        <f t="shared" si="4"/>
        <v>-25000</v>
      </c>
      <c r="Z36" s="140">
        <f aca="true" t="shared" si="5" ref="Z36:Z49">+IF(X36&lt;&gt;0,+(Y36/X36)*100,0)</f>
        <v>-100</v>
      </c>
      <c r="AA36" s="155">
        <f>AA6+AA21</f>
        <v>50000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</v>
      </c>
      <c r="F37" s="60">
        <f t="shared" si="4"/>
        <v>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25000</v>
      </c>
      <c r="Y37" s="60">
        <f t="shared" si="4"/>
        <v>-25000</v>
      </c>
      <c r="Z37" s="140">
        <f t="shared" si="5"/>
        <v>-100</v>
      </c>
      <c r="AA37" s="155">
        <f>AA7+AA22</f>
        <v>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100000</v>
      </c>
      <c r="F41" s="295">
        <f t="shared" si="6"/>
        <v>100000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50000</v>
      </c>
      <c r="Y41" s="295">
        <f t="shared" si="6"/>
        <v>-50000</v>
      </c>
      <c r="Z41" s="296">
        <f t="shared" si="5"/>
        <v>-100</v>
      </c>
      <c r="AA41" s="297">
        <f>SUM(AA36:AA40)</f>
        <v>100000</v>
      </c>
    </row>
    <row r="42" spans="1:27" ht="12.75">
      <c r="A42" s="298" t="s">
        <v>211</v>
      </c>
      <c r="B42" s="136"/>
      <c r="C42" s="95">
        <f aca="true" t="shared" si="7" ref="C42:Y48">C12+C27</f>
        <v>110653</v>
      </c>
      <c r="D42" s="129">
        <f t="shared" si="7"/>
        <v>0</v>
      </c>
      <c r="E42" s="54">
        <f t="shared" si="7"/>
        <v>110000</v>
      </c>
      <c r="F42" s="54">
        <f t="shared" si="7"/>
        <v>110000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55000</v>
      </c>
      <c r="Y42" s="54">
        <f t="shared" si="7"/>
        <v>-55000</v>
      </c>
      <c r="Z42" s="184">
        <f t="shared" si="5"/>
        <v>-100</v>
      </c>
      <c r="AA42" s="130">
        <f aca="true" t="shared" si="8" ref="AA42:AA48">AA12+AA27</f>
        <v>110000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3446815</v>
      </c>
      <c r="D45" s="129">
        <f t="shared" si="7"/>
        <v>0</v>
      </c>
      <c r="E45" s="54">
        <f t="shared" si="7"/>
        <v>886000</v>
      </c>
      <c r="F45" s="54">
        <f t="shared" si="7"/>
        <v>886000</v>
      </c>
      <c r="G45" s="54">
        <f t="shared" si="7"/>
        <v>114400</v>
      </c>
      <c r="H45" s="54">
        <f t="shared" si="7"/>
        <v>27350</v>
      </c>
      <c r="I45" s="54">
        <f t="shared" si="7"/>
        <v>149667</v>
      </c>
      <c r="J45" s="54">
        <f t="shared" si="7"/>
        <v>291417</v>
      </c>
      <c r="K45" s="54">
        <f t="shared" si="7"/>
        <v>217046</v>
      </c>
      <c r="L45" s="54">
        <f t="shared" si="7"/>
        <v>5799</v>
      </c>
      <c r="M45" s="54">
        <f t="shared" si="7"/>
        <v>21454</v>
      </c>
      <c r="N45" s="54">
        <f t="shared" si="7"/>
        <v>244299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535716</v>
      </c>
      <c r="X45" s="54">
        <f t="shared" si="7"/>
        <v>443000</v>
      </c>
      <c r="Y45" s="54">
        <f t="shared" si="7"/>
        <v>92716</v>
      </c>
      <c r="Z45" s="184">
        <f t="shared" si="5"/>
        <v>20.929119638826187</v>
      </c>
      <c r="AA45" s="130">
        <f t="shared" si="8"/>
        <v>886000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3557468</v>
      </c>
      <c r="D49" s="218">
        <f t="shared" si="9"/>
        <v>0</v>
      </c>
      <c r="E49" s="220">
        <f t="shared" si="9"/>
        <v>1096000</v>
      </c>
      <c r="F49" s="220">
        <f t="shared" si="9"/>
        <v>1096000</v>
      </c>
      <c r="G49" s="220">
        <f t="shared" si="9"/>
        <v>114400</v>
      </c>
      <c r="H49" s="220">
        <f t="shared" si="9"/>
        <v>27350</v>
      </c>
      <c r="I49" s="220">
        <f t="shared" si="9"/>
        <v>149667</v>
      </c>
      <c r="J49" s="220">
        <f t="shared" si="9"/>
        <v>291417</v>
      </c>
      <c r="K49" s="220">
        <f t="shared" si="9"/>
        <v>217046</v>
      </c>
      <c r="L49" s="220">
        <f t="shared" si="9"/>
        <v>5799</v>
      </c>
      <c r="M49" s="220">
        <f t="shared" si="9"/>
        <v>21454</v>
      </c>
      <c r="N49" s="220">
        <f t="shared" si="9"/>
        <v>244299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535716</v>
      </c>
      <c r="X49" s="220">
        <f t="shared" si="9"/>
        <v>548000</v>
      </c>
      <c r="Y49" s="220">
        <f t="shared" si="9"/>
        <v>-12284</v>
      </c>
      <c r="Z49" s="221">
        <f t="shared" si="5"/>
        <v>-2.2416058394160587</v>
      </c>
      <c r="AA49" s="222">
        <f>SUM(AA41:AA48)</f>
        <v>1096000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13349000</v>
      </c>
      <c r="F51" s="54">
        <f t="shared" si="10"/>
        <v>13349000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6674500</v>
      </c>
      <c r="Y51" s="54">
        <f t="shared" si="10"/>
        <v>-6674500</v>
      </c>
      <c r="Z51" s="184">
        <f>+IF(X51&lt;&gt;0,+(Y51/X51)*100,0)</f>
        <v>-100</v>
      </c>
      <c r="AA51" s="130">
        <f>SUM(AA57:AA61)</f>
        <v>13349000</v>
      </c>
    </row>
    <row r="52" spans="1:27" ht="12.75">
      <c r="A52" s="310" t="s">
        <v>205</v>
      </c>
      <c r="B52" s="142"/>
      <c r="C52" s="62"/>
      <c r="D52" s="156"/>
      <c r="E52" s="60">
        <v>8336000</v>
      </c>
      <c r="F52" s="60">
        <v>8336000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4168000</v>
      </c>
      <c r="Y52" s="60">
        <v>-4168000</v>
      </c>
      <c r="Z52" s="140">
        <v>-100</v>
      </c>
      <c r="AA52" s="155">
        <v>8336000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8336000</v>
      </c>
      <c r="F57" s="295">
        <f t="shared" si="11"/>
        <v>8336000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4168000</v>
      </c>
      <c r="Y57" s="295">
        <f t="shared" si="11"/>
        <v>-4168000</v>
      </c>
      <c r="Z57" s="296">
        <f>+IF(X57&lt;&gt;0,+(Y57/X57)*100,0)</f>
        <v>-100</v>
      </c>
      <c r="AA57" s="297">
        <f>SUM(AA52:AA56)</f>
        <v>8336000</v>
      </c>
    </row>
    <row r="58" spans="1:27" ht="12.75">
      <c r="A58" s="311" t="s">
        <v>211</v>
      </c>
      <c r="B58" s="136"/>
      <c r="C58" s="62"/>
      <c r="D58" s="156"/>
      <c r="E58" s="60">
        <v>297000</v>
      </c>
      <c r="F58" s="60">
        <v>297000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148500</v>
      </c>
      <c r="Y58" s="60">
        <v>-148500</v>
      </c>
      <c r="Z58" s="140">
        <v>-100</v>
      </c>
      <c r="AA58" s="155">
        <v>297000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4716000</v>
      </c>
      <c r="F61" s="60">
        <v>4716000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2358000</v>
      </c>
      <c r="Y61" s="60">
        <v>-2358000</v>
      </c>
      <c r="Z61" s="140">
        <v>-100</v>
      </c>
      <c r="AA61" s="155">
        <v>4716000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13348654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1345646</v>
      </c>
      <c r="H68" s="60">
        <v>2950681</v>
      </c>
      <c r="I68" s="60">
        <v>3032387</v>
      </c>
      <c r="J68" s="60">
        <v>7328714</v>
      </c>
      <c r="K68" s="60">
        <v>2956431</v>
      </c>
      <c r="L68" s="60">
        <v>6499609</v>
      </c>
      <c r="M68" s="60">
        <v>3263720</v>
      </c>
      <c r="N68" s="60">
        <v>12719760</v>
      </c>
      <c r="O68" s="60"/>
      <c r="P68" s="60"/>
      <c r="Q68" s="60"/>
      <c r="R68" s="60"/>
      <c r="S68" s="60"/>
      <c r="T68" s="60"/>
      <c r="U68" s="60"/>
      <c r="V68" s="60"/>
      <c r="W68" s="60">
        <v>20048474</v>
      </c>
      <c r="X68" s="60"/>
      <c r="Y68" s="60">
        <v>20048474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13348654</v>
      </c>
      <c r="F69" s="220">
        <f t="shared" si="12"/>
        <v>0</v>
      </c>
      <c r="G69" s="220">
        <f t="shared" si="12"/>
        <v>1345646</v>
      </c>
      <c r="H69" s="220">
        <f t="shared" si="12"/>
        <v>2950681</v>
      </c>
      <c r="I69" s="220">
        <f t="shared" si="12"/>
        <v>3032387</v>
      </c>
      <c r="J69" s="220">
        <f t="shared" si="12"/>
        <v>7328714</v>
      </c>
      <c r="K69" s="220">
        <f t="shared" si="12"/>
        <v>2956431</v>
      </c>
      <c r="L69" s="220">
        <f t="shared" si="12"/>
        <v>6499609</v>
      </c>
      <c r="M69" s="220">
        <f t="shared" si="12"/>
        <v>3263720</v>
      </c>
      <c r="N69" s="220">
        <f t="shared" si="12"/>
        <v>12719760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20048474</v>
      </c>
      <c r="X69" s="220">
        <f t="shared" si="12"/>
        <v>0</v>
      </c>
      <c r="Y69" s="220">
        <f t="shared" si="12"/>
        <v>20048474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110653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110653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3284247</v>
      </c>
      <c r="D40" s="344">
        <f t="shared" si="9"/>
        <v>0</v>
      </c>
      <c r="E40" s="343">
        <f t="shared" si="9"/>
        <v>886000</v>
      </c>
      <c r="F40" s="345">
        <f t="shared" si="9"/>
        <v>886000</v>
      </c>
      <c r="G40" s="345">
        <f t="shared" si="9"/>
        <v>114400</v>
      </c>
      <c r="H40" s="343">
        <f t="shared" si="9"/>
        <v>27350</v>
      </c>
      <c r="I40" s="343">
        <f t="shared" si="9"/>
        <v>149667</v>
      </c>
      <c r="J40" s="345">
        <f t="shared" si="9"/>
        <v>291417</v>
      </c>
      <c r="K40" s="345">
        <f t="shared" si="9"/>
        <v>217046</v>
      </c>
      <c r="L40" s="343">
        <f t="shared" si="9"/>
        <v>5799</v>
      </c>
      <c r="M40" s="343">
        <f t="shared" si="9"/>
        <v>21454</v>
      </c>
      <c r="N40" s="345">
        <f t="shared" si="9"/>
        <v>244299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535716</v>
      </c>
      <c r="X40" s="343">
        <f t="shared" si="9"/>
        <v>443000</v>
      </c>
      <c r="Y40" s="345">
        <f t="shared" si="9"/>
        <v>92716</v>
      </c>
      <c r="Z40" s="336">
        <f>+IF(X40&lt;&gt;0,+(Y40/X40)*100,0)</f>
        <v>20.929119638826187</v>
      </c>
      <c r="AA40" s="350">
        <f>SUM(AA41:AA49)</f>
        <v>886000</v>
      </c>
    </row>
    <row r="41" spans="1:27" ht="12.75">
      <c r="A41" s="361" t="s">
        <v>248</v>
      </c>
      <c r="B41" s="142"/>
      <c r="C41" s="362">
        <v>2521867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142400</v>
      </c>
      <c r="D43" s="369"/>
      <c r="E43" s="305">
        <v>149500</v>
      </c>
      <c r="F43" s="370">
        <v>149500</v>
      </c>
      <c r="G43" s="370">
        <v>114400</v>
      </c>
      <c r="H43" s="305"/>
      <c r="I43" s="305">
        <v>131977</v>
      </c>
      <c r="J43" s="370">
        <v>246377</v>
      </c>
      <c r="K43" s="370">
        <v>105082</v>
      </c>
      <c r="L43" s="305">
        <v>33500</v>
      </c>
      <c r="M43" s="305"/>
      <c r="N43" s="370">
        <v>138582</v>
      </c>
      <c r="O43" s="370"/>
      <c r="P43" s="305"/>
      <c r="Q43" s="305"/>
      <c r="R43" s="370"/>
      <c r="S43" s="370"/>
      <c r="T43" s="305"/>
      <c r="U43" s="305"/>
      <c r="V43" s="370"/>
      <c r="W43" s="370">
        <v>384959</v>
      </c>
      <c r="X43" s="305">
        <v>74750</v>
      </c>
      <c r="Y43" s="370">
        <v>310209</v>
      </c>
      <c r="Z43" s="371">
        <v>415</v>
      </c>
      <c r="AA43" s="303">
        <v>149500</v>
      </c>
    </row>
    <row r="44" spans="1:27" ht="12.75">
      <c r="A44" s="361" t="s">
        <v>251</v>
      </c>
      <c r="B44" s="136"/>
      <c r="C44" s="60">
        <v>619980</v>
      </c>
      <c r="D44" s="368"/>
      <c r="E44" s="54">
        <v>671500</v>
      </c>
      <c r="F44" s="53">
        <v>671500</v>
      </c>
      <c r="G44" s="53"/>
      <c r="H44" s="54">
        <v>27350</v>
      </c>
      <c r="I44" s="54">
        <v>17690</v>
      </c>
      <c r="J44" s="53">
        <v>45040</v>
      </c>
      <c r="K44" s="53">
        <v>111964</v>
      </c>
      <c r="L44" s="54">
        <v>-27701</v>
      </c>
      <c r="M44" s="54">
        <v>21454</v>
      </c>
      <c r="N44" s="53">
        <v>105717</v>
      </c>
      <c r="O44" s="53"/>
      <c r="P44" s="54"/>
      <c r="Q44" s="54"/>
      <c r="R44" s="53"/>
      <c r="S44" s="53"/>
      <c r="T44" s="54"/>
      <c r="U44" s="54"/>
      <c r="V44" s="53"/>
      <c r="W44" s="53">
        <v>150757</v>
      </c>
      <c r="X44" s="54">
        <v>335750</v>
      </c>
      <c r="Y44" s="53">
        <v>-184993</v>
      </c>
      <c r="Z44" s="94">
        <v>-55.1</v>
      </c>
      <c r="AA44" s="95">
        <v>671500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65000</v>
      </c>
      <c r="F48" s="53">
        <v>65000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32500</v>
      </c>
      <c r="Y48" s="53">
        <v>-32500</v>
      </c>
      <c r="Z48" s="94">
        <v>-100</v>
      </c>
      <c r="AA48" s="95">
        <v>65000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3394900</v>
      </c>
      <c r="D60" s="346">
        <f t="shared" si="14"/>
        <v>0</v>
      </c>
      <c r="E60" s="219">
        <f t="shared" si="14"/>
        <v>886000</v>
      </c>
      <c r="F60" s="264">
        <f t="shared" si="14"/>
        <v>886000</v>
      </c>
      <c r="G60" s="264">
        <f t="shared" si="14"/>
        <v>114400</v>
      </c>
      <c r="H60" s="219">
        <f t="shared" si="14"/>
        <v>27350</v>
      </c>
      <c r="I60" s="219">
        <f t="shared" si="14"/>
        <v>149667</v>
      </c>
      <c r="J60" s="264">
        <f t="shared" si="14"/>
        <v>291417</v>
      </c>
      <c r="K60" s="264">
        <f t="shared" si="14"/>
        <v>217046</v>
      </c>
      <c r="L60" s="219">
        <f t="shared" si="14"/>
        <v>5799</v>
      </c>
      <c r="M60" s="219">
        <f t="shared" si="14"/>
        <v>21454</v>
      </c>
      <c r="N60" s="264">
        <f t="shared" si="14"/>
        <v>244299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535716</v>
      </c>
      <c r="X60" s="219">
        <f t="shared" si="14"/>
        <v>443000</v>
      </c>
      <c r="Y60" s="264">
        <f t="shared" si="14"/>
        <v>92716</v>
      </c>
      <c r="Z60" s="337">
        <f>+IF(X60&lt;&gt;0,+(Y60/X60)*100,0)</f>
        <v>20.929119638826187</v>
      </c>
      <c r="AA60" s="232">
        <f>+AA57+AA54+AA51+AA40+AA37+AA34+AA22+AA5</f>
        <v>886000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100000</v>
      </c>
      <c r="F5" s="358">
        <f t="shared" si="0"/>
        <v>100000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50000</v>
      </c>
      <c r="Y5" s="358">
        <f t="shared" si="0"/>
        <v>-50000</v>
      </c>
      <c r="Z5" s="359">
        <f>+IF(X5&lt;&gt;0,+(Y5/X5)*100,0)</f>
        <v>-100</v>
      </c>
      <c r="AA5" s="360">
        <f>+AA6+AA8+AA11+AA13+AA15</f>
        <v>100000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</v>
      </c>
      <c r="F6" s="59">
        <f t="shared" si="1"/>
        <v>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25000</v>
      </c>
      <c r="Y6" s="59">
        <f t="shared" si="1"/>
        <v>-25000</v>
      </c>
      <c r="Z6" s="61">
        <f>+IF(X6&lt;&gt;0,+(Y6/X6)*100,0)</f>
        <v>-100</v>
      </c>
      <c r="AA6" s="62">
        <f t="shared" si="1"/>
        <v>50000</v>
      </c>
    </row>
    <row r="7" spans="1:27" ht="12.75">
      <c r="A7" s="291" t="s">
        <v>229</v>
      </c>
      <c r="B7" s="142"/>
      <c r="C7" s="60"/>
      <c r="D7" s="340"/>
      <c r="E7" s="60">
        <v>50000</v>
      </c>
      <c r="F7" s="59">
        <v>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25000</v>
      </c>
      <c r="Y7" s="59">
        <v>-25000</v>
      </c>
      <c r="Z7" s="61">
        <v>-100</v>
      </c>
      <c r="AA7" s="62">
        <v>50000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</v>
      </c>
      <c r="F8" s="59">
        <f t="shared" si="2"/>
        <v>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</v>
      </c>
      <c r="Y8" s="59">
        <f t="shared" si="2"/>
        <v>-25000</v>
      </c>
      <c r="Z8" s="61">
        <f>+IF(X8&lt;&gt;0,+(Y8/X8)*100,0)</f>
        <v>-100</v>
      </c>
      <c r="AA8" s="62">
        <f>SUM(AA9:AA10)</f>
        <v>50000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50000</v>
      </c>
      <c r="F10" s="59">
        <v>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25000</v>
      </c>
      <c r="Y10" s="59">
        <v>-25000</v>
      </c>
      <c r="Z10" s="61">
        <v>-100</v>
      </c>
      <c r="AA10" s="62">
        <v>50000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110000</v>
      </c>
      <c r="F22" s="345">
        <f t="shared" si="6"/>
        <v>110000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55000</v>
      </c>
      <c r="Y22" s="345">
        <f t="shared" si="6"/>
        <v>-55000</v>
      </c>
      <c r="Z22" s="336">
        <f>+IF(X22&lt;&gt;0,+(Y22/X22)*100,0)</f>
        <v>-100</v>
      </c>
      <c r="AA22" s="350">
        <f>SUM(AA23:AA32)</f>
        <v>110000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110000</v>
      </c>
      <c r="F27" s="59">
        <v>110000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55000</v>
      </c>
      <c r="Y27" s="59">
        <v>-55000</v>
      </c>
      <c r="Z27" s="61">
        <v>-100</v>
      </c>
      <c r="AA27" s="62">
        <v>110000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162568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69567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93001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162568</v>
      </c>
      <c r="D60" s="346">
        <f t="shared" si="14"/>
        <v>0</v>
      </c>
      <c r="E60" s="219">
        <f t="shared" si="14"/>
        <v>210000</v>
      </c>
      <c r="F60" s="264">
        <f t="shared" si="14"/>
        <v>210000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105000</v>
      </c>
      <c r="Y60" s="264">
        <f t="shared" si="14"/>
        <v>-105000</v>
      </c>
      <c r="Z60" s="337">
        <f>+IF(X60&lt;&gt;0,+(Y60/X60)*100,0)</f>
        <v>-100</v>
      </c>
      <c r="AA60" s="232">
        <f>+AA57+AA54+AA51+AA40+AA37+AA34+AA22+AA5</f>
        <v>210000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2017-01-31T12:06:56Z</dcterms:created>
  <dcterms:modified xsi:type="dcterms:W3CDTF">2017-01-31T12:06:59Z</dcterms:modified>
  <cp:category/>
  <cp:version/>
  <cp:contentType/>
  <cp:contentStatus/>
</cp:coreProperties>
</file>