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<sst xmlns="http://schemas.openxmlformats.org/spreadsheetml/2006/main" count="857" uniqueCount="303">
  <si>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Gert Sibande(DC30)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</si>
  <si>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</si>
  <si>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</si>
  <si>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</si>
  <si>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</si>
  <si>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</si>
  <si>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</si>
  <si>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</si>
  <si>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</si>
  <si>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</si>
  <si>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</si>
  <si>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</si>
  <si>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</si>
  <si>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</si>
  <si>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</si>
  <si>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</si>
  <si>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</si>
  <si>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</si>
  <si>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</si>
  <si>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</si>
  <si>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</si>
  <si>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</si>
  <si>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</si>
  <si>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</si>
  <si>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</si>
  <si>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</si>
  <si>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</si>
  <si>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</si>
  <si>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</si>
  <si>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</si>
  <si>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</si>
  <si>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</si>
  <si>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</si>
  <si>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</si>
  <si>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</si>
  <si>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</si>
  <si>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</si>
  <si>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</si>
  <si>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</si>
  <si>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</si>
  <si>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</si>
  <si>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</si>
  <si>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</si>
  <si>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</si>
  <si>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</si>
  <si>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</si>
  <si>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</si>
  <si>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</si>
  <si>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</si>
  <si>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</si>
  <si>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</si>
  <si>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</si>
  <si>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</si>
  <si>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</si>
  <si>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</si>
  <si>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</si>
  <si>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</si>
  <si>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</si>
  <si>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</si>
  <si>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</si>
  <si>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</si>
  <si>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</si>
  <si>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</si>
  <si>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</si>
  <si>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</si>
  <si>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</si>
  <si>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</si>
  <si>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</si>
  <si>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</si>
  <si>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</si>
  <si>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Gert Sibande(DC30)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</si>
  <si>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</si>
  <si>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</si>
  <si>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</si>
  <si>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</si>
  <si>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</si>
  <si>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</si>
  <si>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</si>
  <si>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</si>
  <si>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</si>
  <si>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</si>
  <si>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</si>
  <si>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</si>
  <si>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</si>
  <si>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</si>
  <si>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</si>
  <si>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</si>
  <si>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</si>
  <si>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</si>
  <si>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</si>
  <si>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</si>
  <si>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</si>
  <si>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</si>
  <si>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</si>
  <si>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</si>
  <si>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</si>
  <si>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</si>
  <si>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</si>
  <si>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</si>
  <si>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</si>
  <si>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Gert Sibande(DC30)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</si>
  <si>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</si>
  <si>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</si>
  <si>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</si>
  <si>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</si>
  <si>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</si>
  <si>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</si>
  <si>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</si>
  <si>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</si>
  <si>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</si>
  <si>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</si>
  <si>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</si>
  <si>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</si>
  <si>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</si>
  <si>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</si>
  <si>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</si>
  <si>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</si>
  <si>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</si>
  <si>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</si>
  <si>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</si>
  <si>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</si>
  <si>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</si>
  <si>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</si>
  <si>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</si>
  <si>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</si>
  <si>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</si>
  <si>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</si>
  <si>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</si>
  <si>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</si>
  <si>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Gert Sibande(DC30)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</si>
  <si>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</si>
  <si>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</si>
  <si>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</si>
  <si>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</si>
  <si>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</si>
  <si>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</si>
  <si>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</si>
  <si>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</si>
  <si>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</si>
  <si>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</si>
  <si>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Gert Sibande(DC30)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</si>
  <si>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</si>
  <si>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</si>
  <si>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</si>
  <si>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</si>
  <si>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</si>
  <si>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</si>
  <si>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</si>
  <si>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</si>
  <si>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</si>
  <si>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</si>
  <si>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</si>
  <si>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</si>
  <si>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</si>
  <si>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</si>
  <si>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</si>
  <si>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</si>
  <si>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</si>
  <si>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</si>
  <si>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</si>
  <si>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</si>
  <si>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</si>
  <si>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</si>
  <si>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</si>
  <si>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</si>
  <si>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</si>
  <si>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</si>
  <si>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</si>
  <si>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</si>
  <si>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</si>
  <si>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</si>
  <si>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</si>
  <si>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</si>
  <si>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</si>
  <si>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Gert Sibande(DC30)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</si>
  <si>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</si>
  <si>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</si>
  <si>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</si>
  <si>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</si>
  <si>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</si>
  <si>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</si>
  <si>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</si>
  <si>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</si>
  <si>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</si>
  <si>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</si>
  <si>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</si>
  <si>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</si>
  <si>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</si>
  <si>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</si>
  <si>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</si>
  <si>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</si>
  <si>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</si>
  <si>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</si>
  <si>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</si>
  <si>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</si>
  <si>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</si>
  <si>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</si>
  <si>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</si>
  <si>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</si>
  <si>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</si>
  <si>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</si>
  <si>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</si>
  <si>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Gert Sibande(DC30)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</si>
  <si>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</si>
  <si>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</si>
  <si>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</si>
  <si>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</si>
  <si>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</si>
  <si>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</si>
  <si>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</si>
  <si>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</si>
  <si>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</si>
  <si>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</si>
  <si>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</si>
  <si>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</si>
  <si>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</si>
  <si>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</si>
  <si>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</si>
  <si>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</si>
  <si>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</si>
  <si>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</si>
  <si>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</si>
  <si>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</si>
  <si>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</si>
  <si>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</si>
  <si>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</si>
  <si>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</si>
  <si>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Gert Sibande(DC30)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</si>
  <si>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</si>
  <si>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</si>
  <si>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</si>
  <si>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</si>
  <si>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</si>
  <si>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</si>
  <si>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</si>
  <si>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</si>
  <si>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</si>
  <si>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</si>
  <si>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</si>
  <si>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</si>
  <si>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</si>
  <si>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</si>
  <si>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</si>
  <si>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</si>
  <si>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</si>
  <si>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</si>
  <si>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</si>
  <si>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</si>
  <si>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</si>
  <si>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</si>
  <si>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</si>
  <si>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</si>
  <si>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</si>
  <si>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</si>
  <si>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</si>
  <si>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</si>
  <si>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</si>
  <si>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</si>
  <si>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</si>
  <si>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</si>
  <si>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</si>
  <si>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</si>
  <si>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</si>
  <si>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Gert Sibande(DC30)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</si>
  <si>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</si>
  <si>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</si>
  <si>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Mpumalanga: Gert Sibande(DC30)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</si>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</sst>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2023409</v>
      </c>
      <c r="C6" s="19">
        <v>0</v>
      </c>
      <c r="D6" s="59">
        <v>2200000</v>
      </c>
      <c r="E6" s="60">
        <v>2200000</v>
      </c>
      <c r="F6" s="60">
        <v>36712</v>
      </c>
      <c r="G6" s="60">
        <v>10614</v>
      </c>
      <c r="H6" s="60">
        <v>34167</v>
      </c>
      <c r="I6" s="60">
        <v>81493</v>
      </c>
      <c r="J6" s="60">
        <v>11623</v>
      </c>
      <c r="K6" s="60">
        <v>27682</v>
      </c>
      <c r="L6" s="60">
        <v>3579</v>
      </c>
      <c r="M6" s="60">
        <v>42884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124377</v>
      </c>
      <c r="W6" s="60">
        <v>314514</v>
      </c>
      <c r="X6" s="60">
        <v>-190137</v>
      </c>
      <c r="Y6" s="61">
        <v>-60.45</v>
      </c>
      <c r="Z6" s="62">
        <v>2200000</v>
      </c>
    </row>
    <row r="7" spans="1:26" ht="12.75">
      <c r="A7" s="58" t="s">
        <v>33</v>
      </c>
      <c r="B7" s="19">
        <v>8048875</v>
      </c>
      <c r="C7" s="19">
        <v>0</v>
      </c>
      <c r="D7" s="59">
        <v>5500000</v>
      </c>
      <c r="E7" s="60">
        <v>5500000</v>
      </c>
      <c r="F7" s="60">
        <v>94593</v>
      </c>
      <c r="G7" s="60">
        <v>448590</v>
      </c>
      <c r="H7" s="60">
        <v>689486</v>
      </c>
      <c r="I7" s="60">
        <v>1232669</v>
      </c>
      <c r="J7" s="60">
        <v>747273</v>
      </c>
      <c r="K7" s="60">
        <v>743814</v>
      </c>
      <c r="L7" s="60">
        <v>836891</v>
      </c>
      <c r="M7" s="60">
        <v>2327978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3560647</v>
      </c>
      <c r="W7" s="60">
        <v>2680827</v>
      </c>
      <c r="X7" s="60">
        <v>879820</v>
      </c>
      <c r="Y7" s="61">
        <v>32.82</v>
      </c>
      <c r="Z7" s="62">
        <v>5500000</v>
      </c>
    </row>
    <row r="8" spans="1:26" ht="12.75">
      <c r="A8" s="58" t="s">
        <v>34</v>
      </c>
      <c r="B8" s="19">
        <v>288311093</v>
      </c>
      <c r="C8" s="19">
        <v>0</v>
      </c>
      <c r="D8" s="59">
        <v>385082000</v>
      </c>
      <c r="E8" s="60">
        <v>385082000</v>
      </c>
      <c r="F8" s="60">
        <v>114898000</v>
      </c>
      <c r="G8" s="60">
        <v>522641</v>
      </c>
      <c r="H8" s="60">
        <v>3302842</v>
      </c>
      <c r="I8" s="60">
        <v>118723483</v>
      </c>
      <c r="J8" s="60">
        <v>1158453</v>
      </c>
      <c r="K8" s="60">
        <v>5635932</v>
      </c>
      <c r="L8" s="60">
        <v>99065415</v>
      </c>
      <c r="M8" s="60">
        <v>105859800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224583283</v>
      </c>
      <c r="W8" s="60">
        <v>225260215</v>
      </c>
      <c r="X8" s="60">
        <v>-676932</v>
      </c>
      <c r="Y8" s="61">
        <v>-0.3</v>
      </c>
      <c r="Z8" s="62">
        <v>385082000</v>
      </c>
    </row>
    <row r="9" spans="1:26" ht="12.75">
      <c r="A9" s="58" t="s">
        <v>35</v>
      </c>
      <c r="B9" s="19">
        <v>965094</v>
      </c>
      <c r="C9" s="19">
        <v>0</v>
      </c>
      <c r="D9" s="59">
        <v>545300</v>
      </c>
      <c r="E9" s="60">
        <v>545300</v>
      </c>
      <c r="F9" s="60">
        <v>9123</v>
      </c>
      <c r="G9" s="60">
        <v>57976</v>
      </c>
      <c r="H9" s="60">
        <v>19995</v>
      </c>
      <c r="I9" s="60">
        <v>87094</v>
      </c>
      <c r="J9" s="60">
        <v>167128</v>
      </c>
      <c r="K9" s="60">
        <v>38394</v>
      </c>
      <c r="L9" s="60">
        <v>141937</v>
      </c>
      <c r="M9" s="60">
        <v>347459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434553</v>
      </c>
      <c r="W9" s="60">
        <v>422145</v>
      </c>
      <c r="X9" s="60">
        <v>12408</v>
      </c>
      <c r="Y9" s="61">
        <v>2.94</v>
      </c>
      <c r="Z9" s="62">
        <v>545300</v>
      </c>
    </row>
    <row r="10" spans="1:26" ht="22.5">
      <c r="A10" s="63" t="s">
        <v>278</v>
      </c>
      <c r="B10" s="64">
        <f>SUM(B5:B9)</f>
        <v>299348471</v>
      </c>
      <c r="C10" s="64">
        <f>SUM(C5:C9)</f>
        <v>0</v>
      </c>
      <c r="D10" s="65">
        <f aca="true" t="shared" si="0" ref="D10:Z10">SUM(D5:D9)</f>
        <v>393327300</v>
      </c>
      <c r="E10" s="66">
        <f t="shared" si="0"/>
        <v>393327300</v>
      </c>
      <c r="F10" s="66">
        <f t="shared" si="0"/>
        <v>115038428</v>
      </c>
      <c r="G10" s="66">
        <f t="shared" si="0"/>
        <v>1039821</v>
      </c>
      <c r="H10" s="66">
        <f t="shared" si="0"/>
        <v>4046490</v>
      </c>
      <c r="I10" s="66">
        <f t="shared" si="0"/>
        <v>120124739</v>
      </c>
      <c r="J10" s="66">
        <f t="shared" si="0"/>
        <v>2084477</v>
      </c>
      <c r="K10" s="66">
        <f t="shared" si="0"/>
        <v>6445822</v>
      </c>
      <c r="L10" s="66">
        <f t="shared" si="0"/>
        <v>100047822</v>
      </c>
      <c r="M10" s="66">
        <f t="shared" si="0"/>
        <v>108578121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228702860</v>
      </c>
      <c r="W10" s="66">
        <f t="shared" si="0"/>
        <v>228677701</v>
      </c>
      <c r="X10" s="66">
        <f t="shared" si="0"/>
        <v>25159</v>
      </c>
      <c r="Y10" s="67">
        <f>+IF(W10&lt;&gt;0,(X10/W10)*100,0)</f>
        <v>0.01100194723402436</v>
      </c>
      <c r="Z10" s="68">
        <f t="shared" si="0"/>
        <v>393327300</v>
      </c>
    </row>
    <row r="11" spans="1:26" ht="12.75">
      <c r="A11" s="58" t="s">
        <v>37</v>
      </c>
      <c r="B11" s="19">
        <v>100024043</v>
      </c>
      <c r="C11" s="19">
        <v>0</v>
      </c>
      <c r="D11" s="59">
        <v>129287770</v>
      </c>
      <c r="E11" s="60">
        <v>129287770</v>
      </c>
      <c r="F11" s="60">
        <v>8553870</v>
      </c>
      <c r="G11" s="60">
        <v>8652286</v>
      </c>
      <c r="H11" s="60">
        <v>8733122</v>
      </c>
      <c r="I11" s="60">
        <v>25939278</v>
      </c>
      <c r="J11" s="60">
        <v>8535514</v>
      </c>
      <c r="K11" s="60">
        <v>9484219</v>
      </c>
      <c r="L11" s="60">
        <v>8998097</v>
      </c>
      <c r="M11" s="60">
        <v>27017830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52957108</v>
      </c>
      <c r="W11" s="60">
        <v>55881901</v>
      </c>
      <c r="X11" s="60">
        <v>-2924793</v>
      </c>
      <c r="Y11" s="61">
        <v>-5.23</v>
      </c>
      <c r="Z11" s="62">
        <v>129287770</v>
      </c>
    </row>
    <row r="12" spans="1:26" ht="12.75">
      <c r="A12" s="58" t="s">
        <v>38</v>
      </c>
      <c r="B12" s="19">
        <v>11308318</v>
      </c>
      <c r="C12" s="19">
        <v>0</v>
      </c>
      <c r="D12" s="59">
        <v>13245750</v>
      </c>
      <c r="E12" s="60">
        <v>13245750</v>
      </c>
      <c r="F12" s="60">
        <v>1063931</v>
      </c>
      <c r="G12" s="60">
        <v>340754</v>
      </c>
      <c r="H12" s="60">
        <v>1421748</v>
      </c>
      <c r="I12" s="60">
        <v>2826433</v>
      </c>
      <c r="J12" s="60">
        <v>933793</v>
      </c>
      <c r="K12" s="60">
        <v>995988</v>
      </c>
      <c r="L12" s="60">
        <v>963084</v>
      </c>
      <c r="M12" s="60">
        <v>2892865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5719298</v>
      </c>
      <c r="W12" s="60">
        <v>6012139</v>
      </c>
      <c r="X12" s="60">
        <v>-292841</v>
      </c>
      <c r="Y12" s="61">
        <v>-4.87</v>
      </c>
      <c r="Z12" s="62">
        <v>13245750</v>
      </c>
    </row>
    <row r="13" spans="1:26" ht="12.75">
      <c r="A13" s="58" t="s">
        <v>279</v>
      </c>
      <c r="B13" s="19">
        <v>17900116</v>
      </c>
      <c r="C13" s="19">
        <v>0</v>
      </c>
      <c r="D13" s="59">
        <v>20662900</v>
      </c>
      <c r="E13" s="60">
        <v>20662900</v>
      </c>
      <c r="F13" s="60">
        <v>1484415</v>
      </c>
      <c r="G13" s="60">
        <v>1491624</v>
      </c>
      <c r="H13" s="60">
        <v>1491624</v>
      </c>
      <c r="I13" s="60">
        <v>4467663</v>
      </c>
      <c r="J13" s="60">
        <v>1491624</v>
      </c>
      <c r="K13" s="60">
        <v>1491624</v>
      </c>
      <c r="L13" s="60">
        <v>1491624</v>
      </c>
      <c r="M13" s="60">
        <v>4474872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8942535</v>
      </c>
      <c r="W13" s="60">
        <v>10331448</v>
      </c>
      <c r="X13" s="60">
        <v>-1388913</v>
      </c>
      <c r="Y13" s="61">
        <v>-13.44</v>
      </c>
      <c r="Z13" s="62">
        <v>20662900</v>
      </c>
    </row>
    <row r="14" spans="1:26" ht="12.75">
      <c r="A14" s="58" t="s">
        <v>40</v>
      </c>
      <c r="B14" s="19">
        <v>484314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123217887</v>
      </c>
      <c r="C16" s="19">
        <v>0</v>
      </c>
      <c r="D16" s="59">
        <v>207942025</v>
      </c>
      <c r="E16" s="60">
        <v>207942025</v>
      </c>
      <c r="F16" s="60">
        <v>1365428</v>
      </c>
      <c r="G16" s="60">
        <v>3096283</v>
      </c>
      <c r="H16" s="60">
        <v>6120325</v>
      </c>
      <c r="I16" s="60">
        <v>10582036</v>
      </c>
      <c r="J16" s="60">
        <v>9315216</v>
      </c>
      <c r="K16" s="60">
        <v>14033000</v>
      </c>
      <c r="L16" s="60">
        <v>8573097</v>
      </c>
      <c r="M16" s="60">
        <v>31921313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42503349</v>
      </c>
      <c r="W16" s="60">
        <v>29665620</v>
      </c>
      <c r="X16" s="60">
        <v>12837729</v>
      </c>
      <c r="Y16" s="61">
        <v>43.27</v>
      </c>
      <c r="Z16" s="62">
        <v>207942025</v>
      </c>
    </row>
    <row r="17" spans="1:26" ht="12.75">
      <c r="A17" s="58" t="s">
        <v>43</v>
      </c>
      <c r="B17" s="19">
        <v>44426249</v>
      </c>
      <c r="C17" s="19">
        <v>0</v>
      </c>
      <c r="D17" s="59">
        <v>48310220</v>
      </c>
      <c r="E17" s="60">
        <v>48310220</v>
      </c>
      <c r="F17" s="60">
        <v>3595337</v>
      </c>
      <c r="G17" s="60">
        <v>2459807</v>
      </c>
      <c r="H17" s="60">
        <v>3376027</v>
      </c>
      <c r="I17" s="60">
        <v>9431171</v>
      </c>
      <c r="J17" s="60">
        <v>2777249</v>
      </c>
      <c r="K17" s="60">
        <v>6204738</v>
      </c>
      <c r="L17" s="60">
        <v>3916940</v>
      </c>
      <c r="M17" s="60">
        <v>12898927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22330098</v>
      </c>
      <c r="W17" s="60">
        <v>18977673</v>
      </c>
      <c r="X17" s="60">
        <v>3352425</v>
      </c>
      <c r="Y17" s="61">
        <v>17.67</v>
      </c>
      <c r="Z17" s="62">
        <v>48310220</v>
      </c>
    </row>
    <row r="18" spans="1:26" ht="12.75">
      <c r="A18" s="70" t="s">
        <v>44</v>
      </c>
      <c r="B18" s="71">
        <f>SUM(B11:B17)</f>
        <v>297360927</v>
      </c>
      <c r="C18" s="71">
        <f>SUM(C11:C17)</f>
        <v>0</v>
      </c>
      <c r="D18" s="72">
        <f aca="true" t="shared" si="1" ref="D18:Z18">SUM(D11:D17)</f>
        <v>419448665</v>
      </c>
      <c r="E18" s="73">
        <f t="shared" si="1"/>
        <v>419448665</v>
      </c>
      <c r="F18" s="73">
        <f t="shared" si="1"/>
        <v>16062981</v>
      </c>
      <c r="G18" s="73">
        <f t="shared" si="1"/>
        <v>16040754</v>
      </c>
      <c r="H18" s="73">
        <f t="shared" si="1"/>
        <v>21142846</v>
      </c>
      <c r="I18" s="73">
        <f t="shared" si="1"/>
        <v>53246581</v>
      </c>
      <c r="J18" s="73">
        <f t="shared" si="1"/>
        <v>23053396</v>
      </c>
      <c r="K18" s="73">
        <f t="shared" si="1"/>
        <v>32209569</v>
      </c>
      <c r="L18" s="73">
        <f t="shared" si="1"/>
        <v>23942842</v>
      </c>
      <c r="M18" s="73">
        <f t="shared" si="1"/>
        <v>79205807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132452388</v>
      </c>
      <c r="W18" s="73">
        <f t="shared" si="1"/>
        <v>120868781</v>
      </c>
      <c r="X18" s="73">
        <f t="shared" si="1"/>
        <v>11583607</v>
      </c>
      <c r="Y18" s="67">
        <f>+IF(W18&lt;&gt;0,(X18/W18)*100,0)</f>
        <v>9.583621927981552</v>
      </c>
      <c r="Z18" s="74">
        <f t="shared" si="1"/>
        <v>419448665</v>
      </c>
    </row>
    <row r="19" spans="1:26" ht="12.75">
      <c r="A19" s="70" t="s">
        <v>45</v>
      </c>
      <c r="B19" s="75">
        <f>+B10-B18</f>
        <v>1987544</v>
      </c>
      <c r="C19" s="75">
        <f>+C10-C18</f>
        <v>0</v>
      </c>
      <c r="D19" s="76">
        <f aca="true" t="shared" si="2" ref="D19:Z19">+D10-D18</f>
        <v>-26121365</v>
      </c>
      <c r="E19" s="77">
        <f t="shared" si="2"/>
        <v>-26121365</v>
      </c>
      <c r="F19" s="77">
        <f t="shared" si="2"/>
        <v>98975447</v>
      </c>
      <c r="G19" s="77">
        <f t="shared" si="2"/>
        <v>-15000933</v>
      </c>
      <c r="H19" s="77">
        <f t="shared" si="2"/>
        <v>-17096356</v>
      </c>
      <c r="I19" s="77">
        <f t="shared" si="2"/>
        <v>66878158</v>
      </c>
      <c r="J19" s="77">
        <f t="shared" si="2"/>
        <v>-20968919</v>
      </c>
      <c r="K19" s="77">
        <f t="shared" si="2"/>
        <v>-25763747</v>
      </c>
      <c r="L19" s="77">
        <f t="shared" si="2"/>
        <v>76104980</v>
      </c>
      <c r="M19" s="77">
        <f t="shared" si="2"/>
        <v>29372314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96250472</v>
      </c>
      <c r="W19" s="77">
        <f>IF(E10=E18,0,W10-W18)</f>
        <v>107808920</v>
      </c>
      <c r="X19" s="77">
        <f t="shared" si="2"/>
        <v>-11558448</v>
      </c>
      <c r="Y19" s="78">
        <f>+IF(W19&lt;&gt;0,(X19/W19)*100,0)</f>
        <v>-10.721235311512258</v>
      </c>
      <c r="Z19" s="79">
        <f t="shared" si="2"/>
        <v>-26121365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1987544</v>
      </c>
      <c r="C22" s="86">
        <f>SUM(C19:C21)</f>
        <v>0</v>
      </c>
      <c r="D22" s="87">
        <f aca="true" t="shared" si="3" ref="D22:Z22">SUM(D19:D21)</f>
        <v>-26121365</v>
      </c>
      <c r="E22" s="88">
        <f t="shared" si="3"/>
        <v>-26121365</v>
      </c>
      <c r="F22" s="88">
        <f t="shared" si="3"/>
        <v>98975447</v>
      </c>
      <c r="G22" s="88">
        <f t="shared" si="3"/>
        <v>-15000933</v>
      </c>
      <c r="H22" s="88">
        <f t="shared" si="3"/>
        <v>-17096356</v>
      </c>
      <c r="I22" s="88">
        <f t="shared" si="3"/>
        <v>66878158</v>
      </c>
      <c r="J22" s="88">
        <f t="shared" si="3"/>
        <v>-20968919</v>
      </c>
      <c r="K22" s="88">
        <f t="shared" si="3"/>
        <v>-25763747</v>
      </c>
      <c r="L22" s="88">
        <f t="shared" si="3"/>
        <v>76104980</v>
      </c>
      <c r="M22" s="88">
        <f t="shared" si="3"/>
        <v>29372314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96250472</v>
      </c>
      <c r="W22" s="88">
        <f t="shared" si="3"/>
        <v>107808920</v>
      </c>
      <c r="X22" s="88">
        <f t="shared" si="3"/>
        <v>-11558448</v>
      </c>
      <c r="Y22" s="89">
        <f>+IF(W22&lt;&gt;0,(X22/W22)*100,0)</f>
        <v>-10.721235311512258</v>
      </c>
      <c r="Z22" s="90">
        <f t="shared" si="3"/>
        <v>-26121365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1987544</v>
      </c>
      <c r="C24" s="75">
        <f>SUM(C22:C23)</f>
        <v>0</v>
      </c>
      <c r="D24" s="76">
        <f aca="true" t="shared" si="4" ref="D24:Z24">SUM(D22:D23)</f>
        <v>-26121365</v>
      </c>
      <c r="E24" s="77">
        <f t="shared" si="4"/>
        <v>-26121365</v>
      </c>
      <c r="F24" s="77">
        <f t="shared" si="4"/>
        <v>98975447</v>
      </c>
      <c r="G24" s="77">
        <f t="shared" si="4"/>
        <v>-15000933</v>
      </c>
      <c r="H24" s="77">
        <f t="shared" si="4"/>
        <v>-17096356</v>
      </c>
      <c r="I24" s="77">
        <f t="shared" si="4"/>
        <v>66878158</v>
      </c>
      <c r="J24" s="77">
        <f t="shared" si="4"/>
        <v>-20968919</v>
      </c>
      <c r="K24" s="77">
        <f t="shared" si="4"/>
        <v>-25763747</v>
      </c>
      <c r="L24" s="77">
        <f t="shared" si="4"/>
        <v>76104980</v>
      </c>
      <c r="M24" s="77">
        <f t="shared" si="4"/>
        <v>29372314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96250472</v>
      </c>
      <c r="W24" s="77">
        <f t="shared" si="4"/>
        <v>107808920</v>
      </c>
      <c r="X24" s="77">
        <f t="shared" si="4"/>
        <v>-11558448</v>
      </c>
      <c r="Y24" s="78">
        <f>+IF(W24&lt;&gt;0,(X24/W24)*100,0)</f>
        <v>-10.721235311512258</v>
      </c>
      <c r="Z24" s="79">
        <f t="shared" si="4"/>
        <v>-26121365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2208938</v>
      </c>
      <c r="C27" s="22">
        <v>0</v>
      </c>
      <c r="D27" s="99">
        <v>16500000</v>
      </c>
      <c r="E27" s="100">
        <v>16500000</v>
      </c>
      <c r="F27" s="100">
        <v>30588</v>
      </c>
      <c r="G27" s="100">
        <v>0</v>
      </c>
      <c r="H27" s="100">
        <v>66120</v>
      </c>
      <c r="I27" s="100">
        <v>96708</v>
      </c>
      <c r="J27" s="100">
        <v>25508</v>
      </c>
      <c r="K27" s="100">
        <v>126850</v>
      </c>
      <c r="L27" s="100">
        <v>1334188</v>
      </c>
      <c r="M27" s="100">
        <v>1486546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1583254</v>
      </c>
      <c r="W27" s="100">
        <v>8250000</v>
      </c>
      <c r="X27" s="100">
        <v>-6666746</v>
      </c>
      <c r="Y27" s="101">
        <v>-80.81</v>
      </c>
      <c r="Z27" s="102">
        <v>16500000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2208938</v>
      </c>
      <c r="C31" s="19">
        <v>0</v>
      </c>
      <c r="D31" s="59">
        <v>16500000</v>
      </c>
      <c r="E31" s="60">
        <v>16500000</v>
      </c>
      <c r="F31" s="60">
        <v>30588</v>
      </c>
      <c r="G31" s="60">
        <v>0</v>
      </c>
      <c r="H31" s="60">
        <v>66120</v>
      </c>
      <c r="I31" s="60">
        <v>96708</v>
      </c>
      <c r="J31" s="60">
        <v>25508</v>
      </c>
      <c r="K31" s="60">
        <v>126850</v>
      </c>
      <c r="L31" s="60">
        <v>1334188</v>
      </c>
      <c r="M31" s="60">
        <v>1486546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1583254</v>
      </c>
      <c r="W31" s="60">
        <v>8250000</v>
      </c>
      <c r="X31" s="60">
        <v>-6666746</v>
      </c>
      <c r="Y31" s="61">
        <v>-80.81</v>
      </c>
      <c r="Z31" s="62">
        <v>16500000</v>
      </c>
    </row>
    <row r="32" spans="1:26" ht="12.75">
      <c r="A32" s="70" t="s">
        <v>54</v>
      </c>
      <c r="B32" s="22">
        <f>SUM(B28:B31)</f>
        <v>2208938</v>
      </c>
      <c r="C32" s="22">
        <f>SUM(C28:C31)</f>
        <v>0</v>
      </c>
      <c r="D32" s="99">
        <f aca="true" t="shared" si="5" ref="D32:Z32">SUM(D28:D31)</f>
        <v>16500000</v>
      </c>
      <c r="E32" s="100">
        <f t="shared" si="5"/>
        <v>16500000</v>
      </c>
      <c r="F32" s="100">
        <f t="shared" si="5"/>
        <v>30588</v>
      </c>
      <c r="G32" s="100">
        <f t="shared" si="5"/>
        <v>0</v>
      </c>
      <c r="H32" s="100">
        <f t="shared" si="5"/>
        <v>66120</v>
      </c>
      <c r="I32" s="100">
        <f t="shared" si="5"/>
        <v>96708</v>
      </c>
      <c r="J32" s="100">
        <f t="shared" si="5"/>
        <v>25508</v>
      </c>
      <c r="K32" s="100">
        <f t="shared" si="5"/>
        <v>126850</v>
      </c>
      <c r="L32" s="100">
        <f t="shared" si="5"/>
        <v>1334188</v>
      </c>
      <c r="M32" s="100">
        <f t="shared" si="5"/>
        <v>1486546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1583254</v>
      </c>
      <c r="W32" s="100">
        <f t="shared" si="5"/>
        <v>8250000</v>
      </c>
      <c r="X32" s="100">
        <f t="shared" si="5"/>
        <v>-6666746</v>
      </c>
      <c r="Y32" s="101">
        <f>+IF(W32&lt;&gt;0,(X32/W32)*100,0)</f>
        <v>-80.80904242424242</v>
      </c>
      <c r="Z32" s="102">
        <f t="shared" si="5"/>
        <v>16500000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115007406</v>
      </c>
      <c r="C35" s="19">
        <v>0</v>
      </c>
      <c r="D35" s="59">
        <v>92346000</v>
      </c>
      <c r="E35" s="60">
        <v>92346000</v>
      </c>
      <c r="F35" s="60">
        <v>203276235</v>
      </c>
      <c r="G35" s="60">
        <v>184470841</v>
      </c>
      <c r="H35" s="60">
        <v>218121742</v>
      </c>
      <c r="I35" s="60">
        <v>218121742</v>
      </c>
      <c r="J35" s="60">
        <v>220667599</v>
      </c>
      <c r="K35" s="60">
        <v>186556347</v>
      </c>
      <c r="L35" s="60">
        <v>253534371</v>
      </c>
      <c r="M35" s="60">
        <v>253534371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253534371</v>
      </c>
      <c r="W35" s="60">
        <v>46173000</v>
      </c>
      <c r="X35" s="60">
        <v>207361371</v>
      </c>
      <c r="Y35" s="61">
        <v>449.1</v>
      </c>
      <c r="Z35" s="62">
        <v>92346000</v>
      </c>
    </row>
    <row r="36" spans="1:26" ht="12.75">
      <c r="A36" s="58" t="s">
        <v>57</v>
      </c>
      <c r="B36" s="19">
        <v>302096090</v>
      </c>
      <c r="C36" s="19">
        <v>0</v>
      </c>
      <c r="D36" s="59">
        <v>343000000</v>
      </c>
      <c r="E36" s="60">
        <v>343000000</v>
      </c>
      <c r="F36" s="60">
        <v>312770820</v>
      </c>
      <c r="G36" s="60">
        <v>299839026</v>
      </c>
      <c r="H36" s="60">
        <v>298520824</v>
      </c>
      <c r="I36" s="60">
        <v>298520824</v>
      </c>
      <c r="J36" s="60">
        <v>297052707</v>
      </c>
      <c r="K36" s="60">
        <v>295601884</v>
      </c>
      <c r="L36" s="60">
        <v>295458947</v>
      </c>
      <c r="M36" s="60">
        <v>295458947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295458947</v>
      </c>
      <c r="W36" s="60">
        <v>171500000</v>
      </c>
      <c r="X36" s="60">
        <v>123958947</v>
      </c>
      <c r="Y36" s="61">
        <v>72.28</v>
      </c>
      <c r="Z36" s="62">
        <v>343000000</v>
      </c>
    </row>
    <row r="37" spans="1:26" ht="12.75">
      <c r="A37" s="58" t="s">
        <v>58</v>
      </c>
      <c r="B37" s="19">
        <v>46222012</v>
      </c>
      <c r="C37" s="19">
        <v>0</v>
      </c>
      <c r="D37" s="59">
        <v>20000000</v>
      </c>
      <c r="E37" s="60">
        <v>20000000</v>
      </c>
      <c r="F37" s="60">
        <v>57695058</v>
      </c>
      <c r="G37" s="60">
        <v>28090384</v>
      </c>
      <c r="H37" s="60">
        <v>77213270</v>
      </c>
      <c r="I37" s="60">
        <v>77213270</v>
      </c>
      <c r="J37" s="60">
        <v>98960842</v>
      </c>
      <c r="K37" s="60">
        <v>89498574</v>
      </c>
      <c r="L37" s="60">
        <v>79941457</v>
      </c>
      <c r="M37" s="60">
        <v>79941457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79941457</v>
      </c>
      <c r="W37" s="60">
        <v>10000000</v>
      </c>
      <c r="X37" s="60">
        <v>69941457</v>
      </c>
      <c r="Y37" s="61">
        <v>699.41</v>
      </c>
      <c r="Z37" s="62">
        <v>20000000</v>
      </c>
    </row>
    <row r="38" spans="1:26" ht="12.75">
      <c r="A38" s="58" t="s">
        <v>59</v>
      </c>
      <c r="B38" s="19">
        <v>5051000</v>
      </c>
      <c r="C38" s="19">
        <v>0</v>
      </c>
      <c r="D38" s="59">
        <v>350000</v>
      </c>
      <c r="E38" s="60">
        <v>350000</v>
      </c>
      <c r="F38" s="60">
        <v>301000</v>
      </c>
      <c r="G38" s="60">
        <v>5051000</v>
      </c>
      <c r="H38" s="60">
        <v>5051000</v>
      </c>
      <c r="I38" s="60">
        <v>5051000</v>
      </c>
      <c r="J38" s="60">
        <v>5051000</v>
      </c>
      <c r="K38" s="60">
        <v>5051000</v>
      </c>
      <c r="L38" s="60">
        <v>5051000</v>
      </c>
      <c r="M38" s="60">
        <v>5051000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5051000</v>
      </c>
      <c r="W38" s="60">
        <v>175000</v>
      </c>
      <c r="X38" s="60">
        <v>4876000</v>
      </c>
      <c r="Y38" s="61">
        <v>2786.29</v>
      </c>
      <c r="Z38" s="62">
        <v>350000</v>
      </c>
    </row>
    <row r="39" spans="1:26" ht="12.75">
      <c r="A39" s="58" t="s">
        <v>60</v>
      </c>
      <c r="B39" s="19">
        <v>365830484</v>
      </c>
      <c r="C39" s="19">
        <v>0</v>
      </c>
      <c r="D39" s="59">
        <v>414996000</v>
      </c>
      <c r="E39" s="60">
        <v>414996000</v>
      </c>
      <c r="F39" s="60">
        <v>458050997</v>
      </c>
      <c r="G39" s="60">
        <v>451168483</v>
      </c>
      <c r="H39" s="60">
        <v>434378296</v>
      </c>
      <c r="I39" s="60">
        <v>434378296</v>
      </c>
      <c r="J39" s="60">
        <v>413708464</v>
      </c>
      <c r="K39" s="60">
        <v>387608657</v>
      </c>
      <c r="L39" s="60">
        <v>464000861</v>
      </c>
      <c r="M39" s="60">
        <v>464000861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464000861</v>
      </c>
      <c r="W39" s="60">
        <v>207498000</v>
      </c>
      <c r="X39" s="60">
        <v>256502861</v>
      </c>
      <c r="Y39" s="61">
        <v>123.62</v>
      </c>
      <c r="Z39" s="62">
        <v>414996000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59951128</v>
      </c>
      <c r="C42" s="19">
        <v>0</v>
      </c>
      <c r="D42" s="59">
        <v>18500000</v>
      </c>
      <c r="E42" s="60">
        <v>18500000</v>
      </c>
      <c r="F42" s="60">
        <v>85962851</v>
      </c>
      <c r="G42" s="60">
        <v>-18689171</v>
      </c>
      <c r="H42" s="60">
        <v>41441965</v>
      </c>
      <c r="I42" s="60">
        <v>108715645</v>
      </c>
      <c r="J42" s="60">
        <v>1801421</v>
      </c>
      <c r="K42" s="60">
        <v>-33043948</v>
      </c>
      <c r="L42" s="60">
        <v>68925585</v>
      </c>
      <c r="M42" s="60">
        <v>37683058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146398703</v>
      </c>
      <c r="W42" s="60">
        <v>118140368</v>
      </c>
      <c r="X42" s="60">
        <v>28258335</v>
      </c>
      <c r="Y42" s="61">
        <v>23.92</v>
      </c>
      <c r="Z42" s="62">
        <v>18500000</v>
      </c>
    </row>
    <row r="43" spans="1:26" ht="12.75">
      <c r="A43" s="58" t="s">
        <v>63</v>
      </c>
      <c r="B43" s="19">
        <v>-2197692</v>
      </c>
      <c r="C43" s="19">
        <v>0</v>
      </c>
      <c r="D43" s="59">
        <v>-16500000</v>
      </c>
      <c r="E43" s="60">
        <v>-16500000</v>
      </c>
      <c r="F43" s="60">
        <v>-144030588</v>
      </c>
      <c r="G43" s="60">
        <v>28000000</v>
      </c>
      <c r="H43" s="60">
        <v>-36066120</v>
      </c>
      <c r="I43" s="60">
        <v>-152096708</v>
      </c>
      <c r="J43" s="60">
        <v>27974492</v>
      </c>
      <c r="K43" s="60">
        <v>27873150</v>
      </c>
      <c r="L43" s="60">
        <v>-45334188</v>
      </c>
      <c r="M43" s="60">
        <v>10513454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-141583254</v>
      </c>
      <c r="W43" s="60">
        <v>-8500000</v>
      </c>
      <c r="X43" s="60">
        <v>-133083254</v>
      </c>
      <c r="Y43" s="61">
        <v>1565.69</v>
      </c>
      <c r="Z43" s="62">
        <v>-16500000</v>
      </c>
    </row>
    <row r="44" spans="1:26" ht="12.75">
      <c r="A44" s="58" t="s">
        <v>64</v>
      </c>
      <c r="B44" s="19">
        <v>-4104383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84644252</v>
      </c>
      <c r="C45" s="22">
        <v>0</v>
      </c>
      <c r="D45" s="99">
        <v>62346000</v>
      </c>
      <c r="E45" s="100">
        <v>62346000</v>
      </c>
      <c r="F45" s="100">
        <v>26295387</v>
      </c>
      <c r="G45" s="100">
        <v>35606216</v>
      </c>
      <c r="H45" s="100">
        <v>40982061</v>
      </c>
      <c r="I45" s="100">
        <v>40982061</v>
      </c>
      <c r="J45" s="100">
        <v>70757974</v>
      </c>
      <c r="K45" s="100">
        <v>65587176</v>
      </c>
      <c r="L45" s="100">
        <v>89178573</v>
      </c>
      <c r="M45" s="100">
        <v>89178573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89178573</v>
      </c>
      <c r="W45" s="100">
        <v>169986368</v>
      </c>
      <c r="X45" s="100">
        <v>-80807795</v>
      </c>
      <c r="Y45" s="101">
        <v>-47.54</v>
      </c>
      <c r="Z45" s="102">
        <v>62346000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3388602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1630423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4327659</v>
      </c>
      <c r="Y49" s="54">
        <v>9346684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2630945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17390141</v>
      </c>
      <c r="Y51" s="54">
        <v>20021086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19.42197548790185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19.42197548790185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19.42197548790185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2023409</v>
      </c>
      <c r="C67" s="24"/>
      <c r="D67" s="25">
        <v>2200000</v>
      </c>
      <c r="E67" s="26">
        <v>2200000</v>
      </c>
      <c r="F67" s="26">
        <v>36712</v>
      </c>
      <c r="G67" s="26">
        <v>10614</v>
      </c>
      <c r="H67" s="26">
        <v>34167</v>
      </c>
      <c r="I67" s="26">
        <v>81493</v>
      </c>
      <c r="J67" s="26">
        <v>122462</v>
      </c>
      <c r="K67" s="26">
        <v>27682</v>
      </c>
      <c r="L67" s="26">
        <v>18216</v>
      </c>
      <c r="M67" s="26">
        <v>168360</v>
      </c>
      <c r="N67" s="26"/>
      <c r="O67" s="26"/>
      <c r="P67" s="26"/>
      <c r="Q67" s="26"/>
      <c r="R67" s="26"/>
      <c r="S67" s="26"/>
      <c r="T67" s="26"/>
      <c r="U67" s="26"/>
      <c r="V67" s="26">
        <v>249853</v>
      </c>
      <c r="W67" s="26">
        <v>314514</v>
      </c>
      <c r="X67" s="26"/>
      <c r="Y67" s="25"/>
      <c r="Z67" s="27">
        <v>2200000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2023409</v>
      </c>
      <c r="C69" s="19"/>
      <c r="D69" s="20">
        <v>2200000</v>
      </c>
      <c r="E69" s="21">
        <v>2200000</v>
      </c>
      <c r="F69" s="21">
        <v>36712</v>
      </c>
      <c r="G69" s="21">
        <v>10614</v>
      </c>
      <c r="H69" s="21">
        <v>34167</v>
      </c>
      <c r="I69" s="21">
        <v>81493</v>
      </c>
      <c r="J69" s="21">
        <v>11623</v>
      </c>
      <c r="K69" s="21">
        <v>27682</v>
      </c>
      <c r="L69" s="21">
        <v>3579</v>
      </c>
      <c r="M69" s="21">
        <v>42884</v>
      </c>
      <c r="N69" s="21"/>
      <c r="O69" s="21"/>
      <c r="P69" s="21"/>
      <c r="Q69" s="21"/>
      <c r="R69" s="21"/>
      <c r="S69" s="21"/>
      <c r="T69" s="21"/>
      <c r="U69" s="21"/>
      <c r="V69" s="21">
        <v>124377</v>
      </c>
      <c r="W69" s="21">
        <v>314514</v>
      </c>
      <c r="X69" s="21"/>
      <c r="Y69" s="20"/>
      <c r="Z69" s="23">
        <v>2200000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2023409</v>
      </c>
      <c r="C74" s="19"/>
      <c r="D74" s="20">
        <v>2200000</v>
      </c>
      <c r="E74" s="21">
        <v>2200000</v>
      </c>
      <c r="F74" s="21">
        <v>36712</v>
      </c>
      <c r="G74" s="21">
        <v>10614</v>
      </c>
      <c r="H74" s="21">
        <v>34167</v>
      </c>
      <c r="I74" s="21">
        <v>81493</v>
      </c>
      <c r="J74" s="21">
        <v>11623</v>
      </c>
      <c r="K74" s="21">
        <v>27682</v>
      </c>
      <c r="L74" s="21">
        <v>3579</v>
      </c>
      <c r="M74" s="21">
        <v>42884</v>
      </c>
      <c r="N74" s="21"/>
      <c r="O74" s="21"/>
      <c r="P74" s="21"/>
      <c r="Q74" s="21"/>
      <c r="R74" s="21"/>
      <c r="S74" s="21"/>
      <c r="T74" s="21"/>
      <c r="U74" s="21"/>
      <c r="V74" s="21">
        <v>124377</v>
      </c>
      <c r="W74" s="21">
        <v>314514</v>
      </c>
      <c r="X74" s="21"/>
      <c r="Y74" s="20"/>
      <c r="Z74" s="23">
        <v>2200000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>
        <v>110839</v>
      </c>
      <c r="K75" s="30"/>
      <c r="L75" s="30">
        <v>14637</v>
      </c>
      <c r="M75" s="30">
        <v>125476</v>
      </c>
      <c r="N75" s="30"/>
      <c r="O75" s="30"/>
      <c r="P75" s="30"/>
      <c r="Q75" s="30"/>
      <c r="R75" s="30"/>
      <c r="S75" s="30"/>
      <c r="T75" s="30"/>
      <c r="U75" s="30"/>
      <c r="V75" s="30">
        <v>125476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392986</v>
      </c>
      <c r="C76" s="32"/>
      <c r="D76" s="33">
        <v>2200000</v>
      </c>
      <c r="E76" s="34">
        <v>2200000</v>
      </c>
      <c r="F76" s="34">
        <v>36712</v>
      </c>
      <c r="G76" s="34">
        <v>10614</v>
      </c>
      <c r="H76" s="34">
        <v>34167</v>
      </c>
      <c r="I76" s="34">
        <v>81493</v>
      </c>
      <c r="J76" s="34">
        <v>122462</v>
      </c>
      <c r="K76" s="34">
        <v>27682</v>
      </c>
      <c r="L76" s="34">
        <v>18216</v>
      </c>
      <c r="M76" s="34">
        <v>168360</v>
      </c>
      <c r="N76" s="34"/>
      <c r="O76" s="34"/>
      <c r="P76" s="34"/>
      <c r="Q76" s="34"/>
      <c r="R76" s="34"/>
      <c r="S76" s="34"/>
      <c r="T76" s="34"/>
      <c r="U76" s="34"/>
      <c r="V76" s="34">
        <v>249853</v>
      </c>
      <c r="W76" s="34">
        <v>314514</v>
      </c>
      <c r="X76" s="34"/>
      <c r="Y76" s="33"/>
      <c r="Z76" s="35">
        <v>2200000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392986</v>
      </c>
      <c r="C78" s="19"/>
      <c r="D78" s="20">
        <v>2200000</v>
      </c>
      <c r="E78" s="21">
        <v>2200000</v>
      </c>
      <c r="F78" s="21">
        <v>36712</v>
      </c>
      <c r="G78" s="21">
        <v>10614</v>
      </c>
      <c r="H78" s="21">
        <v>34167</v>
      </c>
      <c r="I78" s="21">
        <v>81493</v>
      </c>
      <c r="J78" s="21">
        <v>11623</v>
      </c>
      <c r="K78" s="21">
        <v>27682</v>
      </c>
      <c r="L78" s="21">
        <v>3579</v>
      </c>
      <c r="M78" s="21">
        <v>42884</v>
      </c>
      <c r="N78" s="21"/>
      <c r="O78" s="21"/>
      <c r="P78" s="21"/>
      <c r="Q78" s="21"/>
      <c r="R78" s="21"/>
      <c r="S78" s="21"/>
      <c r="T78" s="21"/>
      <c r="U78" s="21"/>
      <c r="V78" s="21">
        <v>124377</v>
      </c>
      <c r="W78" s="21">
        <v>314514</v>
      </c>
      <c r="X78" s="21"/>
      <c r="Y78" s="20"/>
      <c r="Z78" s="23">
        <v>2200000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392986</v>
      </c>
      <c r="C83" s="19"/>
      <c r="D83" s="20">
        <v>2200000</v>
      </c>
      <c r="E83" s="21">
        <v>2200000</v>
      </c>
      <c r="F83" s="21">
        <v>36712</v>
      </c>
      <c r="G83" s="21">
        <v>10614</v>
      </c>
      <c r="H83" s="21">
        <v>34167</v>
      </c>
      <c r="I83" s="21">
        <v>81493</v>
      </c>
      <c r="J83" s="21">
        <v>11623</v>
      </c>
      <c r="K83" s="21">
        <v>27682</v>
      </c>
      <c r="L83" s="21">
        <v>3579</v>
      </c>
      <c r="M83" s="21">
        <v>42884</v>
      </c>
      <c r="N83" s="21"/>
      <c r="O83" s="21"/>
      <c r="P83" s="21"/>
      <c r="Q83" s="21"/>
      <c r="R83" s="21"/>
      <c r="S83" s="21"/>
      <c r="T83" s="21"/>
      <c r="U83" s="21"/>
      <c r="V83" s="21">
        <v>124377</v>
      </c>
      <c r="W83" s="21">
        <v>314514</v>
      </c>
      <c r="X83" s="21"/>
      <c r="Y83" s="20"/>
      <c r="Z83" s="23">
        <v>2200000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>
        <v>110839</v>
      </c>
      <c r="K84" s="30"/>
      <c r="L84" s="30">
        <v>14637</v>
      </c>
      <c r="M84" s="30">
        <v>125476</v>
      </c>
      <c r="N84" s="30"/>
      <c r="O84" s="30"/>
      <c r="P84" s="30"/>
      <c r="Q84" s="30"/>
      <c r="R84" s="30"/>
      <c r="S84" s="30"/>
      <c r="T84" s="30"/>
      <c r="U84" s="30"/>
      <c r="V84" s="30">
        <v>125476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8824000</v>
      </c>
      <c r="F40" s="345">
        <f t="shared" si="9"/>
        <v>8824000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4412000</v>
      </c>
      <c r="Y40" s="345">
        <f t="shared" si="9"/>
        <v>-4412000</v>
      </c>
      <c r="Z40" s="336">
        <f>+IF(X40&lt;&gt;0,+(Y40/X40)*100,0)</f>
        <v>-100</v>
      </c>
      <c r="AA40" s="350">
        <f>SUM(AA41:AA49)</f>
        <v>8824000</v>
      </c>
    </row>
    <row r="41" spans="1:27" ht="12.75">
      <c r="A41" s="361" t="s">
        <v>248</v>
      </c>
      <c r="B41" s="142"/>
      <c r="C41" s="362"/>
      <c r="D41" s="363"/>
      <c r="E41" s="362">
        <v>2895000</v>
      </c>
      <c r="F41" s="364">
        <v>2895000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1447500</v>
      </c>
      <c r="Y41" s="364">
        <v>-1447500</v>
      </c>
      <c r="Z41" s="365">
        <v>-100</v>
      </c>
      <c r="AA41" s="366">
        <v>2895000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507000</v>
      </c>
      <c r="F43" s="370">
        <v>507000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253500</v>
      </c>
      <c r="Y43" s="370">
        <v>-253500</v>
      </c>
      <c r="Z43" s="371">
        <v>-100</v>
      </c>
      <c r="AA43" s="303">
        <v>507000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5422000</v>
      </c>
      <c r="F48" s="53">
        <v>5422000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2711000</v>
      </c>
      <c r="Y48" s="53">
        <v>-2711000</v>
      </c>
      <c r="Z48" s="94">
        <v>-100</v>
      </c>
      <c r="AA48" s="95">
        <v>5422000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8824000</v>
      </c>
      <c r="F60" s="264">
        <f t="shared" si="14"/>
        <v>8824000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4412000</v>
      </c>
      <c r="Y60" s="264">
        <f t="shared" si="14"/>
        <v>-4412000</v>
      </c>
      <c r="Z60" s="337">
        <f>+IF(X60&lt;&gt;0,+(Y60/X60)*100,0)</f>
        <v>-100</v>
      </c>
      <c r="AA60" s="232">
        <f>+AA57+AA54+AA51+AA40+AA37+AA34+AA22+AA5</f>
        <v>8824000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287768104</v>
      </c>
      <c r="D5" s="153">
        <f>SUM(D6:D8)</f>
        <v>0</v>
      </c>
      <c r="E5" s="154">
        <f t="shared" si="0"/>
        <v>288521800</v>
      </c>
      <c r="F5" s="100">
        <f t="shared" si="0"/>
        <v>288521800</v>
      </c>
      <c r="G5" s="100">
        <f t="shared" si="0"/>
        <v>114999303</v>
      </c>
      <c r="H5" s="100">
        <f t="shared" si="0"/>
        <v>505714</v>
      </c>
      <c r="I5" s="100">
        <f t="shared" si="0"/>
        <v>2229593</v>
      </c>
      <c r="J5" s="100">
        <f t="shared" si="0"/>
        <v>117734610</v>
      </c>
      <c r="K5" s="100">
        <f t="shared" si="0"/>
        <v>1552354</v>
      </c>
      <c r="L5" s="100">
        <f t="shared" si="0"/>
        <v>1400241</v>
      </c>
      <c r="M5" s="100">
        <f t="shared" si="0"/>
        <v>93123997</v>
      </c>
      <c r="N5" s="100">
        <f t="shared" si="0"/>
        <v>96076592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213811202</v>
      </c>
      <c r="X5" s="100">
        <f t="shared" si="0"/>
        <v>209490902</v>
      </c>
      <c r="Y5" s="100">
        <f t="shared" si="0"/>
        <v>4320300</v>
      </c>
      <c r="Z5" s="137">
        <f>+IF(X5&lt;&gt;0,+(Y5/X5)*100,0)</f>
        <v>2.0622852633476176</v>
      </c>
      <c r="AA5" s="153">
        <f>SUM(AA6:AA8)</f>
        <v>288521800</v>
      </c>
    </row>
    <row r="6" spans="1:27" ht="12.75">
      <c r="A6" s="138" t="s">
        <v>75</v>
      </c>
      <c r="B6" s="136"/>
      <c r="C6" s="155">
        <v>7964</v>
      </c>
      <c r="D6" s="155"/>
      <c r="E6" s="156">
        <v>7600</v>
      </c>
      <c r="F6" s="60">
        <v>7600</v>
      </c>
      <c r="G6" s="60">
        <v>677</v>
      </c>
      <c r="H6" s="60">
        <v>794</v>
      </c>
      <c r="I6" s="60">
        <v>620</v>
      </c>
      <c r="J6" s="60">
        <v>2091</v>
      </c>
      <c r="K6" s="60">
        <v>524</v>
      </c>
      <c r="L6" s="60">
        <v>567</v>
      </c>
      <c r="M6" s="60">
        <v>554</v>
      </c>
      <c r="N6" s="60">
        <v>1645</v>
      </c>
      <c r="O6" s="60"/>
      <c r="P6" s="60"/>
      <c r="Q6" s="60"/>
      <c r="R6" s="60"/>
      <c r="S6" s="60"/>
      <c r="T6" s="60"/>
      <c r="U6" s="60"/>
      <c r="V6" s="60"/>
      <c r="W6" s="60">
        <v>3736</v>
      </c>
      <c r="X6" s="60">
        <v>3750</v>
      </c>
      <c r="Y6" s="60">
        <v>-14</v>
      </c>
      <c r="Z6" s="140">
        <v>-0.37</v>
      </c>
      <c r="AA6" s="155">
        <v>7600</v>
      </c>
    </row>
    <row r="7" spans="1:27" ht="12.75">
      <c r="A7" s="138" t="s">
        <v>76</v>
      </c>
      <c r="B7" s="136"/>
      <c r="C7" s="157">
        <v>287720163</v>
      </c>
      <c r="D7" s="157"/>
      <c r="E7" s="158">
        <v>288469900</v>
      </c>
      <c r="F7" s="159">
        <v>288469900</v>
      </c>
      <c r="G7" s="159">
        <v>114993910</v>
      </c>
      <c r="H7" s="159">
        <v>501849</v>
      </c>
      <c r="I7" s="159">
        <v>2227357</v>
      </c>
      <c r="J7" s="159">
        <v>117723116</v>
      </c>
      <c r="K7" s="159">
        <v>1548854</v>
      </c>
      <c r="L7" s="159">
        <v>1397145</v>
      </c>
      <c r="M7" s="159">
        <v>93121245</v>
      </c>
      <c r="N7" s="159">
        <v>96067244</v>
      </c>
      <c r="O7" s="159"/>
      <c r="P7" s="159"/>
      <c r="Q7" s="159"/>
      <c r="R7" s="159"/>
      <c r="S7" s="159"/>
      <c r="T7" s="159"/>
      <c r="U7" s="159"/>
      <c r="V7" s="159"/>
      <c r="W7" s="159">
        <v>213790360</v>
      </c>
      <c r="X7" s="159">
        <v>209465000</v>
      </c>
      <c r="Y7" s="159">
        <v>4325360</v>
      </c>
      <c r="Z7" s="141">
        <v>2.06</v>
      </c>
      <c r="AA7" s="157">
        <v>288469900</v>
      </c>
    </row>
    <row r="8" spans="1:27" ht="12.75">
      <c r="A8" s="138" t="s">
        <v>77</v>
      </c>
      <c r="B8" s="136"/>
      <c r="C8" s="155">
        <v>39977</v>
      </c>
      <c r="D8" s="155"/>
      <c r="E8" s="156">
        <v>44300</v>
      </c>
      <c r="F8" s="60">
        <v>44300</v>
      </c>
      <c r="G8" s="60">
        <v>4716</v>
      </c>
      <c r="H8" s="60">
        <v>3071</v>
      </c>
      <c r="I8" s="60">
        <v>1616</v>
      </c>
      <c r="J8" s="60">
        <v>9403</v>
      </c>
      <c r="K8" s="60">
        <v>2976</v>
      </c>
      <c r="L8" s="60">
        <v>2529</v>
      </c>
      <c r="M8" s="60">
        <v>2198</v>
      </c>
      <c r="N8" s="60">
        <v>7703</v>
      </c>
      <c r="O8" s="60"/>
      <c r="P8" s="60"/>
      <c r="Q8" s="60"/>
      <c r="R8" s="60"/>
      <c r="S8" s="60"/>
      <c r="T8" s="60"/>
      <c r="U8" s="60"/>
      <c r="V8" s="60"/>
      <c r="W8" s="60">
        <v>17106</v>
      </c>
      <c r="X8" s="60">
        <v>22152</v>
      </c>
      <c r="Y8" s="60">
        <v>-5046</v>
      </c>
      <c r="Z8" s="140">
        <v>-22.78</v>
      </c>
      <c r="AA8" s="155">
        <v>44300</v>
      </c>
    </row>
    <row r="9" spans="1:27" ht="12.75">
      <c r="A9" s="135" t="s">
        <v>78</v>
      </c>
      <c r="B9" s="136"/>
      <c r="C9" s="153">
        <f aca="true" t="shared" si="1" ref="C9:Y9">SUM(C10:C14)</f>
        <v>403178</v>
      </c>
      <c r="D9" s="153">
        <f>SUM(D10:D14)</f>
        <v>0</v>
      </c>
      <c r="E9" s="154">
        <f t="shared" si="1"/>
        <v>710000</v>
      </c>
      <c r="F9" s="100">
        <f t="shared" si="1"/>
        <v>710000</v>
      </c>
      <c r="G9" s="100">
        <f t="shared" si="1"/>
        <v>37581</v>
      </c>
      <c r="H9" s="100">
        <f t="shared" si="1"/>
        <v>10898</v>
      </c>
      <c r="I9" s="100">
        <f t="shared" si="1"/>
        <v>34167</v>
      </c>
      <c r="J9" s="100">
        <f t="shared" si="1"/>
        <v>82646</v>
      </c>
      <c r="K9" s="100">
        <f t="shared" si="1"/>
        <v>12016</v>
      </c>
      <c r="L9" s="100">
        <f t="shared" si="1"/>
        <v>28048</v>
      </c>
      <c r="M9" s="100">
        <f t="shared" si="1"/>
        <v>3741</v>
      </c>
      <c r="N9" s="100">
        <f t="shared" si="1"/>
        <v>43805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126451</v>
      </c>
      <c r="X9" s="100">
        <f t="shared" si="1"/>
        <v>355002</v>
      </c>
      <c r="Y9" s="100">
        <f t="shared" si="1"/>
        <v>-228551</v>
      </c>
      <c r="Z9" s="137">
        <f>+IF(X9&lt;&gt;0,+(Y9/X9)*100,0)</f>
        <v>-64.38020067492577</v>
      </c>
      <c r="AA9" s="153">
        <f>SUM(AA10:AA14)</f>
        <v>710000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403178</v>
      </c>
      <c r="D14" s="157"/>
      <c r="E14" s="158">
        <v>710000</v>
      </c>
      <c r="F14" s="159">
        <v>710000</v>
      </c>
      <c r="G14" s="159">
        <v>37581</v>
      </c>
      <c r="H14" s="159">
        <v>10898</v>
      </c>
      <c r="I14" s="159">
        <v>34167</v>
      </c>
      <c r="J14" s="159">
        <v>82646</v>
      </c>
      <c r="K14" s="159">
        <v>12016</v>
      </c>
      <c r="L14" s="159">
        <v>28048</v>
      </c>
      <c r="M14" s="159">
        <v>3741</v>
      </c>
      <c r="N14" s="159">
        <v>43805</v>
      </c>
      <c r="O14" s="159"/>
      <c r="P14" s="159"/>
      <c r="Q14" s="159"/>
      <c r="R14" s="159"/>
      <c r="S14" s="159"/>
      <c r="T14" s="159"/>
      <c r="U14" s="159"/>
      <c r="V14" s="159"/>
      <c r="W14" s="159">
        <v>126451</v>
      </c>
      <c r="X14" s="159">
        <v>355002</v>
      </c>
      <c r="Y14" s="159">
        <v>-228551</v>
      </c>
      <c r="Z14" s="141">
        <v>-64.38</v>
      </c>
      <c r="AA14" s="157">
        <v>710000</v>
      </c>
    </row>
    <row r="15" spans="1:27" ht="12.75">
      <c r="A15" s="135" t="s">
        <v>84</v>
      </c>
      <c r="B15" s="142"/>
      <c r="C15" s="153">
        <f aca="true" t="shared" si="2" ref="C15:Y15">SUM(C16:C18)</f>
        <v>11177189</v>
      </c>
      <c r="D15" s="153">
        <f>SUM(D16:D18)</f>
        <v>0</v>
      </c>
      <c r="E15" s="154">
        <f t="shared" si="2"/>
        <v>104095500</v>
      </c>
      <c r="F15" s="100">
        <f t="shared" si="2"/>
        <v>104095500</v>
      </c>
      <c r="G15" s="100">
        <f t="shared" si="2"/>
        <v>1544</v>
      </c>
      <c r="H15" s="100">
        <f t="shared" si="2"/>
        <v>523209</v>
      </c>
      <c r="I15" s="100">
        <f t="shared" si="2"/>
        <v>1782730</v>
      </c>
      <c r="J15" s="100">
        <f t="shared" si="2"/>
        <v>2307483</v>
      </c>
      <c r="K15" s="100">
        <f t="shared" si="2"/>
        <v>520107</v>
      </c>
      <c r="L15" s="100">
        <f t="shared" si="2"/>
        <v>5017533</v>
      </c>
      <c r="M15" s="100">
        <f t="shared" si="2"/>
        <v>6920084</v>
      </c>
      <c r="N15" s="100">
        <f t="shared" si="2"/>
        <v>12457724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14765207</v>
      </c>
      <c r="X15" s="100">
        <f t="shared" si="2"/>
        <v>18835000</v>
      </c>
      <c r="Y15" s="100">
        <f t="shared" si="2"/>
        <v>-4069793</v>
      </c>
      <c r="Z15" s="137">
        <f>+IF(X15&lt;&gt;0,+(Y15/X15)*100,0)</f>
        <v>-21.607608176267586</v>
      </c>
      <c r="AA15" s="153">
        <f>SUM(AA16:AA18)</f>
        <v>104095500</v>
      </c>
    </row>
    <row r="16" spans="1:27" ht="12.75">
      <c r="A16" s="138" t="s">
        <v>85</v>
      </c>
      <c r="B16" s="136"/>
      <c r="C16" s="155">
        <v>11177189</v>
      </c>
      <c r="D16" s="155"/>
      <c r="E16" s="156">
        <v>104095500</v>
      </c>
      <c r="F16" s="60">
        <v>104095500</v>
      </c>
      <c r="G16" s="60">
        <v>1544</v>
      </c>
      <c r="H16" s="60">
        <v>523209</v>
      </c>
      <c r="I16" s="60">
        <v>1782730</v>
      </c>
      <c r="J16" s="60">
        <v>2307483</v>
      </c>
      <c r="K16" s="60">
        <v>520107</v>
      </c>
      <c r="L16" s="60">
        <v>5017533</v>
      </c>
      <c r="M16" s="60">
        <v>6920084</v>
      </c>
      <c r="N16" s="60">
        <v>12457724</v>
      </c>
      <c r="O16" s="60"/>
      <c r="P16" s="60"/>
      <c r="Q16" s="60"/>
      <c r="R16" s="60"/>
      <c r="S16" s="60"/>
      <c r="T16" s="60"/>
      <c r="U16" s="60"/>
      <c r="V16" s="60"/>
      <c r="W16" s="60">
        <v>14765207</v>
      </c>
      <c r="X16" s="60">
        <v>18835000</v>
      </c>
      <c r="Y16" s="60">
        <v>-4069793</v>
      </c>
      <c r="Z16" s="140">
        <v>-21.61</v>
      </c>
      <c r="AA16" s="155">
        <v>104095500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299348471</v>
      </c>
      <c r="D25" s="168">
        <f>+D5+D9+D15+D19+D24</f>
        <v>0</v>
      </c>
      <c r="E25" s="169">
        <f t="shared" si="4"/>
        <v>393327300</v>
      </c>
      <c r="F25" s="73">
        <f t="shared" si="4"/>
        <v>393327300</v>
      </c>
      <c r="G25" s="73">
        <f t="shared" si="4"/>
        <v>115038428</v>
      </c>
      <c r="H25" s="73">
        <f t="shared" si="4"/>
        <v>1039821</v>
      </c>
      <c r="I25" s="73">
        <f t="shared" si="4"/>
        <v>4046490</v>
      </c>
      <c r="J25" s="73">
        <f t="shared" si="4"/>
        <v>120124739</v>
      </c>
      <c r="K25" s="73">
        <f t="shared" si="4"/>
        <v>2084477</v>
      </c>
      <c r="L25" s="73">
        <f t="shared" si="4"/>
        <v>6445822</v>
      </c>
      <c r="M25" s="73">
        <f t="shared" si="4"/>
        <v>100047822</v>
      </c>
      <c r="N25" s="73">
        <f t="shared" si="4"/>
        <v>108578121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228702860</v>
      </c>
      <c r="X25" s="73">
        <f t="shared" si="4"/>
        <v>228680904</v>
      </c>
      <c r="Y25" s="73">
        <f t="shared" si="4"/>
        <v>21956</v>
      </c>
      <c r="Z25" s="170">
        <f>+IF(X25&lt;&gt;0,+(Y25/X25)*100,0)</f>
        <v>0.00960115148049266</v>
      </c>
      <c r="AA25" s="168">
        <f>+AA5+AA9+AA15+AA19+AA24</f>
        <v>393327300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135364167</v>
      </c>
      <c r="D28" s="153">
        <f>SUM(D29:D31)</f>
        <v>0</v>
      </c>
      <c r="E28" s="154">
        <f t="shared" si="5"/>
        <v>155217560</v>
      </c>
      <c r="F28" s="100">
        <f t="shared" si="5"/>
        <v>155217560</v>
      </c>
      <c r="G28" s="100">
        <f t="shared" si="5"/>
        <v>11380114</v>
      </c>
      <c r="H28" s="100">
        <f t="shared" si="5"/>
        <v>9321156</v>
      </c>
      <c r="I28" s="100">
        <f t="shared" si="5"/>
        <v>11565763</v>
      </c>
      <c r="J28" s="100">
        <f t="shared" si="5"/>
        <v>32267033</v>
      </c>
      <c r="K28" s="100">
        <f t="shared" si="5"/>
        <v>9994662</v>
      </c>
      <c r="L28" s="100">
        <f t="shared" si="5"/>
        <v>14336620</v>
      </c>
      <c r="M28" s="100">
        <f t="shared" si="5"/>
        <v>11825210</v>
      </c>
      <c r="N28" s="100">
        <f t="shared" si="5"/>
        <v>36156492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68423525</v>
      </c>
      <c r="X28" s="100">
        <f t="shared" si="5"/>
        <v>72110904</v>
      </c>
      <c r="Y28" s="100">
        <f t="shared" si="5"/>
        <v>-3687379</v>
      </c>
      <c r="Z28" s="137">
        <f>+IF(X28&lt;&gt;0,+(Y28/X28)*100,0)</f>
        <v>-5.113483253517388</v>
      </c>
      <c r="AA28" s="153">
        <f>SUM(AA29:AA31)</f>
        <v>155217560</v>
      </c>
    </row>
    <row r="29" spans="1:27" ht="12.75">
      <c r="A29" s="138" t="s">
        <v>75</v>
      </c>
      <c r="B29" s="136"/>
      <c r="C29" s="155">
        <v>28098986</v>
      </c>
      <c r="D29" s="155"/>
      <c r="E29" s="156">
        <v>31103540</v>
      </c>
      <c r="F29" s="60">
        <v>31103540</v>
      </c>
      <c r="G29" s="60">
        <v>3423420</v>
      </c>
      <c r="H29" s="60">
        <v>1418422</v>
      </c>
      <c r="I29" s="60">
        <v>2507029</v>
      </c>
      <c r="J29" s="60">
        <v>7348871</v>
      </c>
      <c r="K29" s="60">
        <v>2072370</v>
      </c>
      <c r="L29" s="60">
        <v>2477838</v>
      </c>
      <c r="M29" s="60">
        <v>2245854</v>
      </c>
      <c r="N29" s="60">
        <v>6796062</v>
      </c>
      <c r="O29" s="60"/>
      <c r="P29" s="60"/>
      <c r="Q29" s="60"/>
      <c r="R29" s="60"/>
      <c r="S29" s="60"/>
      <c r="T29" s="60"/>
      <c r="U29" s="60"/>
      <c r="V29" s="60"/>
      <c r="W29" s="60">
        <v>14144933</v>
      </c>
      <c r="X29" s="60">
        <v>15551934</v>
      </c>
      <c r="Y29" s="60">
        <v>-1407001</v>
      </c>
      <c r="Z29" s="140">
        <v>-9.05</v>
      </c>
      <c r="AA29" s="155">
        <v>31103540</v>
      </c>
    </row>
    <row r="30" spans="1:27" ht="12.75">
      <c r="A30" s="138" t="s">
        <v>76</v>
      </c>
      <c r="B30" s="136"/>
      <c r="C30" s="157">
        <v>37012450</v>
      </c>
      <c r="D30" s="157"/>
      <c r="E30" s="158">
        <v>43426080</v>
      </c>
      <c r="F30" s="159">
        <v>43426080</v>
      </c>
      <c r="G30" s="159">
        <v>3911338</v>
      </c>
      <c r="H30" s="159">
        <v>2478167</v>
      </c>
      <c r="I30" s="159">
        <v>2708584</v>
      </c>
      <c r="J30" s="159">
        <v>9098089</v>
      </c>
      <c r="K30" s="159">
        <v>2584476</v>
      </c>
      <c r="L30" s="159">
        <v>4340537</v>
      </c>
      <c r="M30" s="159">
        <v>3597718</v>
      </c>
      <c r="N30" s="159">
        <v>10522731</v>
      </c>
      <c r="O30" s="159"/>
      <c r="P30" s="159"/>
      <c r="Q30" s="159"/>
      <c r="R30" s="159"/>
      <c r="S30" s="159"/>
      <c r="T30" s="159"/>
      <c r="U30" s="159"/>
      <c r="V30" s="159"/>
      <c r="W30" s="159">
        <v>19620820</v>
      </c>
      <c r="X30" s="159">
        <v>16215000</v>
      </c>
      <c r="Y30" s="159">
        <v>3405820</v>
      </c>
      <c r="Z30" s="141">
        <v>21</v>
      </c>
      <c r="AA30" s="157">
        <v>43426080</v>
      </c>
    </row>
    <row r="31" spans="1:27" ht="12.75">
      <c r="A31" s="138" t="s">
        <v>77</v>
      </c>
      <c r="B31" s="136"/>
      <c r="C31" s="155">
        <v>70252731</v>
      </c>
      <c r="D31" s="155"/>
      <c r="E31" s="156">
        <v>80687940</v>
      </c>
      <c r="F31" s="60">
        <v>80687940</v>
      </c>
      <c r="G31" s="60">
        <v>4045356</v>
      </c>
      <c r="H31" s="60">
        <v>5424567</v>
      </c>
      <c r="I31" s="60">
        <v>6350150</v>
      </c>
      <c r="J31" s="60">
        <v>15820073</v>
      </c>
      <c r="K31" s="60">
        <v>5337816</v>
      </c>
      <c r="L31" s="60">
        <v>7518245</v>
      </c>
      <c r="M31" s="60">
        <v>5981638</v>
      </c>
      <c r="N31" s="60">
        <v>18837699</v>
      </c>
      <c r="O31" s="60"/>
      <c r="P31" s="60"/>
      <c r="Q31" s="60"/>
      <c r="R31" s="60"/>
      <c r="S31" s="60"/>
      <c r="T31" s="60"/>
      <c r="U31" s="60"/>
      <c r="V31" s="60"/>
      <c r="W31" s="60">
        <v>34657772</v>
      </c>
      <c r="X31" s="60">
        <v>40343970</v>
      </c>
      <c r="Y31" s="60">
        <v>-5686198</v>
      </c>
      <c r="Z31" s="140">
        <v>-14.09</v>
      </c>
      <c r="AA31" s="155">
        <v>80687940</v>
      </c>
    </row>
    <row r="32" spans="1:27" ht="12.75">
      <c r="A32" s="135" t="s">
        <v>78</v>
      </c>
      <c r="B32" s="136"/>
      <c r="C32" s="153">
        <f aca="true" t="shared" si="6" ref="C32:Y32">SUM(C33:C37)</f>
        <v>13105575</v>
      </c>
      <c r="D32" s="153">
        <f>SUM(D33:D37)</f>
        <v>0</v>
      </c>
      <c r="E32" s="154">
        <f t="shared" si="6"/>
        <v>20348360</v>
      </c>
      <c r="F32" s="100">
        <f t="shared" si="6"/>
        <v>20348360</v>
      </c>
      <c r="G32" s="100">
        <f t="shared" si="6"/>
        <v>1257810</v>
      </c>
      <c r="H32" s="100">
        <f t="shared" si="6"/>
        <v>1296263</v>
      </c>
      <c r="I32" s="100">
        <f t="shared" si="6"/>
        <v>1333474</v>
      </c>
      <c r="J32" s="100">
        <f t="shared" si="6"/>
        <v>3887547</v>
      </c>
      <c r="K32" s="100">
        <f t="shared" si="6"/>
        <v>1352267</v>
      </c>
      <c r="L32" s="100">
        <f t="shared" si="6"/>
        <v>1433204</v>
      </c>
      <c r="M32" s="100">
        <f t="shared" si="6"/>
        <v>1365385</v>
      </c>
      <c r="N32" s="100">
        <f t="shared" si="6"/>
        <v>4150856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8038403</v>
      </c>
      <c r="X32" s="100">
        <f t="shared" si="6"/>
        <v>10174182</v>
      </c>
      <c r="Y32" s="100">
        <f t="shared" si="6"/>
        <v>-2135779</v>
      </c>
      <c r="Z32" s="137">
        <f>+IF(X32&lt;&gt;0,+(Y32/X32)*100,0)</f>
        <v>-20.99214462646727</v>
      </c>
      <c r="AA32" s="153">
        <f>SUM(AA33:AA37)</f>
        <v>20348360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13105575</v>
      </c>
      <c r="D37" s="157"/>
      <c r="E37" s="158">
        <v>20348360</v>
      </c>
      <c r="F37" s="159">
        <v>20348360</v>
      </c>
      <c r="G37" s="159">
        <v>1257810</v>
      </c>
      <c r="H37" s="159">
        <v>1296263</v>
      </c>
      <c r="I37" s="159">
        <v>1333474</v>
      </c>
      <c r="J37" s="159">
        <v>3887547</v>
      </c>
      <c r="K37" s="159">
        <v>1352267</v>
      </c>
      <c r="L37" s="159">
        <v>1433204</v>
      </c>
      <c r="M37" s="159">
        <v>1365385</v>
      </c>
      <c r="N37" s="159">
        <v>4150856</v>
      </c>
      <c r="O37" s="159"/>
      <c r="P37" s="159"/>
      <c r="Q37" s="159"/>
      <c r="R37" s="159"/>
      <c r="S37" s="159"/>
      <c r="T37" s="159"/>
      <c r="U37" s="159"/>
      <c r="V37" s="159"/>
      <c r="W37" s="159">
        <v>8038403</v>
      </c>
      <c r="X37" s="159">
        <v>10174182</v>
      </c>
      <c r="Y37" s="159">
        <v>-2135779</v>
      </c>
      <c r="Z37" s="141">
        <v>-20.99</v>
      </c>
      <c r="AA37" s="157">
        <v>20348360</v>
      </c>
    </row>
    <row r="38" spans="1:27" ht="12.75">
      <c r="A38" s="135" t="s">
        <v>84</v>
      </c>
      <c r="B38" s="142"/>
      <c r="C38" s="153">
        <f aca="true" t="shared" si="7" ref="C38:Y38">SUM(C39:C41)</f>
        <v>148891185</v>
      </c>
      <c r="D38" s="153">
        <f>SUM(D39:D41)</f>
        <v>0</v>
      </c>
      <c r="E38" s="154">
        <f t="shared" si="7"/>
        <v>243882745</v>
      </c>
      <c r="F38" s="100">
        <f t="shared" si="7"/>
        <v>243882745</v>
      </c>
      <c r="G38" s="100">
        <f t="shared" si="7"/>
        <v>3425057</v>
      </c>
      <c r="H38" s="100">
        <f t="shared" si="7"/>
        <v>5423335</v>
      </c>
      <c r="I38" s="100">
        <f t="shared" si="7"/>
        <v>8243609</v>
      </c>
      <c r="J38" s="100">
        <f t="shared" si="7"/>
        <v>17092001</v>
      </c>
      <c r="K38" s="100">
        <f t="shared" si="7"/>
        <v>11706467</v>
      </c>
      <c r="L38" s="100">
        <f t="shared" si="7"/>
        <v>16439745</v>
      </c>
      <c r="M38" s="100">
        <f t="shared" si="7"/>
        <v>10752247</v>
      </c>
      <c r="N38" s="100">
        <f t="shared" si="7"/>
        <v>38898459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55990460</v>
      </c>
      <c r="X38" s="100">
        <f t="shared" si="7"/>
        <v>38522000</v>
      </c>
      <c r="Y38" s="100">
        <f t="shared" si="7"/>
        <v>17468460</v>
      </c>
      <c r="Z38" s="137">
        <f>+IF(X38&lt;&gt;0,+(Y38/X38)*100,0)</f>
        <v>45.3467109703546</v>
      </c>
      <c r="AA38" s="153">
        <f>SUM(AA39:AA41)</f>
        <v>243882745</v>
      </c>
    </row>
    <row r="39" spans="1:27" ht="12.75">
      <c r="A39" s="138" t="s">
        <v>85</v>
      </c>
      <c r="B39" s="136"/>
      <c r="C39" s="155">
        <v>148891185</v>
      </c>
      <c r="D39" s="155"/>
      <c r="E39" s="156">
        <v>243882745</v>
      </c>
      <c r="F39" s="60">
        <v>243882745</v>
      </c>
      <c r="G39" s="60">
        <v>3425057</v>
      </c>
      <c r="H39" s="60">
        <v>5423335</v>
      </c>
      <c r="I39" s="60">
        <v>8243609</v>
      </c>
      <c r="J39" s="60">
        <v>17092001</v>
      </c>
      <c r="K39" s="60">
        <v>11706467</v>
      </c>
      <c r="L39" s="60">
        <v>16439745</v>
      </c>
      <c r="M39" s="60">
        <v>10752247</v>
      </c>
      <c r="N39" s="60">
        <v>38898459</v>
      </c>
      <c r="O39" s="60"/>
      <c r="P39" s="60"/>
      <c r="Q39" s="60"/>
      <c r="R39" s="60"/>
      <c r="S39" s="60"/>
      <c r="T39" s="60"/>
      <c r="U39" s="60"/>
      <c r="V39" s="60"/>
      <c r="W39" s="60">
        <v>55990460</v>
      </c>
      <c r="X39" s="60">
        <v>38522000</v>
      </c>
      <c r="Y39" s="60">
        <v>17468460</v>
      </c>
      <c r="Z39" s="140">
        <v>45.35</v>
      </c>
      <c r="AA39" s="155">
        <v>243882745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297360927</v>
      </c>
      <c r="D48" s="168">
        <f>+D28+D32+D38+D42+D47</f>
        <v>0</v>
      </c>
      <c r="E48" s="169">
        <f t="shared" si="9"/>
        <v>419448665</v>
      </c>
      <c r="F48" s="73">
        <f t="shared" si="9"/>
        <v>419448665</v>
      </c>
      <c r="G48" s="73">
        <f t="shared" si="9"/>
        <v>16062981</v>
      </c>
      <c r="H48" s="73">
        <f t="shared" si="9"/>
        <v>16040754</v>
      </c>
      <c r="I48" s="73">
        <f t="shared" si="9"/>
        <v>21142846</v>
      </c>
      <c r="J48" s="73">
        <f t="shared" si="9"/>
        <v>53246581</v>
      </c>
      <c r="K48" s="73">
        <f t="shared" si="9"/>
        <v>23053396</v>
      </c>
      <c r="L48" s="73">
        <f t="shared" si="9"/>
        <v>32209569</v>
      </c>
      <c r="M48" s="73">
        <f t="shared" si="9"/>
        <v>23942842</v>
      </c>
      <c r="N48" s="73">
        <f t="shared" si="9"/>
        <v>79205807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132452388</v>
      </c>
      <c r="X48" s="73">
        <f t="shared" si="9"/>
        <v>120807086</v>
      </c>
      <c r="Y48" s="73">
        <f t="shared" si="9"/>
        <v>11645302</v>
      </c>
      <c r="Z48" s="170">
        <f>+IF(X48&lt;&gt;0,+(Y48/X48)*100,0)</f>
        <v>9.639585214397108</v>
      </c>
      <c r="AA48" s="168">
        <f>+AA28+AA32+AA38+AA42+AA47</f>
        <v>419448665</v>
      </c>
    </row>
    <row r="49" spans="1:27" ht="12.75">
      <c r="A49" s="148" t="s">
        <v>49</v>
      </c>
      <c r="B49" s="149"/>
      <c r="C49" s="171">
        <f aca="true" t="shared" si="10" ref="C49:Y49">+C25-C48</f>
        <v>1987544</v>
      </c>
      <c r="D49" s="171">
        <f>+D25-D48</f>
        <v>0</v>
      </c>
      <c r="E49" s="172">
        <f t="shared" si="10"/>
        <v>-26121365</v>
      </c>
      <c r="F49" s="173">
        <f t="shared" si="10"/>
        <v>-26121365</v>
      </c>
      <c r="G49" s="173">
        <f t="shared" si="10"/>
        <v>98975447</v>
      </c>
      <c r="H49" s="173">
        <f t="shared" si="10"/>
        <v>-15000933</v>
      </c>
      <c r="I49" s="173">
        <f t="shared" si="10"/>
        <v>-17096356</v>
      </c>
      <c r="J49" s="173">
        <f t="shared" si="10"/>
        <v>66878158</v>
      </c>
      <c r="K49" s="173">
        <f t="shared" si="10"/>
        <v>-20968919</v>
      </c>
      <c r="L49" s="173">
        <f t="shared" si="10"/>
        <v>-25763747</v>
      </c>
      <c r="M49" s="173">
        <f t="shared" si="10"/>
        <v>76104980</v>
      </c>
      <c r="N49" s="173">
        <f t="shared" si="10"/>
        <v>29372314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96250472</v>
      </c>
      <c r="X49" s="173">
        <f>IF(F25=F48,0,X25-X48)</f>
        <v>107873818</v>
      </c>
      <c r="Y49" s="173">
        <f t="shared" si="10"/>
        <v>-11623346</v>
      </c>
      <c r="Z49" s="174">
        <f>+IF(X49&lt;&gt;0,+(Y49/X49)*100,0)</f>
        <v>-10.774946335912574</v>
      </c>
      <c r="AA49" s="171">
        <f>+AA25-AA48</f>
        <v>-26121365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2023409</v>
      </c>
      <c r="D11" s="155">
        <v>0</v>
      </c>
      <c r="E11" s="156">
        <v>2200000</v>
      </c>
      <c r="F11" s="60">
        <v>2200000</v>
      </c>
      <c r="G11" s="60">
        <v>36712</v>
      </c>
      <c r="H11" s="60">
        <v>10614</v>
      </c>
      <c r="I11" s="60">
        <v>34167</v>
      </c>
      <c r="J11" s="60">
        <v>81493</v>
      </c>
      <c r="K11" s="60">
        <v>11623</v>
      </c>
      <c r="L11" s="60">
        <v>27682</v>
      </c>
      <c r="M11" s="60">
        <v>3579</v>
      </c>
      <c r="N11" s="60">
        <v>42884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124377</v>
      </c>
      <c r="X11" s="60">
        <v>314514</v>
      </c>
      <c r="Y11" s="60">
        <v>-190137</v>
      </c>
      <c r="Z11" s="140">
        <v>-60.45</v>
      </c>
      <c r="AA11" s="155">
        <v>2200000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8048875</v>
      </c>
      <c r="D13" s="155">
        <v>0</v>
      </c>
      <c r="E13" s="156">
        <v>5500000</v>
      </c>
      <c r="F13" s="60">
        <v>5500000</v>
      </c>
      <c r="G13" s="60">
        <v>94593</v>
      </c>
      <c r="H13" s="60">
        <v>448590</v>
      </c>
      <c r="I13" s="60">
        <v>689486</v>
      </c>
      <c r="J13" s="60">
        <v>1232669</v>
      </c>
      <c r="K13" s="60">
        <v>747273</v>
      </c>
      <c r="L13" s="60">
        <v>743814</v>
      </c>
      <c r="M13" s="60">
        <v>836891</v>
      </c>
      <c r="N13" s="60">
        <v>2327978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3560647</v>
      </c>
      <c r="X13" s="60">
        <v>2680827</v>
      </c>
      <c r="Y13" s="60">
        <v>879820</v>
      </c>
      <c r="Z13" s="140">
        <v>32.82</v>
      </c>
      <c r="AA13" s="155">
        <v>5500000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110839</v>
      </c>
      <c r="L14" s="60">
        <v>0</v>
      </c>
      <c r="M14" s="60">
        <v>14637</v>
      </c>
      <c r="N14" s="60">
        <v>125476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125476</v>
      </c>
      <c r="X14" s="60"/>
      <c r="Y14" s="60">
        <v>125476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288311093</v>
      </c>
      <c r="D19" s="155">
        <v>0</v>
      </c>
      <c r="E19" s="156">
        <v>385082000</v>
      </c>
      <c r="F19" s="60">
        <v>385082000</v>
      </c>
      <c r="G19" s="60">
        <v>114898000</v>
      </c>
      <c r="H19" s="60">
        <v>522641</v>
      </c>
      <c r="I19" s="60">
        <v>3302842</v>
      </c>
      <c r="J19" s="60">
        <v>118723483</v>
      </c>
      <c r="K19" s="60">
        <v>1158453</v>
      </c>
      <c r="L19" s="60">
        <v>5635932</v>
      </c>
      <c r="M19" s="60">
        <v>99065415</v>
      </c>
      <c r="N19" s="60">
        <v>105859800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224583283</v>
      </c>
      <c r="X19" s="60">
        <v>225260215</v>
      </c>
      <c r="Y19" s="60">
        <v>-676932</v>
      </c>
      <c r="Z19" s="140">
        <v>-0.3</v>
      </c>
      <c r="AA19" s="155">
        <v>385082000</v>
      </c>
    </row>
    <row r="20" spans="1:27" ht="12.75">
      <c r="A20" s="181" t="s">
        <v>35</v>
      </c>
      <c r="B20" s="185"/>
      <c r="C20" s="155">
        <v>963928</v>
      </c>
      <c r="D20" s="155">
        <v>0</v>
      </c>
      <c r="E20" s="156">
        <v>545300</v>
      </c>
      <c r="F20" s="54">
        <v>545300</v>
      </c>
      <c r="G20" s="54">
        <v>9123</v>
      </c>
      <c r="H20" s="54">
        <v>57976</v>
      </c>
      <c r="I20" s="54">
        <v>19995</v>
      </c>
      <c r="J20" s="54">
        <v>87094</v>
      </c>
      <c r="K20" s="54">
        <v>56289</v>
      </c>
      <c r="L20" s="54">
        <v>38394</v>
      </c>
      <c r="M20" s="54">
        <v>127300</v>
      </c>
      <c r="N20" s="54">
        <v>221983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309077</v>
      </c>
      <c r="X20" s="54">
        <v>422145</v>
      </c>
      <c r="Y20" s="54">
        <v>-113068</v>
      </c>
      <c r="Z20" s="184">
        <v>-26.78</v>
      </c>
      <c r="AA20" s="130">
        <v>545300</v>
      </c>
    </row>
    <row r="21" spans="1:27" ht="12.75">
      <c r="A21" s="181" t="s">
        <v>115</v>
      </c>
      <c r="B21" s="185"/>
      <c r="C21" s="155">
        <v>1166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299348471</v>
      </c>
      <c r="D22" s="188">
        <f>SUM(D5:D21)</f>
        <v>0</v>
      </c>
      <c r="E22" s="189">
        <f t="shared" si="0"/>
        <v>393327300</v>
      </c>
      <c r="F22" s="190">
        <f t="shared" si="0"/>
        <v>393327300</v>
      </c>
      <c r="G22" s="190">
        <f t="shared" si="0"/>
        <v>115038428</v>
      </c>
      <c r="H22" s="190">
        <f t="shared" si="0"/>
        <v>1039821</v>
      </c>
      <c r="I22" s="190">
        <f t="shared" si="0"/>
        <v>4046490</v>
      </c>
      <c r="J22" s="190">
        <f t="shared" si="0"/>
        <v>120124739</v>
      </c>
      <c r="K22" s="190">
        <f t="shared" si="0"/>
        <v>2084477</v>
      </c>
      <c r="L22" s="190">
        <f t="shared" si="0"/>
        <v>6445822</v>
      </c>
      <c r="M22" s="190">
        <f t="shared" si="0"/>
        <v>100047822</v>
      </c>
      <c r="N22" s="190">
        <f t="shared" si="0"/>
        <v>108578121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228702860</v>
      </c>
      <c r="X22" s="190">
        <f t="shared" si="0"/>
        <v>228677701</v>
      </c>
      <c r="Y22" s="190">
        <f t="shared" si="0"/>
        <v>25159</v>
      </c>
      <c r="Z22" s="191">
        <f>+IF(X22&lt;&gt;0,+(Y22/X22)*100,0)</f>
        <v>0.01100194723402436</v>
      </c>
      <c r="AA22" s="188">
        <f>SUM(AA5:AA21)</f>
        <v>393327300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100024043</v>
      </c>
      <c r="D25" s="155">
        <v>0</v>
      </c>
      <c r="E25" s="156">
        <v>129287770</v>
      </c>
      <c r="F25" s="60">
        <v>129287770</v>
      </c>
      <c r="G25" s="60">
        <v>8553870</v>
      </c>
      <c r="H25" s="60">
        <v>8652286</v>
      </c>
      <c r="I25" s="60">
        <v>8733122</v>
      </c>
      <c r="J25" s="60">
        <v>25939278</v>
      </c>
      <c r="K25" s="60">
        <v>8535514</v>
      </c>
      <c r="L25" s="60">
        <v>9484219</v>
      </c>
      <c r="M25" s="60">
        <v>8998097</v>
      </c>
      <c r="N25" s="60">
        <v>27017830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52957108</v>
      </c>
      <c r="X25" s="60">
        <v>55881901</v>
      </c>
      <c r="Y25" s="60">
        <v>-2924793</v>
      </c>
      <c r="Z25" s="140">
        <v>-5.23</v>
      </c>
      <c r="AA25" s="155">
        <v>129287770</v>
      </c>
    </row>
    <row r="26" spans="1:27" ht="12.75">
      <c r="A26" s="183" t="s">
        <v>38</v>
      </c>
      <c r="B26" s="182"/>
      <c r="C26" s="155">
        <v>11308318</v>
      </c>
      <c r="D26" s="155">
        <v>0</v>
      </c>
      <c r="E26" s="156">
        <v>13245750</v>
      </c>
      <c r="F26" s="60">
        <v>13245750</v>
      </c>
      <c r="G26" s="60">
        <v>1063931</v>
      </c>
      <c r="H26" s="60">
        <v>340754</v>
      </c>
      <c r="I26" s="60">
        <v>1421748</v>
      </c>
      <c r="J26" s="60">
        <v>2826433</v>
      </c>
      <c r="K26" s="60">
        <v>933793</v>
      </c>
      <c r="L26" s="60">
        <v>995988</v>
      </c>
      <c r="M26" s="60">
        <v>963084</v>
      </c>
      <c r="N26" s="60">
        <v>2892865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5719298</v>
      </c>
      <c r="X26" s="60">
        <v>6012139</v>
      </c>
      <c r="Y26" s="60">
        <v>-292841</v>
      </c>
      <c r="Z26" s="140">
        <v>-4.87</v>
      </c>
      <c r="AA26" s="155">
        <v>13245750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17900116</v>
      </c>
      <c r="D28" s="155">
        <v>0</v>
      </c>
      <c r="E28" s="156">
        <v>20662900</v>
      </c>
      <c r="F28" s="60">
        <v>20662900</v>
      </c>
      <c r="G28" s="60">
        <v>1484415</v>
      </c>
      <c r="H28" s="60">
        <v>1491624</v>
      </c>
      <c r="I28" s="60">
        <v>1491624</v>
      </c>
      <c r="J28" s="60">
        <v>4467663</v>
      </c>
      <c r="K28" s="60">
        <v>1491624</v>
      </c>
      <c r="L28" s="60">
        <v>1491624</v>
      </c>
      <c r="M28" s="60">
        <v>1491624</v>
      </c>
      <c r="N28" s="60">
        <v>4474872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8942535</v>
      </c>
      <c r="X28" s="60">
        <v>10331448</v>
      </c>
      <c r="Y28" s="60">
        <v>-1388913</v>
      </c>
      <c r="Z28" s="140">
        <v>-13.44</v>
      </c>
      <c r="AA28" s="155">
        <v>20662900</v>
      </c>
    </row>
    <row r="29" spans="1:27" ht="12.75">
      <c r="A29" s="183" t="s">
        <v>40</v>
      </c>
      <c r="B29" s="182"/>
      <c r="C29" s="155">
        <v>484314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2123719</v>
      </c>
      <c r="D32" s="155">
        <v>0</v>
      </c>
      <c r="E32" s="156">
        <v>800000</v>
      </c>
      <c r="F32" s="60">
        <v>800000</v>
      </c>
      <c r="G32" s="60">
        <v>2508</v>
      </c>
      <c r="H32" s="60">
        <v>982</v>
      </c>
      <c r="I32" s="60">
        <v>27255</v>
      </c>
      <c r="J32" s="60">
        <v>30745</v>
      </c>
      <c r="K32" s="60">
        <v>250</v>
      </c>
      <c r="L32" s="60">
        <v>78630</v>
      </c>
      <c r="M32" s="60">
        <v>21858</v>
      </c>
      <c r="N32" s="60">
        <v>100738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131483</v>
      </c>
      <c r="X32" s="60">
        <v>297926</v>
      </c>
      <c r="Y32" s="60">
        <v>-166443</v>
      </c>
      <c r="Z32" s="140">
        <v>-55.87</v>
      </c>
      <c r="AA32" s="155">
        <v>800000</v>
      </c>
    </row>
    <row r="33" spans="1:27" ht="12.75">
      <c r="A33" s="183" t="s">
        <v>42</v>
      </c>
      <c r="B33" s="182"/>
      <c r="C33" s="155">
        <v>123217887</v>
      </c>
      <c r="D33" s="155">
        <v>0</v>
      </c>
      <c r="E33" s="156">
        <v>207942025</v>
      </c>
      <c r="F33" s="60">
        <v>207942025</v>
      </c>
      <c r="G33" s="60">
        <v>1365428</v>
      </c>
      <c r="H33" s="60">
        <v>3096283</v>
      </c>
      <c r="I33" s="60">
        <v>6120325</v>
      </c>
      <c r="J33" s="60">
        <v>10582036</v>
      </c>
      <c r="K33" s="60">
        <v>9315216</v>
      </c>
      <c r="L33" s="60">
        <v>14033000</v>
      </c>
      <c r="M33" s="60">
        <v>8573097</v>
      </c>
      <c r="N33" s="60">
        <v>31921313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42503349</v>
      </c>
      <c r="X33" s="60">
        <v>29665620</v>
      </c>
      <c r="Y33" s="60">
        <v>12837729</v>
      </c>
      <c r="Z33" s="140">
        <v>43.27</v>
      </c>
      <c r="AA33" s="155">
        <v>207942025</v>
      </c>
    </row>
    <row r="34" spans="1:27" ht="12.75">
      <c r="A34" s="183" t="s">
        <v>43</v>
      </c>
      <c r="B34" s="182"/>
      <c r="C34" s="155">
        <v>42268087</v>
      </c>
      <c r="D34" s="155">
        <v>0</v>
      </c>
      <c r="E34" s="156">
        <v>47510220</v>
      </c>
      <c r="F34" s="60">
        <v>47510220</v>
      </c>
      <c r="G34" s="60">
        <v>3592829</v>
      </c>
      <c r="H34" s="60">
        <v>2458825</v>
      </c>
      <c r="I34" s="60">
        <v>3348772</v>
      </c>
      <c r="J34" s="60">
        <v>9400426</v>
      </c>
      <c r="K34" s="60">
        <v>2776999</v>
      </c>
      <c r="L34" s="60">
        <v>6126108</v>
      </c>
      <c r="M34" s="60">
        <v>3895082</v>
      </c>
      <c r="N34" s="60">
        <v>12798189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22198615</v>
      </c>
      <c r="X34" s="60">
        <v>18679747</v>
      </c>
      <c r="Y34" s="60">
        <v>3518868</v>
      </c>
      <c r="Z34" s="140">
        <v>18.84</v>
      </c>
      <c r="AA34" s="155">
        <v>47510220</v>
      </c>
    </row>
    <row r="35" spans="1:27" ht="12.75">
      <c r="A35" s="181" t="s">
        <v>122</v>
      </c>
      <c r="B35" s="185"/>
      <c r="C35" s="155">
        <v>34443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297360927</v>
      </c>
      <c r="D36" s="188">
        <f>SUM(D25:D35)</f>
        <v>0</v>
      </c>
      <c r="E36" s="189">
        <f t="shared" si="1"/>
        <v>419448665</v>
      </c>
      <c r="F36" s="190">
        <f t="shared" si="1"/>
        <v>419448665</v>
      </c>
      <c r="G36" s="190">
        <f t="shared" si="1"/>
        <v>16062981</v>
      </c>
      <c r="H36" s="190">
        <f t="shared" si="1"/>
        <v>16040754</v>
      </c>
      <c r="I36" s="190">
        <f t="shared" si="1"/>
        <v>21142846</v>
      </c>
      <c r="J36" s="190">
        <f t="shared" si="1"/>
        <v>53246581</v>
      </c>
      <c r="K36" s="190">
        <f t="shared" si="1"/>
        <v>23053396</v>
      </c>
      <c r="L36" s="190">
        <f t="shared" si="1"/>
        <v>32209569</v>
      </c>
      <c r="M36" s="190">
        <f t="shared" si="1"/>
        <v>23942842</v>
      </c>
      <c r="N36" s="190">
        <f t="shared" si="1"/>
        <v>79205807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132452388</v>
      </c>
      <c r="X36" s="190">
        <f t="shared" si="1"/>
        <v>120868781</v>
      </c>
      <c r="Y36" s="190">
        <f t="shared" si="1"/>
        <v>11583607</v>
      </c>
      <c r="Z36" s="191">
        <f>+IF(X36&lt;&gt;0,+(Y36/X36)*100,0)</f>
        <v>9.583621927981552</v>
      </c>
      <c r="AA36" s="188">
        <f>SUM(AA25:AA35)</f>
        <v>419448665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1987544</v>
      </c>
      <c r="D38" s="199">
        <f>+D22-D36</f>
        <v>0</v>
      </c>
      <c r="E38" s="200">
        <f t="shared" si="2"/>
        <v>-26121365</v>
      </c>
      <c r="F38" s="106">
        <f t="shared" si="2"/>
        <v>-26121365</v>
      </c>
      <c r="G38" s="106">
        <f t="shared" si="2"/>
        <v>98975447</v>
      </c>
      <c r="H38" s="106">
        <f t="shared" si="2"/>
        <v>-15000933</v>
      </c>
      <c r="I38" s="106">
        <f t="shared" si="2"/>
        <v>-17096356</v>
      </c>
      <c r="J38" s="106">
        <f t="shared" si="2"/>
        <v>66878158</v>
      </c>
      <c r="K38" s="106">
        <f t="shared" si="2"/>
        <v>-20968919</v>
      </c>
      <c r="L38" s="106">
        <f t="shared" si="2"/>
        <v>-25763747</v>
      </c>
      <c r="M38" s="106">
        <f t="shared" si="2"/>
        <v>76104980</v>
      </c>
      <c r="N38" s="106">
        <f t="shared" si="2"/>
        <v>29372314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96250472</v>
      </c>
      <c r="X38" s="106">
        <f>IF(F22=F36,0,X22-X36)</f>
        <v>107808920</v>
      </c>
      <c r="Y38" s="106">
        <f t="shared" si="2"/>
        <v>-11558448</v>
      </c>
      <c r="Z38" s="201">
        <f>+IF(X38&lt;&gt;0,+(Y38/X38)*100,0)</f>
        <v>-10.721235311512258</v>
      </c>
      <c r="AA38" s="199">
        <f>+AA22-AA36</f>
        <v>-26121365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1987544</v>
      </c>
      <c r="D42" s="206">
        <f>SUM(D38:D41)</f>
        <v>0</v>
      </c>
      <c r="E42" s="207">
        <f t="shared" si="3"/>
        <v>-26121365</v>
      </c>
      <c r="F42" s="88">
        <f t="shared" si="3"/>
        <v>-26121365</v>
      </c>
      <c r="G42" s="88">
        <f t="shared" si="3"/>
        <v>98975447</v>
      </c>
      <c r="H42" s="88">
        <f t="shared" si="3"/>
        <v>-15000933</v>
      </c>
      <c r="I42" s="88">
        <f t="shared" si="3"/>
        <v>-17096356</v>
      </c>
      <c r="J42" s="88">
        <f t="shared" si="3"/>
        <v>66878158</v>
      </c>
      <c r="K42" s="88">
        <f t="shared" si="3"/>
        <v>-20968919</v>
      </c>
      <c r="L42" s="88">
        <f t="shared" si="3"/>
        <v>-25763747</v>
      </c>
      <c r="M42" s="88">
        <f t="shared" si="3"/>
        <v>76104980</v>
      </c>
      <c r="N42" s="88">
        <f t="shared" si="3"/>
        <v>29372314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96250472</v>
      </c>
      <c r="X42" s="88">
        <f t="shared" si="3"/>
        <v>107808920</v>
      </c>
      <c r="Y42" s="88">
        <f t="shared" si="3"/>
        <v>-11558448</v>
      </c>
      <c r="Z42" s="208">
        <f>+IF(X42&lt;&gt;0,+(Y42/X42)*100,0)</f>
        <v>-10.721235311512258</v>
      </c>
      <c r="AA42" s="206">
        <f>SUM(AA38:AA41)</f>
        <v>-26121365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1987544</v>
      </c>
      <c r="D44" s="210">
        <f>+D42-D43</f>
        <v>0</v>
      </c>
      <c r="E44" s="211">
        <f t="shared" si="4"/>
        <v>-26121365</v>
      </c>
      <c r="F44" s="77">
        <f t="shared" si="4"/>
        <v>-26121365</v>
      </c>
      <c r="G44" s="77">
        <f t="shared" si="4"/>
        <v>98975447</v>
      </c>
      <c r="H44" s="77">
        <f t="shared" si="4"/>
        <v>-15000933</v>
      </c>
      <c r="I44" s="77">
        <f t="shared" si="4"/>
        <v>-17096356</v>
      </c>
      <c r="J44" s="77">
        <f t="shared" si="4"/>
        <v>66878158</v>
      </c>
      <c r="K44" s="77">
        <f t="shared" si="4"/>
        <v>-20968919</v>
      </c>
      <c r="L44" s="77">
        <f t="shared" si="4"/>
        <v>-25763747</v>
      </c>
      <c r="M44" s="77">
        <f t="shared" si="4"/>
        <v>76104980</v>
      </c>
      <c r="N44" s="77">
        <f t="shared" si="4"/>
        <v>29372314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96250472</v>
      </c>
      <c r="X44" s="77">
        <f t="shared" si="4"/>
        <v>107808920</v>
      </c>
      <c r="Y44" s="77">
        <f t="shared" si="4"/>
        <v>-11558448</v>
      </c>
      <c r="Z44" s="212">
        <f>+IF(X44&lt;&gt;0,+(Y44/X44)*100,0)</f>
        <v>-10.721235311512258</v>
      </c>
      <c r="AA44" s="210">
        <f>+AA42-AA43</f>
        <v>-26121365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1987544</v>
      </c>
      <c r="D46" s="206">
        <f>SUM(D44:D45)</f>
        <v>0</v>
      </c>
      <c r="E46" s="207">
        <f t="shared" si="5"/>
        <v>-26121365</v>
      </c>
      <c r="F46" s="88">
        <f t="shared" si="5"/>
        <v>-26121365</v>
      </c>
      <c r="G46" s="88">
        <f t="shared" si="5"/>
        <v>98975447</v>
      </c>
      <c r="H46" s="88">
        <f t="shared" si="5"/>
        <v>-15000933</v>
      </c>
      <c r="I46" s="88">
        <f t="shared" si="5"/>
        <v>-17096356</v>
      </c>
      <c r="J46" s="88">
        <f t="shared" si="5"/>
        <v>66878158</v>
      </c>
      <c r="K46" s="88">
        <f t="shared" si="5"/>
        <v>-20968919</v>
      </c>
      <c r="L46" s="88">
        <f t="shared" si="5"/>
        <v>-25763747</v>
      </c>
      <c r="M46" s="88">
        <f t="shared" si="5"/>
        <v>76104980</v>
      </c>
      <c r="N46" s="88">
        <f t="shared" si="5"/>
        <v>29372314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96250472</v>
      </c>
      <c r="X46" s="88">
        <f t="shared" si="5"/>
        <v>107808920</v>
      </c>
      <c r="Y46" s="88">
        <f t="shared" si="5"/>
        <v>-11558448</v>
      </c>
      <c r="Z46" s="208">
        <f>+IF(X46&lt;&gt;0,+(Y46/X46)*100,0)</f>
        <v>-10.721235311512258</v>
      </c>
      <c r="AA46" s="206">
        <f>SUM(AA44:AA45)</f>
        <v>-26121365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1987544</v>
      </c>
      <c r="D48" s="217">
        <f>SUM(D46:D47)</f>
        <v>0</v>
      </c>
      <c r="E48" s="218">
        <f t="shared" si="6"/>
        <v>-26121365</v>
      </c>
      <c r="F48" s="219">
        <f t="shared" si="6"/>
        <v>-26121365</v>
      </c>
      <c r="G48" s="219">
        <f t="shared" si="6"/>
        <v>98975447</v>
      </c>
      <c r="H48" s="220">
        <f t="shared" si="6"/>
        <v>-15000933</v>
      </c>
      <c r="I48" s="220">
        <f t="shared" si="6"/>
        <v>-17096356</v>
      </c>
      <c r="J48" s="220">
        <f t="shared" si="6"/>
        <v>66878158</v>
      </c>
      <c r="K48" s="220">
        <f t="shared" si="6"/>
        <v>-20968919</v>
      </c>
      <c r="L48" s="220">
        <f t="shared" si="6"/>
        <v>-25763747</v>
      </c>
      <c r="M48" s="219">
        <f t="shared" si="6"/>
        <v>76104980</v>
      </c>
      <c r="N48" s="219">
        <f t="shared" si="6"/>
        <v>29372314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96250472</v>
      </c>
      <c r="X48" s="220">
        <f t="shared" si="6"/>
        <v>107808920</v>
      </c>
      <c r="Y48" s="220">
        <f t="shared" si="6"/>
        <v>-11558448</v>
      </c>
      <c r="Z48" s="221">
        <f>+IF(X48&lt;&gt;0,+(Y48/X48)*100,0)</f>
        <v>-10.721235311512258</v>
      </c>
      <c r="AA48" s="222">
        <f>SUM(AA46:AA47)</f>
        <v>-26121365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2208938</v>
      </c>
      <c r="D5" s="153">
        <f>SUM(D6:D8)</f>
        <v>0</v>
      </c>
      <c r="E5" s="154">
        <f t="shared" si="0"/>
        <v>16500000</v>
      </c>
      <c r="F5" s="100">
        <f t="shared" si="0"/>
        <v>16500000</v>
      </c>
      <c r="G5" s="100">
        <f t="shared" si="0"/>
        <v>30588</v>
      </c>
      <c r="H5" s="100">
        <f t="shared" si="0"/>
        <v>0</v>
      </c>
      <c r="I5" s="100">
        <f t="shared" si="0"/>
        <v>66120</v>
      </c>
      <c r="J5" s="100">
        <f t="shared" si="0"/>
        <v>96708</v>
      </c>
      <c r="K5" s="100">
        <f t="shared" si="0"/>
        <v>25508</v>
      </c>
      <c r="L5" s="100">
        <f t="shared" si="0"/>
        <v>126850</v>
      </c>
      <c r="M5" s="100">
        <f t="shared" si="0"/>
        <v>1334188</v>
      </c>
      <c r="N5" s="100">
        <f t="shared" si="0"/>
        <v>1486546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1583254</v>
      </c>
      <c r="X5" s="100">
        <f t="shared" si="0"/>
        <v>8500000</v>
      </c>
      <c r="Y5" s="100">
        <f t="shared" si="0"/>
        <v>-6916746</v>
      </c>
      <c r="Z5" s="137">
        <f>+IF(X5&lt;&gt;0,+(Y5/X5)*100,0)</f>
        <v>-81.37348235294117</v>
      </c>
      <c r="AA5" s="153">
        <f>SUM(AA6:AA8)</f>
        <v>16500000</v>
      </c>
    </row>
    <row r="6" spans="1:27" ht="12.75">
      <c r="A6" s="138" t="s">
        <v>75</v>
      </c>
      <c r="B6" s="136"/>
      <c r="C6" s="155">
        <v>2208938</v>
      </c>
      <c r="D6" s="155"/>
      <c r="E6" s="156">
        <v>16500000</v>
      </c>
      <c r="F6" s="60">
        <v>16500000</v>
      </c>
      <c r="G6" s="60">
        <v>30588</v>
      </c>
      <c r="H6" s="60"/>
      <c r="I6" s="60">
        <v>66120</v>
      </c>
      <c r="J6" s="60">
        <v>96708</v>
      </c>
      <c r="K6" s="60">
        <v>25508</v>
      </c>
      <c r="L6" s="60">
        <v>126850</v>
      </c>
      <c r="M6" s="60">
        <v>1334188</v>
      </c>
      <c r="N6" s="60">
        <v>1486546</v>
      </c>
      <c r="O6" s="60"/>
      <c r="P6" s="60"/>
      <c r="Q6" s="60"/>
      <c r="R6" s="60"/>
      <c r="S6" s="60"/>
      <c r="T6" s="60"/>
      <c r="U6" s="60"/>
      <c r="V6" s="60"/>
      <c r="W6" s="60">
        <v>1583254</v>
      </c>
      <c r="X6" s="60">
        <v>8500000</v>
      </c>
      <c r="Y6" s="60">
        <v>-6916746</v>
      </c>
      <c r="Z6" s="140">
        <v>-81.37</v>
      </c>
      <c r="AA6" s="62">
        <v>16500000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2208938</v>
      </c>
      <c r="D25" s="217">
        <f>+D5+D9+D15+D19+D24</f>
        <v>0</v>
      </c>
      <c r="E25" s="230">
        <f t="shared" si="4"/>
        <v>16500000</v>
      </c>
      <c r="F25" s="219">
        <f t="shared" si="4"/>
        <v>16500000</v>
      </c>
      <c r="G25" s="219">
        <f t="shared" si="4"/>
        <v>30588</v>
      </c>
      <c r="H25" s="219">
        <f t="shared" si="4"/>
        <v>0</v>
      </c>
      <c r="I25" s="219">
        <f t="shared" si="4"/>
        <v>66120</v>
      </c>
      <c r="J25" s="219">
        <f t="shared" si="4"/>
        <v>96708</v>
      </c>
      <c r="K25" s="219">
        <f t="shared" si="4"/>
        <v>25508</v>
      </c>
      <c r="L25" s="219">
        <f t="shared" si="4"/>
        <v>126850</v>
      </c>
      <c r="M25" s="219">
        <f t="shared" si="4"/>
        <v>1334188</v>
      </c>
      <c r="N25" s="219">
        <f t="shared" si="4"/>
        <v>1486546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1583254</v>
      </c>
      <c r="X25" s="219">
        <f t="shared" si="4"/>
        <v>8500000</v>
      </c>
      <c r="Y25" s="219">
        <f t="shared" si="4"/>
        <v>-6916746</v>
      </c>
      <c r="Z25" s="231">
        <f>+IF(X25&lt;&gt;0,+(Y25/X25)*100,0)</f>
        <v>-81.37348235294117</v>
      </c>
      <c r="AA25" s="232">
        <f>+AA5+AA9+AA15+AA19+AA24</f>
        <v>16500000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2208938</v>
      </c>
      <c r="D35" s="155"/>
      <c r="E35" s="156">
        <v>16500000</v>
      </c>
      <c r="F35" s="60">
        <v>16500000</v>
      </c>
      <c r="G35" s="60">
        <v>30588</v>
      </c>
      <c r="H35" s="60"/>
      <c r="I35" s="60">
        <v>66120</v>
      </c>
      <c r="J35" s="60">
        <v>96708</v>
      </c>
      <c r="K35" s="60">
        <v>25508</v>
      </c>
      <c r="L35" s="60">
        <v>126850</v>
      </c>
      <c r="M35" s="60">
        <v>1334188</v>
      </c>
      <c r="N35" s="60">
        <v>1486546</v>
      </c>
      <c r="O35" s="60"/>
      <c r="P35" s="60"/>
      <c r="Q35" s="60"/>
      <c r="R35" s="60"/>
      <c r="S35" s="60"/>
      <c r="T35" s="60"/>
      <c r="U35" s="60"/>
      <c r="V35" s="60"/>
      <c r="W35" s="60">
        <v>1583254</v>
      </c>
      <c r="X35" s="60">
        <v>8500000</v>
      </c>
      <c r="Y35" s="60">
        <v>-6916746</v>
      </c>
      <c r="Z35" s="140">
        <v>-81.37</v>
      </c>
      <c r="AA35" s="62">
        <v>16500000</v>
      </c>
    </row>
    <row r="36" spans="1:27" ht="12.75">
      <c r="A36" s="238" t="s">
        <v>139</v>
      </c>
      <c r="B36" s="149"/>
      <c r="C36" s="222">
        <f aca="true" t="shared" si="6" ref="C36:Y36">SUM(C32:C35)</f>
        <v>2208938</v>
      </c>
      <c r="D36" s="222">
        <f>SUM(D32:D35)</f>
        <v>0</v>
      </c>
      <c r="E36" s="218">
        <f t="shared" si="6"/>
        <v>16500000</v>
      </c>
      <c r="F36" s="220">
        <f t="shared" si="6"/>
        <v>16500000</v>
      </c>
      <c r="G36" s="220">
        <f t="shared" si="6"/>
        <v>30588</v>
      </c>
      <c r="H36" s="220">
        <f t="shared" si="6"/>
        <v>0</v>
      </c>
      <c r="I36" s="220">
        <f t="shared" si="6"/>
        <v>66120</v>
      </c>
      <c r="J36" s="220">
        <f t="shared" si="6"/>
        <v>96708</v>
      </c>
      <c r="K36" s="220">
        <f t="shared" si="6"/>
        <v>25508</v>
      </c>
      <c r="L36" s="220">
        <f t="shared" si="6"/>
        <v>126850</v>
      </c>
      <c r="M36" s="220">
        <f t="shared" si="6"/>
        <v>1334188</v>
      </c>
      <c r="N36" s="220">
        <f t="shared" si="6"/>
        <v>1486546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1583254</v>
      </c>
      <c r="X36" s="220">
        <f t="shared" si="6"/>
        <v>8500000</v>
      </c>
      <c r="Y36" s="220">
        <f t="shared" si="6"/>
        <v>-6916746</v>
      </c>
      <c r="Z36" s="221">
        <f>+IF(X36&lt;&gt;0,+(Y36/X36)*100,0)</f>
        <v>-81.37348235294117</v>
      </c>
      <c r="AA36" s="239">
        <f>SUM(AA32:AA35)</f>
        <v>16500000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84644252</v>
      </c>
      <c r="D6" s="155"/>
      <c r="E6" s="59">
        <v>62346000</v>
      </c>
      <c r="F6" s="60">
        <v>62346000</v>
      </c>
      <c r="G6" s="60">
        <v>26578514</v>
      </c>
      <c r="H6" s="60">
        <v>35889340</v>
      </c>
      <c r="I6" s="60">
        <v>41265688</v>
      </c>
      <c r="J6" s="60">
        <v>41265688</v>
      </c>
      <c r="K6" s="60">
        <v>71041601</v>
      </c>
      <c r="L6" s="60">
        <v>65870804</v>
      </c>
      <c r="M6" s="60">
        <v>89462201</v>
      </c>
      <c r="N6" s="60">
        <v>89462201</v>
      </c>
      <c r="O6" s="60"/>
      <c r="P6" s="60"/>
      <c r="Q6" s="60"/>
      <c r="R6" s="60"/>
      <c r="S6" s="60"/>
      <c r="T6" s="60"/>
      <c r="U6" s="60"/>
      <c r="V6" s="60"/>
      <c r="W6" s="60">
        <v>89462201</v>
      </c>
      <c r="X6" s="60">
        <v>31173000</v>
      </c>
      <c r="Y6" s="60">
        <v>58289201</v>
      </c>
      <c r="Z6" s="140">
        <v>186.99</v>
      </c>
      <c r="AA6" s="62">
        <v>62346000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144000000</v>
      </c>
      <c r="H7" s="60">
        <v>116000000</v>
      </c>
      <c r="I7" s="60">
        <v>152000000</v>
      </c>
      <c r="J7" s="60">
        <v>152000000</v>
      </c>
      <c r="K7" s="60">
        <v>124000000</v>
      </c>
      <c r="L7" s="60">
        <v>96000000</v>
      </c>
      <c r="M7" s="60">
        <v>140000000</v>
      </c>
      <c r="N7" s="60">
        <v>140000000</v>
      </c>
      <c r="O7" s="60"/>
      <c r="P7" s="60"/>
      <c r="Q7" s="60"/>
      <c r="R7" s="60"/>
      <c r="S7" s="60"/>
      <c r="T7" s="60"/>
      <c r="U7" s="60"/>
      <c r="V7" s="60"/>
      <c r="W7" s="60">
        <v>140000000</v>
      </c>
      <c r="X7" s="60"/>
      <c r="Y7" s="60">
        <v>140000000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15442125</v>
      </c>
      <c r="D9" s="155"/>
      <c r="E9" s="59">
        <v>30000000</v>
      </c>
      <c r="F9" s="60">
        <v>30000000</v>
      </c>
      <c r="G9" s="60">
        <v>10388159</v>
      </c>
      <c r="H9" s="60">
        <v>17856015</v>
      </c>
      <c r="I9" s="60">
        <v>10130568</v>
      </c>
      <c r="J9" s="60">
        <v>10130568</v>
      </c>
      <c r="K9" s="60">
        <v>10900512</v>
      </c>
      <c r="L9" s="60">
        <v>9960057</v>
      </c>
      <c r="M9" s="60">
        <v>9346684</v>
      </c>
      <c r="N9" s="60">
        <v>9346684</v>
      </c>
      <c r="O9" s="60"/>
      <c r="P9" s="60"/>
      <c r="Q9" s="60"/>
      <c r="R9" s="60"/>
      <c r="S9" s="60"/>
      <c r="T9" s="60"/>
      <c r="U9" s="60"/>
      <c r="V9" s="60"/>
      <c r="W9" s="60">
        <v>9346684</v>
      </c>
      <c r="X9" s="60">
        <v>15000000</v>
      </c>
      <c r="Y9" s="60">
        <v>-5653316</v>
      </c>
      <c r="Z9" s="140">
        <v>-37.69</v>
      </c>
      <c r="AA9" s="62">
        <v>30000000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14921029</v>
      </c>
      <c r="D11" s="155"/>
      <c r="E11" s="59"/>
      <c r="F11" s="60"/>
      <c r="G11" s="60">
        <v>22309562</v>
      </c>
      <c r="H11" s="60">
        <v>14725486</v>
      </c>
      <c r="I11" s="60">
        <v>14725486</v>
      </c>
      <c r="J11" s="60">
        <v>14725486</v>
      </c>
      <c r="K11" s="60">
        <v>14725486</v>
      </c>
      <c r="L11" s="60">
        <v>14725486</v>
      </c>
      <c r="M11" s="60">
        <v>14725486</v>
      </c>
      <c r="N11" s="60">
        <v>14725486</v>
      </c>
      <c r="O11" s="60"/>
      <c r="P11" s="60"/>
      <c r="Q11" s="60"/>
      <c r="R11" s="60"/>
      <c r="S11" s="60"/>
      <c r="T11" s="60"/>
      <c r="U11" s="60"/>
      <c r="V11" s="60"/>
      <c r="W11" s="60">
        <v>14725486</v>
      </c>
      <c r="X11" s="60"/>
      <c r="Y11" s="60">
        <v>14725486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115007406</v>
      </c>
      <c r="D12" s="168">
        <f>SUM(D6:D11)</f>
        <v>0</v>
      </c>
      <c r="E12" s="72">
        <f t="shared" si="0"/>
        <v>92346000</v>
      </c>
      <c r="F12" s="73">
        <f t="shared" si="0"/>
        <v>92346000</v>
      </c>
      <c r="G12" s="73">
        <f t="shared" si="0"/>
        <v>203276235</v>
      </c>
      <c r="H12" s="73">
        <f t="shared" si="0"/>
        <v>184470841</v>
      </c>
      <c r="I12" s="73">
        <f t="shared" si="0"/>
        <v>218121742</v>
      </c>
      <c r="J12" s="73">
        <f t="shared" si="0"/>
        <v>218121742</v>
      </c>
      <c r="K12" s="73">
        <f t="shared" si="0"/>
        <v>220667599</v>
      </c>
      <c r="L12" s="73">
        <f t="shared" si="0"/>
        <v>186556347</v>
      </c>
      <c r="M12" s="73">
        <f t="shared" si="0"/>
        <v>253534371</v>
      </c>
      <c r="N12" s="73">
        <f t="shared" si="0"/>
        <v>253534371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253534371</v>
      </c>
      <c r="X12" s="73">
        <f t="shared" si="0"/>
        <v>46173000</v>
      </c>
      <c r="Y12" s="73">
        <f t="shared" si="0"/>
        <v>207361371</v>
      </c>
      <c r="Z12" s="170">
        <f>+IF(X12&lt;&gt;0,+(Y12/X12)*100,0)</f>
        <v>449.09659541290364</v>
      </c>
      <c r="AA12" s="74">
        <f>SUM(AA6:AA11)</f>
        <v>92346000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975595</v>
      </c>
      <c r="H15" s="60">
        <v>688390</v>
      </c>
      <c r="I15" s="60">
        <v>795693</v>
      </c>
      <c r="J15" s="60">
        <v>795693</v>
      </c>
      <c r="K15" s="60">
        <v>793693</v>
      </c>
      <c r="L15" s="60">
        <v>783253</v>
      </c>
      <c r="M15" s="60">
        <v>797753</v>
      </c>
      <c r="N15" s="60">
        <v>797753</v>
      </c>
      <c r="O15" s="60"/>
      <c r="P15" s="60"/>
      <c r="Q15" s="60"/>
      <c r="R15" s="60"/>
      <c r="S15" s="60"/>
      <c r="T15" s="60"/>
      <c r="U15" s="60"/>
      <c r="V15" s="60"/>
      <c r="W15" s="60">
        <v>797753</v>
      </c>
      <c r="X15" s="60"/>
      <c r="Y15" s="60">
        <v>797753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13084312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301647233</v>
      </c>
      <c r="D19" s="155"/>
      <c r="E19" s="59">
        <v>343000000</v>
      </c>
      <c r="F19" s="60">
        <v>343000000</v>
      </c>
      <c r="G19" s="60">
        <v>298710913</v>
      </c>
      <c r="H19" s="60">
        <v>299150636</v>
      </c>
      <c r="I19" s="60">
        <v>297725131</v>
      </c>
      <c r="J19" s="60">
        <v>297725131</v>
      </c>
      <c r="K19" s="60">
        <v>296259014</v>
      </c>
      <c r="L19" s="60">
        <v>294818631</v>
      </c>
      <c r="M19" s="60">
        <v>294661194</v>
      </c>
      <c r="N19" s="60">
        <v>294661194</v>
      </c>
      <c r="O19" s="60"/>
      <c r="P19" s="60"/>
      <c r="Q19" s="60"/>
      <c r="R19" s="60"/>
      <c r="S19" s="60"/>
      <c r="T19" s="60"/>
      <c r="U19" s="60"/>
      <c r="V19" s="60"/>
      <c r="W19" s="60">
        <v>294661194</v>
      </c>
      <c r="X19" s="60">
        <v>171500000</v>
      </c>
      <c r="Y19" s="60">
        <v>123161194</v>
      </c>
      <c r="Z19" s="140">
        <v>71.81</v>
      </c>
      <c r="AA19" s="62">
        <v>343000000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448857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302096090</v>
      </c>
      <c r="D24" s="168">
        <f>SUM(D15:D23)</f>
        <v>0</v>
      </c>
      <c r="E24" s="76">
        <f t="shared" si="1"/>
        <v>343000000</v>
      </c>
      <c r="F24" s="77">
        <f t="shared" si="1"/>
        <v>343000000</v>
      </c>
      <c r="G24" s="77">
        <f t="shared" si="1"/>
        <v>312770820</v>
      </c>
      <c r="H24" s="77">
        <f t="shared" si="1"/>
        <v>299839026</v>
      </c>
      <c r="I24" s="77">
        <f t="shared" si="1"/>
        <v>298520824</v>
      </c>
      <c r="J24" s="77">
        <f t="shared" si="1"/>
        <v>298520824</v>
      </c>
      <c r="K24" s="77">
        <f t="shared" si="1"/>
        <v>297052707</v>
      </c>
      <c r="L24" s="77">
        <f t="shared" si="1"/>
        <v>295601884</v>
      </c>
      <c r="M24" s="77">
        <f t="shared" si="1"/>
        <v>295458947</v>
      </c>
      <c r="N24" s="77">
        <f t="shared" si="1"/>
        <v>295458947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295458947</v>
      </c>
      <c r="X24" s="77">
        <f t="shared" si="1"/>
        <v>171500000</v>
      </c>
      <c r="Y24" s="77">
        <f t="shared" si="1"/>
        <v>123958947</v>
      </c>
      <c r="Z24" s="212">
        <f>+IF(X24&lt;&gt;0,+(Y24/X24)*100,0)</f>
        <v>72.27926938775511</v>
      </c>
      <c r="AA24" s="79">
        <f>SUM(AA15:AA23)</f>
        <v>343000000</v>
      </c>
    </row>
    <row r="25" spans="1:27" ht="12.75">
      <c r="A25" s="250" t="s">
        <v>159</v>
      </c>
      <c r="B25" s="251"/>
      <c r="C25" s="168">
        <f aca="true" t="shared" si="2" ref="C25:Y25">+C12+C24</f>
        <v>417103496</v>
      </c>
      <c r="D25" s="168">
        <f>+D12+D24</f>
        <v>0</v>
      </c>
      <c r="E25" s="72">
        <f t="shared" si="2"/>
        <v>435346000</v>
      </c>
      <c r="F25" s="73">
        <f t="shared" si="2"/>
        <v>435346000</v>
      </c>
      <c r="G25" s="73">
        <f t="shared" si="2"/>
        <v>516047055</v>
      </c>
      <c r="H25" s="73">
        <f t="shared" si="2"/>
        <v>484309867</v>
      </c>
      <c r="I25" s="73">
        <f t="shared" si="2"/>
        <v>516642566</v>
      </c>
      <c r="J25" s="73">
        <f t="shared" si="2"/>
        <v>516642566</v>
      </c>
      <c r="K25" s="73">
        <f t="shared" si="2"/>
        <v>517720306</v>
      </c>
      <c r="L25" s="73">
        <f t="shared" si="2"/>
        <v>482158231</v>
      </c>
      <c r="M25" s="73">
        <f t="shared" si="2"/>
        <v>548993318</v>
      </c>
      <c r="N25" s="73">
        <f t="shared" si="2"/>
        <v>548993318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548993318</v>
      </c>
      <c r="X25" s="73">
        <f t="shared" si="2"/>
        <v>217673000</v>
      </c>
      <c r="Y25" s="73">
        <f t="shared" si="2"/>
        <v>331320318</v>
      </c>
      <c r="Z25" s="170">
        <f>+IF(X25&lt;&gt;0,+(Y25/X25)*100,0)</f>
        <v>152.2101124163309</v>
      </c>
      <c r="AA25" s="74">
        <f>+AA12+AA24</f>
        <v>435346000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46222012</v>
      </c>
      <c r="D32" s="155"/>
      <c r="E32" s="59">
        <v>20000000</v>
      </c>
      <c r="F32" s="60">
        <v>20000000</v>
      </c>
      <c r="G32" s="60">
        <v>57695058</v>
      </c>
      <c r="H32" s="60">
        <v>28090384</v>
      </c>
      <c r="I32" s="60">
        <v>77213270</v>
      </c>
      <c r="J32" s="60">
        <v>77213270</v>
      </c>
      <c r="K32" s="60">
        <v>98960842</v>
      </c>
      <c r="L32" s="60">
        <v>89498574</v>
      </c>
      <c r="M32" s="60">
        <v>79941457</v>
      </c>
      <c r="N32" s="60">
        <v>79941457</v>
      </c>
      <c r="O32" s="60"/>
      <c r="P32" s="60"/>
      <c r="Q32" s="60"/>
      <c r="R32" s="60"/>
      <c r="S32" s="60"/>
      <c r="T32" s="60"/>
      <c r="U32" s="60"/>
      <c r="V32" s="60"/>
      <c r="W32" s="60">
        <v>79941457</v>
      </c>
      <c r="X32" s="60">
        <v>10000000</v>
      </c>
      <c r="Y32" s="60">
        <v>69941457</v>
      </c>
      <c r="Z32" s="140">
        <v>699.41</v>
      </c>
      <c r="AA32" s="62">
        <v>20000000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46222012</v>
      </c>
      <c r="D34" s="168">
        <f>SUM(D29:D33)</f>
        <v>0</v>
      </c>
      <c r="E34" s="72">
        <f t="shared" si="3"/>
        <v>20000000</v>
      </c>
      <c r="F34" s="73">
        <f t="shared" si="3"/>
        <v>20000000</v>
      </c>
      <c r="G34" s="73">
        <f t="shared" si="3"/>
        <v>57695058</v>
      </c>
      <c r="H34" s="73">
        <f t="shared" si="3"/>
        <v>28090384</v>
      </c>
      <c r="I34" s="73">
        <f t="shared" si="3"/>
        <v>77213270</v>
      </c>
      <c r="J34" s="73">
        <f t="shared" si="3"/>
        <v>77213270</v>
      </c>
      <c r="K34" s="73">
        <f t="shared" si="3"/>
        <v>98960842</v>
      </c>
      <c r="L34" s="73">
        <f t="shared" si="3"/>
        <v>89498574</v>
      </c>
      <c r="M34" s="73">
        <f t="shared" si="3"/>
        <v>79941457</v>
      </c>
      <c r="N34" s="73">
        <f t="shared" si="3"/>
        <v>79941457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79941457</v>
      </c>
      <c r="X34" s="73">
        <f t="shared" si="3"/>
        <v>10000000</v>
      </c>
      <c r="Y34" s="73">
        <f t="shared" si="3"/>
        <v>69941457</v>
      </c>
      <c r="Z34" s="170">
        <f>+IF(X34&lt;&gt;0,+(Y34/X34)*100,0)</f>
        <v>699.41457</v>
      </c>
      <c r="AA34" s="74">
        <f>SUM(AA29:AA33)</f>
        <v>20000000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5051000</v>
      </c>
      <c r="D38" s="155"/>
      <c r="E38" s="59">
        <v>350000</v>
      </c>
      <c r="F38" s="60">
        <v>350000</v>
      </c>
      <c r="G38" s="60">
        <v>301000</v>
      </c>
      <c r="H38" s="60">
        <v>5051000</v>
      </c>
      <c r="I38" s="60">
        <v>5051000</v>
      </c>
      <c r="J38" s="60">
        <v>5051000</v>
      </c>
      <c r="K38" s="60">
        <v>5051000</v>
      </c>
      <c r="L38" s="60">
        <v>5051000</v>
      </c>
      <c r="M38" s="60">
        <v>5051000</v>
      </c>
      <c r="N38" s="60">
        <v>5051000</v>
      </c>
      <c r="O38" s="60"/>
      <c r="P38" s="60"/>
      <c r="Q38" s="60"/>
      <c r="R38" s="60"/>
      <c r="S38" s="60"/>
      <c r="T38" s="60"/>
      <c r="U38" s="60"/>
      <c r="V38" s="60"/>
      <c r="W38" s="60">
        <v>5051000</v>
      </c>
      <c r="X38" s="60">
        <v>175000</v>
      </c>
      <c r="Y38" s="60">
        <v>4876000</v>
      </c>
      <c r="Z38" s="140">
        <v>2786.29</v>
      </c>
      <c r="AA38" s="62">
        <v>350000</v>
      </c>
    </row>
    <row r="39" spans="1:27" ht="12.75">
      <c r="A39" s="250" t="s">
        <v>59</v>
      </c>
      <c r="B39" s="253"/>
      <c r="C39" s="168">
        <f aca="true" t="shared" si="4" ref="C39:Y39">SUM(C37:C38)</f>
        <v>5051000</v>
      </c>
      <c r="D39" s="168">
        <f>SUM(D37:D38)</f>
        <v>0</v>
      </c>
      <c r="E39" s="76">
        <f t="shared" si="4"/>
        <v>350000</v>
      </c>
      <c r="F39" s="77">
        <f t="shared" si="4"/>
        <v>350000</v>
      </c>
      <c r="G39" s="77">
        <f t="shared" si="4"/>
        <v>301000</v>
      </c>
      <c r="H39" s="77">
        <f t="shared" si="4"/>
        <v>5051000</v>
      </c>
      <c r="I39" s="77">
        <f t="shared" si="4"/>
        <v>5051000</v>
      </c>
      <c r="J39" s="77">
        <f t="shared" si="4"/>
        <v>5051000</v>
      </c>
      <c r="K39" s="77">
        <f t="shared" si="4"/>
        <v>5051000</v>
      </c>
      <c r="L39" s="77">
        <f t="shared" si="4"/>
        <v>5051000</v>
      </c>
      <c r="M39" s="77">
        <f t="shared" si="4"/>
        <v>5051000</v>
      </c>
      <c r="N39" s="77">
        <f t="shared" si="4"/>
        <v>5051000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5051000</v>
      </c>
      <c r="X39" s="77">
        <f t="shared" si="4"/>
        <v>175000</v>
      </c>
      <c r="Y39" s="77">
        <f t="shared" si="4"/>
        <v>4876000</v>
      </c>
      <c r="Z39" s="212">
        <f>+IF(X39&lt;&gt;0,+(Y39/X39)*100,0)</f>
        <v>2786.285714285714</v>
      </c>
      <c r="AA39" s="79">
        <f>SUM(AA37:AA38)</f>
        <v>350000</v>
      </c>
    </row>
    <row r="40" spans="1:27" ht="12.75">
      <c r="A40" s="250" t="s">
        <v>167</v>
      </c>
      <c r="B40" s="251"/>
      <c r="C40" s="168">
        <f aca="true" t="shared" si="5" ref="C40:Y40">+C34+C39</f>
        <v>51273012</v>
      </c>
      <c r="D40" s="168">
        <f>+D34+D39</f>
        <v>0</v>
      </c>
      <c r="E40" s="72">
        <f t="shared" si="5"/>
        <v>20350000</v>
      </c>
      <c r="F40" s="73">
        <f t="shared" si="5"/>
        <v>20350000</v>
      </c>
      <c r="G40" s="73">
        <f t="shared" si="5"/>
        <v>57996058</v>
      </c>
      <c r="H40" s="73">
        <f t="shared" si="5"/>
        <v>33141384</v>
      </c>
      <c r="I40" s="73">
        <f t="shared" si="5"/>
        <v>82264270</v>
      </c>
      <c r="J40" s="73">
        <f t="shared" si="5"/>
        <v>82264270</v>
      </c>
      <c r="K40" s="73">
        <f t="shared" si="5"/>
        <v>104011842</v>
      </c>
      <c r="L40" s="73">
        <f t="shared" si="5"/>
        <v>94549574</v>
      </c>
      <c r="M40" s="73">
        <f t="shared" si="5"/>
        <v>84992457</v>
      </c>
      <c r="N40" s="73">
        <f t="shared" si="5"/>
        <v>84992457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84992457</v>
      </c>
      <c r="X40" s="73">
        <f t="shared" si="5"/>
        <v>10175000</v>
      </c>
      <c r="Y40" s="73">
        <f t="shared" si="5"/>
        <v>74817457</v>
      </c>
      <c r="Z40" s="170">
        <f>+IF(X40&lt;&gt;0,+(Y40/X40)*100,0)</f>
        <v>735.3067027027028</v>
      </c>
      <c r="AA40" s="74">
        <f>+AA34+AA39</f>
        <v>20350000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365830484</v>
      </c>
      <c r="D42" s="257">
        <f>+D25-D40</f>
        <v>0</v>
      </c>
      <c r="E42" s="258">
        <f t="shared" si="6"/>
        <v>414996000</v>
      </c>
      <c r="F42" s="259">
        <f t="shared" si="6"/>
        <v>414996000</v>
      </c>
      <c r="G42" s="259">
        <f t="shared" si="6"/>
        <v>458050997</v>
      </c>
      <c r="H42" s="259">
        <f t="shared" si="6"/>
        <v>451168483</v>
      </c>
      <c r="I42" s="259">
        <f t="shared" si="6"/>
        <v>434378296</v>
      </c>
      <c r="J42" s="259">
        <f t="shared" si="6"/>
        <v>434378296</v>
      </c>
      <c r="K42" s="259">
        <f t="shared" si="6"/>
        <v>413708464</v>
      </c>
      <c r="L42" s="259">
        <f t="shared" si="6"/>
        <v>387608657</v>
      </c>
      <c r="M42" s="259">
        <f t="shared" si="6"/>
        <v>464000861</v>
      </c>
      <c r="N42" s="259">
        <f t="shared" si="6"/>
        <v>464000861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464000861</v>
      </c>
      <c r="X42" s="259">
        <f t="shared" si="6"/>
        <v>207498000</v>
      </c>
      <c r="Y42" s="259">
        <f t="shared" si="6"/>
        <v>256502861</v>
      </c>
      <c r="Z42" s="260">
        <f>+IF(X42&lt;&gt;0,+(Y42/X42)*100,0)</f>
        <v>123.61702811593365</v>
      </c>
      <c r="AA42" s="261">
        <f>+AA25-AA40</f>
        <v>414996000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365830484</v>
      </c>
      <c r="D45" s="155"/>
      <c r="E45" s="59">
        <v>414996000</v>
      </c>
      <c r="F45" s="60">
        <v>414996000</v>
      </c>
      <c r="G45" s="60">
        <v>458050997</v>
      </c>
      <c r="H45" s="60">
        <v>451168483</v>
      </c>
      <c r="I45" s="60">
        <v>434378296</v>
      </c>
      <c r="J45" s="60">
        <v>434378296</v>
      </c>
      <c r="K45" s="60">
        <v>413708464</v>
      </c>
      <c r="L45" s="60">
        <v>387608657</v>
      </c>
      <c r="M45" s="60">
        <v>464000861</v>
      </c>
      <c r="N45" s="60">
        <v>464000861</v>
      </c>
      <c r="O45" s="60"/>
      <c r="P45" s="60"/>
      <c r="Q45" s="60"/>
      <c r="R45" s="60"/>
      <c r="S45" s="60"/>
      <c r="T45" s="60"/>
      <c r="U45" s="60"/>
      <c r="V45" s="60"/>
      <c r="W45" s="60">
        <v>464000861</v>
      </c>
      <c r="X45" s="60">
        <v>207498000</v>
      </c>
      <c r="Y45" s="60">
        <v>256502861</v>
      </c>
      <c r="Z45" s="139">
        <v>123.62</v>
      </c>
      <c r="AA45" s="62">
        <v>414996000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365830484</v>
      </c>
      <c r="D48" s="217">
        <f>SUM(D45:D47)</f>
        <v>0</v>
      </c>
      <c r="E48" s="264">
        <f t="shared" si="7"/>
        <v>414996000</v>
      </c>
      <c r="F48" s="219">
        <f t="shared" si="7"/>
        <v>414996000</v>
      </c>
      <c r="G48" s="219">
        <f t="shared" si="7"/>
        <v>458050997</v>
      </c>
      <c r="H48" s="219">
        <f t="shared" si="7"/>
        <v>451168483</v>
      </c>
      <c r="I48" s="219">
        <f t="shared" si="7"/>
        <v>434378296</v>
      </c>
      <c r="J48" s="219">
        <f t="shared" si="7"/>
        <v>434378296</v>
      </c>
      <c r="K48" s="219">
        <f t="shared" si="7"/>
        <v>413708464</v>
      </c>
      <c r="L48" s="219">
        <f t="shared" si="7"/>
        <v>387608657</v>
      </c>
      <c r="M48" s="219">
        <f t="shared" si="7"/>
        <v>464000861</v>
      </c>
      <c r="N48" s="219">
        <f t="shared" si="7"/>
        <v>464000861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464000861</v>
      </c>
      <c r="X48" s="219">
        <f t="shared" si="7"/>
        <v>207498000</v>
      </c>
      <c r="Y48" s="219">
        <f t="shared" si="7"/>
        <v>256502861</v>
      </c>
      <c r="Z48" s="265">
        <f>+IF(X48&lt;&gt;0,+(Y48/X48)*100,0)</f>
        <v>123.61702811593365</v>
      </c>
      <c r="AA48" s="232">
        <f>SUM(AA45:AA47)</f>
        <v>414996000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392986</v>
      </c>
      <c r="D7" s="155"/>
      <c r="E7" s="59">
        <v>2200000</v>
      </c>
      <c r="F7" s="60">
        <v>2200000</v>
      </c>
      <c r="G7" s="60">
        <v>36712</v>
      </c>
      <c r="H7" s="60">
        <v>10614</v>
      </c>
      <c r="I7" s="60">
        <v>34167</v>
      </c>
      <c r="J7" s="60">
        <v>81493</v>
      </c>
      <c r="K7" s="60">
        <v>11623</v>
      </c>
      <c r="L7" s="60">
        <v>27682</v>
      </c>
      <c r="M7" s="60">
        <v>3579</v>
      </c>
      <c r="N7" s="60">
        <v>42884</v>
      </c>
      <c r="O7" s="60"/>
      <c r="P7" s="60"/>
      <c r="Q7" s="60"/>
      <c r="R7" s="60"/>
      <c r="S7" s="60"/>
      <c r="T7" s="60"/>
      <c r="U7" s="60"/>
      <c r="V7" s="60"/>
      <c r="W7" s="60">
        <v>124377</v>
      </c>
      <c r="X7" s="60">
        <v>314514</v>
      </c>
      <c r="Y7" s="60">
        <v>-190137</v>
      </c>
      <c r="Z7" s="140">
        <v>-60.45</v>
      </c>
      <c r="AA7" s="62">
        <v>2200000</v>
      </c>
    </row>
    <row r="8" spans="1:27" ht="12.75">
      <c r="A8" s="249" t="s">
        <v>178</v>
      </c>
      <c r="B8" s="182"/>
      <c r="C8" s="155">
        <v>2594352</v>
      </c>
      <c r="D8" s="155"/>
      <c r="E8" s="59">
        <v>545300</v>
      </c>
      <c r="F8" s="60">
        <v>545300</v>
      </c>
      <c r="G8" s="60">
        <v>9123</v>
      </c>
      <c r="H8" s="60">
        <v>57976</v>
      </c>
      <c r="I8" s="60">
        <v>19995</v>
      </c>
      <c r="J8" s="60">
        <v>87094</v>
      </c>
      <c r="K8" s="60">
        <v>56289</v>
      </c>
      <c r="L8" s="60">
        <v>38394</v>
      </c>
      <c r="M8" s="60">
        <v>127300</v>
      </c>
      <c r="N8" s="60">
        <v>221983</v>
      </c>
      <c r="O8" s="60"/>
      <c r="P8" s="60"/>
      <c r="Q8" s="60"/>
      <c r="R8" s="60"/>
      <c r="S8" s="60"/>
      <c r="T8" s="60"/>
      <c r="U8" s="60"/>
      <c r="V8" s="60"/>
      <c r="W8" s="60">
        <v>309077</v>
      </c>
      <c r="X8" s="60">
        <v>422145</v>
      </c>
      <c r="Y8" s="60">
        <v>-113068</v>
      </c>
      <c r="Z8" s="140">
        <v>-26.78</v>
      </c>
      <c r="AA8" s="62">
        <v>545300</v>
      </c>
    </row>
    <row r="9" spans="1:27" ht="12.75">
      <c r="A9" s="249" t="s">
        <v>179</v>
      </c>
      <c r="B9" s="182"/>
      <c r="C9" s="155">
        <v>289954706</v>
      </c>
      <c r="D9" s="155"/>
      <c r="E9" s="59">
        <v>319812000</v>
      </c>
      <c r="F9" s="60">
        <v>319812000</v>
      </c>
      <c r="G9" s="60">
        <v>114898000</v>
      </c>
      <c r="H9" s="60">
        <v>522641</v>
      </c>
      <c r="I9" s="60">
        <v>3302842</v>
      </c>
      <c r="J9" s="60">
        <v>118723483</v>
      </c>
      <c r="K9" s="60">
        <v>1158453</v>
      </c>
      <c r="L9" s="60">
        <v>5635932</v>
      </c>
      <c r="M9" s="60">
        <v>99065415</v>
      </c>
      <c r="N9" s="60">
        <v>105859800</v>
      </c>
      <c r="O9" s="60"/>
      <c r="P9" s="60"/>
      <c r="Q9" s="60"/>
      <c r="R9" s="60"/>
      <c r="S9" s="60"/>
      <c r="T9" s="60"/>
      <c r="U9" s="60"/>
      <c r="V9" s="60"/>
      <c r="W9" s="60">
        <v>224583283</v>
      </c>
      <c r="X9" s="60">
        <v>225260215</v>
      </c>
      <c r="Y9" s="60">
        <v>-676932</v>
      </c>
      <c r="Z9" s="140">
        <v>-0.3</v>
      </c>
      <c r="AA9" s="62">
        <v>319812000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8048875</v>
      </c>
      <c r="D11" s="155"/>
      <c r="E11" s="59">
        <v>5500000</v>
      </c>
      <c r="F11" s="60">
        <v>5500000</v>
      </c>
      <c r="G11" s="60">
        <v>94593</v>
      </c>
      <c r="H11" s="60">
        <v>448590</v>
      </c>
      <c r="I11" s="60">
        <v>689496</v>
      </c>
      <c r="J11" s="60">
        <v>1232679</v>
      </c>
      <c r="K11" s="60">
        <v>858112</v>
      </c>
      <c r="L11" s="60">
        <v>743814</v>
      </c>
      <c r="M11" s="60">
        <v>851528</v>
      </c>
      <c r="N11" s="60">
        <v>2453454</v>
      </c>
      <c r="O11" s="60"/>
      <c r="P11" s="60"/>
      <c r="Q11" s="60"/>
      <c r="R11" s="60"/>
      <c r="S11" s="60"/>
      <c r="T11" s="60"/>
      <c r="U11" s="60"/>
      <c r="V11" s="60"/>
      <c r="W11" s="60">
        <v>3686133</v>
      </c>
      <c r="X11" s="60">
        <v>2680827</v>
      </c>
      <c r="Y11" s="60">
        <v>1005306</v>
      </c>
      <c r="Z11" s="140">
        <v>37.5</v>
      </c>
      <c r="AA11" s="62">
        <v>5500000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-117337590</v>
      </c>
      <c r="D14" s="155"/>
      <c r="E14" s="59">
        <v>-190971600</v>
      </c>
      <c r="F14" s="60">
        <v>-190971600</v>
      </c>
      <c r="G14" s="60">
        <v>-27710149</v>
      </c>
      <c r="H14" s="60">
        <v>-16632709</v>
      </c>
      <c r="I14" s="60">
        <v>43515790</v>
      </c>
      <c r="J14" s="60">
        <v>-827068</v>
      </c>
      <c r="K14" s="60">
        <v>9032160</v>
      </c>
      <c r="L14" s="60">
        <v>-25456770</v>
      </c>
      <c r="M14" s="60">
        <v>-22549140</v>
      </c>
      <c r="N14" s="60">
        <v>-38973750</v>
      </c>
      <c r="O14" s="60"/>
      <c r="P14" s="60"/>
      <c r="Q14" s="60"/>
      <c r="R14" s="60"/>
      <c r="S14" s="60"/>
      <c r="T14" s="60"/>
      <c r="U14" s="60"/>
      <c r="V14" s="60"/>
      <c r="W14" s="60">
        <v>-39800818</v>
      </c>
      <c r="X14" s="60">
        <v>-80871713</v>
      </c>
      <c r="Y14" s="60">
        <v>41070895</v>
      </c>
      <c r="Z14" s="140">
        <v>-50.79</v>
      </c>
      <c r="AA14" s="62">
        <v>-190971600</v>
      </c>
    </row>
    <row r="15" spans="1:27" ht="12.75">
      <c r="A15" s="249" t="s">
        <v>40</v>
      </c>
      <c r="B15" s="182"/>
      <c r="C15" s="155">
        <v>-484314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-123217887</v>
      </c>
      <c r="D16" s="155"/>
      <c r="E16" s="59">
        <v>-118585700</v>
      </c>
      <c r="F16" s="60">
        <v>-118585700</v>
      </c>
      <c r="G16" s="60">
        <v>-1365428</v>
      </c>
      <c r="H16" s="60">
        <v>-3096283</v>
      </c>
      <c r="I16" s="60">
        <v>-6120325</v>
      </c>
      <c r="J16" s="60">
        <v>-10582036</v>
      </c>
      <c r="K16" s="60">
        <v>-9315216</v>
      </c>
      <c r="L16" s="60">
        <v>-14033000</v>
      </c>
      <c r="M16" s="60">
        <v>-8573097</v>
      </c>
      <c r="N16" s="60">
        <v>-31921313</v>
      </c>
      <c r="O16" s="60"/>
      <c r="P16" s="60"/>
      <c r="Q16" s="60"/>
      <c r="R16" s="60"/>
      <c r="S16" s="60"/>
      <c r="T16" s="60"/>
      <c r="U16" s="60"/>
      <c r="V16" s="60"/>
      <c r="W16" s="60">
        <v>-42503349</v>
      </c>
      <c r="X16" s="60">
        <v>-29665620</v>
      </c>
      <c r="Y16" s="60">
        <v>-12837729</v>
      </c>
      <c r="Z16" s="140">
        <v>43.27</v>
      </c>
      <c r="AA16" s="62">
        <v>-118585700</v>
      </c>
    </row>
    <row r="17" spans="1:27" ht="12.75">
      <c r="A17" s="250" t="s">
        <v>185</v>
      </c>
      <c r="B17" s="251"/>
      <c r="C17" s="168">
        <f aca="true" t="shared" si="0" ref="C17:Y17">SUM(C6:C16)</f>
        <v>59951128</v>
      </c>
      <c r="D17" s="168">
        <f t="shared" si="0"/>
        <v>0</v>
      </c>
      <c r="E17" s="72">
        <f t="shared" si="0"/>
        <v>18500000</v>
      </c>
      <c r="F17" s="73">
        <f t="shared" si="0"/>
        <v>18500000</v>
      </c>
      <c r="G17" s="73">
        <f t="shared" si="0"/>
        <v>85962851</v>
      </c>
      <c r="H17" s="73">
        <f t="shared" si="0"/>
        <v>-18689171</v>
      </c>
      <c r="I17" s="73">
        <f t="shared" si="0"/>
        <v>41441965</v>
      </c>
      <c r="J17" s="73">
        <f t="shared" si="0"/>
        <v>108715645</v>
      </c>
      <c r="K17" s="73">
        <f t="shared" si="0"/>
        <v>1801421</v>
      </c>
      <c r="L17" s="73">
        <f t="shared" si="0"/>
        <v>-33043948</v>
      </c>
      <c r="M17" s="73">
        <f t="shared" si="0"/>
        <v>68925585</v>
      </c>
      <c r="N17" s="73">
        <f t="shared" si="0"/>
        <v>37683058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146398703</v>
      </c>
      <c r="X17" s="73">
        <f t="shared" si="0"/>
        <v>118140368</v>
      </c>
      <c r="Y17" s="73">
        <f t="shared" si="0"/>
        <v>28258335</v>
      </c>
      <c r="Z17" s="170">
        <f>+IF(X17&lt;&gt;0,+(Y17/X17)*100,0)</f>
        <v>23.91928811327217</v>
      </c>
      <c r="AA17" s="74">
        <f>SUM(AA6:AA16)</f>
        <v>18500000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11246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-144000000</v>
      </c>
      <c r="H24" s="60">
        <v>28000000</v>
      </c>
      <c r="I24" s="60">
        <v>-36000000</v>
      </c>
      <c r="J24" s="60">
        <v>-152000000</v>
      </c>
      <c r="K24" s="60">
        <v>28000000</v>
      </c>
      <c r="L24" s="60">
        <v>28000000</v>
      </c>
      <c r="M24" s="60">
        <v>-44000000</v>
      </c>
      <c r="N24" s="60">
        <v>12000000</v>
      </c>
      <c r="O24" s="60"/>
      <c r="P24" s="60"/>
      <c r="Q24" s="60"/>
      <c r="R24" s="60"/>
      <c r="S24" s="60"/>
      <c r="T24" s="60"/>
      <c r="U24" s="60"/>
      <c r="V24" s="60"/>
      <c r="W24" s="60">
        <v>-140000000</v>
      </c>
      <c r="X24" s="60"/>
      <c r="Y24" s="60">
        <v>-140000000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-2208938</v>
      </c>
      <c r="D26" s="155"/>
      <c r="E26" s="59">
        <v>-16500000</v>
      </c>
      <c r="F26" s="60">
        <v>-16500000</v>
      </c>
      <c r="G26" s="60">
        <v>-30588</v>
      </c>
      <c r="H26" s="60"/>
      <c r="I26" s="60">
        <v>-66120</v>
      </c>
      <c r="J26" s="60">
        <v>-96708</v>
      </c>
      <c r="K26" s="60">
        <v>-25508</v>
      </c>
      <c r="L26" s="60">
        <v>-126850</v>
      </c>
      <c r="M26" s="60">
        <v>-1334188</v>
      </c>
      <c r="N26" s="60">
        <v>-1486546</v>
      </c>
      <c r="O26" s="60"/>
      <c r="P26" s="60"/>
      <c r="Q26" s="60"/>
      <c r="R26" s="60"/>
      <c r="S26" s="60"/>
      <c r="T26" s="60"/>
      <c r="U26" s="60"/>
      <c r="V26" s="60"/>
      <c r="W26" s="60">
        <v>-1583254</v>
      </c>
      <c r="X26" s="60">
        <v>-8500000</v>
      </c>
      <c r="Y26" s="60">
        <v>6916746</v>
      </c>
      <c r="Z26" s="140">
        <v>-81.37</v>
      </c>
      <c r="AA26" s="62">
        <v>-16500000</v>
      </c>
    </row>
    <row r="27" spans="1:27" ht="12.75">
      <c r="A27" s="250" t="s">
        <v>192</v>
      </c>
      <c r="B27" s="251"/>
      <c r="C27" s="168">
        <f aca="true" t="shared" si="1" ref="C27:Y27">SUM(C21:C26)</f>
        <v>-2197692</v>
      </c>
      <c r="D27" s="168">
        <f>SUM(D21:D26)</f>
        <v>0</v>
      </c>
      <c r="E27" s="72">
        <f t="shared" si="1"/>
        <v>-16500000</v>
      </c>
      <c r="F27" s="73">
        <f t="shared" si="1"/>
        <v>-16500000</v>
      </c>
      <c r="G27" s="73">
        <f t="shared" si="1"/>
        <v>-144030588</v>
      </c>
      <c r="H27" s="73">
        <f t="shared" si="1"/>
        <v>28000000</v>
      </c>
      <c r="I27" s="73">
        <f t="shared" si="1"/>
        <v>-36066120</v>
      </c>
      <c r="J27" s="73">
        <f t="shared" si="1"/>
        <v>-152096708</v>
      </c>
      <c r="K27" s="73">
        <f t="shared" si="1"/>
        <v>27974492</v>
      </c>
      <c r="L27" s="73">
        <f t="shared" si="1"/>
        <v>27873150</v>
      </c>
      <c r="M27" s="73">
        <f t="shared" si="1"/>
        <v>-45334188</v>
      </c>
      <c r="N27" s="73">
        <f t="shared" si="1"/>
        <v>10513454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-141583254</v>
      </c>
      <c r="X27" s="73">
        <f t="shared" si="1"/>
        <v>-8500000</v>
      </c>
      <c r="Y27" s="73">
        <f t="shared" si="1"/>
        <v>-133083254</v>
      </c>
      <c r="Z27" s="170">
        <f>+IF(X27&lt;&gt;0,+(Y27/X27)*100,0)</f>
        <v>1565.6853411764705</v>
      </c>
      <c r="AA27" s="74">
        <f>SUM(AA21:AA26)</f>
        <v>-16500000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-4104383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-4104383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53649053</v>
      </c>
      <c r="D38" s="153">
        <f>+D17+D27+D36</f>
        <v>0</v>
      </c>
      <c r="E38" s="99">
        <f t="shared" si="3"/>
        <v>2000000</v>
      </c>
      <c r="F38" s="100">
        <f t="shared" si="3"/>
        <v>2000000</v>
      </c>
      <c r="G38" s="100">
        <f t="shared" si="3"/>
        <v>-58067737</v>
      </c>
      <c r="H38" s="100">
        <f t="shared" si="3"/>
        <v>9310829</v>
      </c>
      <c r="I38" s="100">
        <f t="shared" si="3"/>
        <v>5375845</v>
      </c>
      <c r="J38" s="100">
        <f t="shared" si="3"/>
        <v>-43381063</v>
      </c>
      <c r="K38" s="100">
        <f t="shared" si="3"/>
        <v>29775913</v>
      </c>
      <c r="L38" s="100">
        <f t="shared" si="3"/>
        <v>-5170798</v>
      </c>
      <c r="M38" s="100">
        <f t="shared" si="3"/>
        <v>23591397</v>
      </c>
      <c r="N38" s="100">
        <f t="shared" si="3"/>
        <v>48196512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4815449</v>
      </c>
      <c r="X38" s="100">
        <f t="shared" si="3"/>
        <v>109640368</v>
      </c>
      <c r="Y38" s="100">
        <f t="shared" si="3"/>
        <v>-104824919</v>
      </c>
      <c r="Z38" s="137">
        <f>+IF(X38&lt;&gt;0,+(Y38/X38)*100,0)</f>
        <v>-95.60795983464776</v>
      </c>
      <c r="AA38" s="102">
        <f>+AA17+AA27+AA36</f>
        <v>2000000</v>
      </c>
    </row>
    <row r="39" spans="1:27" ht="12.75">
      <c r="A39" s="249" t="s">
        <v>200</v>
      </c>
      <c r="B39" s="182"/>
      <c r="C39" s="153">
        <v>30995199</v>
      </c>
      <c r="D39" s="153"/>
      <c r="E39" s="99">
        <v>60346000</v>
      </c>
      <c r="F39" s="100">
        <v>60346000</v>
      </c>
      <c r="G39" s="100">
        <v>84363124</v>
      </c>
      <c r="H39" s="100">
        <v>26295387</v>
      </c>
      <c r="I39" s="100">
        <v>35606216</v>
      </c>
      <c r="J39" s="100">
        <v>84363124</v>
      </c>
      <c r="K39" s="100">
        <v>40982061</v>
      </c>
      <c r="L39" s="100">
        <v>70757974</v>
      </c>
      <c r="M39" s="100">
        <v>65587176</v>
      </c>
      <c r="N39" s="100">
        <v>40982061</v>
      </c>
      <c r="O39" s="100"/>
      <c r="P39" s="100"/>
      <c r="Q39" s="100"/>
      <c r="R39" s="100"/>
      <c r="S39" s="100"/>
      <c r="T39" s="100"/>
      <c r="U39" s="100"/>
      <c r="V39" s="100"/>
      <c r="W39" s="100">
        <v>84363124</v>
      </c>
      <c r="X39" s="100">
        <v>60346000</v>
      </c>
      <c r="Y39" s="100">
        <v>24017124</v>
      </c>
      <c r="Z39" s="137">
        <v>39.8</v>
      </c>
      <c r="AA39" s="102">
        <v>60346000</v>
      </c>
    </row>
    <row r="40" spans="1:27" ht="12.75">
      <c r="A40" s="269" t="s">
        <v>201</v>
      </c>
      <c r="B40" s="256"/>
      <c r="C40" s="257">
        <v>84644252</v>
      </c>
      <c r="D40" s="257"/>
      <c r="E40" s="258">
        <v>62346000</v>
      </c>
      <c r="F40" s="259">
        <v>62346000</v>
      </c>
      <c r="G40" s="259">
        <v>26295387</v>
      </c>
      <c r="H40" s="259">
        <v>35606216</v>
      </c>
      <c r="I40" s="259">
        <v>40982061</v>
      </c>
      <c r="J40" s="259">
        <v>40982061</v>
      </c>
      <c r="K40" s="259">
        <v>70757974</v>
      </c>
      <c r="L40" s="259">
        <v>65587176</v>
      </c>
      <c r="M40" s="259">
        <v>89178573</v>
      </c>
      <c r="N40" s="259">
        <v>89178573</v>
      </c>
      <c r="O40" s="259"/>
      <c r="P40" s="259"/>
      <c r="Q40" s="259"/>
      <c r="R40" s="259"/>
      <c r="S40" s="259"/>
      <c r="T40" s="259"/>
      <c r="U40" s="259"/>
      <c r="V40" s="259"/>
      <c r="W40" s="259">
        <v>89178573</v>
      </c>
      <c r="X40" s="259">
        <v>169986368</v>
      </c>
      <c r="Y40" s="259">
        <v>-80807795</v>
      </c>
      <c r="Z40" s="260">
        <v>-47.54</v>
      </c>
      <c r="AA40" s="261">
        <v>62346000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2208938</v>
      </c>
      <c r="D5" s="200">
        <f t="shared" si="0"/>
        <v>0</v>
      </c>
      <c r="E5" s="106">
        <f t="shared" si="0"/>
        <v>16500000</v>
      </c>
      <c r="F5" s="106">
        <f t="shared" si="0"/>
        <v>16500000</v>
      </c>
      <c r="G5" s="106">
        <f t="shared" si="0"/>
        <v>30588</v>
      </c>
      <c r="H5" s="106">
        <f t="shared" si="0"/>
        <v>0</v>
      </c>
      <c r="I5" s="106">
        <f t="shared" si="0"/>
        <v>66120</v>
      </c>
      <c r="J5" s="106">
        <f t="shared" si="0"/>
        <v>96708</v>
      </c>
      <c r="K5" s="106">
        <f t="shared" si="0"/>
        <v>25508</v>
      </c>
      <c r="L5" s="106">
        <f t="shared" si="0"/>
        <v>126850</v>
      </c>
      <c r="M5" s="106">
        <f t="shared" si="0"/>
        <v>1334188</v>
      </c>
      <c r="N5" s="106">
        <f t="shared" si="0"/>
        <v>1486546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1583254</v>
      </c>
      <c r="X5" s="106">
        <f t="shared" si="0"/>
        <v>8250000</v>
      </c>
      <c r="Y5" s="106">
        <f t="shared" si="0"/>
        <v>-6666746</v>
      </c>
      <c r="Z5" s="201">
        <f>+IF(X5&lt;&gt;0,+(Y5/X5)*100,0)</f>
        <v>-80.80904242424242</v>
      </c>
      <c r="AA5" s="199">
        <f>SUM(AA11:AA18)</f>
        <v>16500000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2208938</v>
      </c>
      <c r="D15" s="156"/>
      <c r="E15" s="60">
        <v>16500000</v>
      </c>
      <c r="F15" s="60">
        <v>16500000</v>
      </c>
      <c r="G15" s="60">
        <v>30588</v>
      </c>
      <c r="H15" s="60"/>
      <c r="I15" s="60">
        <v>66120</v>
      </c>
      <c r="J15" s="60">
        <v>96708</v>
      </c>
      <c r="K15" s="60">
        <v>25508</v>
      </c>
      <c r="L15" s="60">
        <v>126850</v>
      </c>
      <c r="M15" s="60">
        <v>1334188</v>
      </c>
      <c r="N15" s="60">
        <v>1486546</v>
      </c>
      <c r="O15" s="60"/>
      <c r="P15" s="60"/>
      <c r="Q15" s="60"/>
      <c r="R15" s="60"/>
      <c r="S15" s="60"/>
      <c r="T15" s="60"/>
      <c r="U15" s="60"/>
      <c r="V15" s="60"/>
      <c r="W15" s="60">
        <v>1583254</v>
      </c>
      <c r="X15" s="60">
        <v>8250000</v>
      </c>
      <c r="Y15" s="60">
        <v>-6666746</v>
      </c>
      <c r="Z15" s="140">
        <v>-80.81</v>
      </c>
      <c r="AA15" s="155">
        <v>16500000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2208938</v>
      </c>
      <c r="D45" s="129">
        <f t="shared" si="7"/>
        <v>0</v>
      </c>
      <c r="E45" s="54">
        <f t="shared" si="7"/>
        <v>16500000</v>
      </c>
      <c r="F45" s="54">
        <f t="shared" si="7"/>
        <v>16500000</v>
      </c>
      <c r="G45" s="54">
        <f t="shared" si="7"/>
        <v>30588</v>
      </c>
      <c r="H45" s="54">
        <f t="shared" si="7"/>
        <v>0</v>
      </c>
      <c r="I45" s="54">
        <f t="shared" si="7"/>
        <v>66120</v>
      </c>
      <c r="J45" s="54">
        <f t="shared" si="7"/>
        <v>96708</v>
      </c>
      <c r="K45" s="54">
        <f t="shared" si="7"/>
        <v>25508</v>
      </c>
      <c r="L45" s="54">
        <f t="shared" si="7"/>
        <v>126850</v>
      </c>
      <c r="M45" s="54">
        <f t="shared" si="7"/>
        <v>1334188</v>
      </c>
      <c r="N45" s="54">
        <f t="shared" si="7"/>
        <v>1486546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1583254</v>
      </c>
      <c r="X45" s="54">
        <f t="shared" si="7"/>
        <v>8250000</v>
      </c>
      <c r="Y45" s="54">
        <f t="shared" si="7"/>
        <v>-6666746</v>
      </c>
      <c r="Z45" s="184">
        <f t="shared" si="5"/>
        <v>-80.80904242424242</v>
      </c>
      <c r="AA45" s="130">
        <f t="shared" si="8"/>
        <v>16500000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2208938</v>
      </c>
      <c r="D49" s="218">
        <f t="shared" si="9"/>
        <v>0</v>
      </c>
      <c r="E49" s="220">
        <f t="shared" si="9"/>
        <v>16500000</v>
      </c>
      <c r="F49" s="220">
        <f t="shared" si="9"/>
        <v>16500000</v>
      </c>
      <c r="G49" s="220">
        <f t="shared" si="9"/>
        <v>30588</v>
      </c>
      <c r="H49" s="220">
        <f t="shared" si="9"/>
        <v>0</v>
      </c>
      <c r="I49" s="220">
        <f t="shared" si="9"/>
        <v>66120</v>
      </c>
      <c r="J49" s="220">
        <f t="shared" si="9"/>
        <v>96708</v>
      </c>
      <c r="K49" s="220">
        <f t="shared" si="9"/>
        <v>25508</v>
      </c>
      <c r="L49" s="220">
        <f t="shared" si="9"/>
        <v>126850</v>
      </c>
      <c r="M49" s="220">
        <f t="shared" si="9"/>
        <v>1334188</v>
      </c>
      <c r="N49" s="220">
        <f t="shared" si="9"/>
        <v>1486546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1583254</v>
      </c>
      <c r="X49" s="220">
        <f t="shared" si="9"/>
        <v>8250000</v>
      </c>
      <c r="Y49" s="220">
        <f t="shared" si="9"/>
        <v>-6666746</v>
      </c>
      <c r="Z49" s="221">
        <f t="shared" si="5"/>
        <v>-80.80904242424242</v>
      </c>
      <c r="AA49" s="222">
        <f>SUM(AA41:AA48)</f>
        <v>16500000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8824000</v>
      </c>
      <c r="F51" s="54">
        <f t="shared" si="10"/>
        <v>8824000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4412000</v>
      </c>
      <c r="Y51" s="54">
        <f t="shared" si="10"/>
        <v>-4412000</v>
      </c>
      <c r="Z51" s="184">
        <f>+IF(X51&lt;&gt;0,+(Y51/X51)*100,0)</f>
        <v>-100</v>
      </c>
      <c r="AA51" s="130">
        <f>SUM(AA57:AA61)</f>
        <v>8824000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8824000</v>
      </c>
      <c r="F61" s="60">
        <v>8824000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4412000</v>
      </c>
      <c r="Y61" s="60">
        <v>-4412000</v>
      </c>
      <c r="Z61" s="140">
        <v>-100</v>
      </c>
      <c r="AA61" s="155">
        <v>8824000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153570</v>
      </c>
      <c r="H66" s="275">
        <v>111074</v>
      </c>
      <c r="I66" s="275">
        <v>544861</v>
      </c>
      <c r="J66" s="275">
        <v>809505</v>
      </c>
      <c r="K66" s="275">
        <v>449091</v>
      </c>
      <c r="L66" s="275">
        <v>260788</v>
      </c>
      <c r="M66" s="275">
        <v>644481</v>
      </c>
      <c r="N66" s="275">
        <v>1354360</v>
      </c>
      <c r="O66" s="275"/>
      <c r="P66" s="275"/>
      <c r="Q66" s="275"/>
      <c r="R66" s="275"/>
      <c r="S66" s="275"/>
      <c r="T66" s="275"/>
      <c r="U66" s="275"/>
      <c r="V66" s="275"/>
      <c r="W66" s="275">
        <v>2163865</v>
      </c>
      <c r="X66" s="275"/>
      <c r="Y66" s="275">
        <v>2163865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2556</v>
      </c>
      <c r="H68" s="60">
        <v>356564</v>
      </c>
      <c r="I68" s="60">
        <v>165264</v>
      </c>
      <c r="J68" s="60">
        <v>524384</v>
      </c>
      <c r="K68" s="60">
        <v>170312</v>
      </c>
      <c r="L68" s="60">
        <v>676046</v>
      </c>
      <c r="M68" s="60">
        <v>413327</v>
      </c>
      <c r="N68" s="60">
        <v>1259685</v>
      </c>
      <c r="O68" s="60"/>
      <c r="P68" s="60"/>
      <c r="Q68" s="60"/>
      <c r="R68" s="60"/>
      <c r="S68" s="60"/>
      <c r="T68" s="60"/>
      <c r="U68" s="60"/>
      <c r="V68" s="60"/>
      <c r="W68" s="60">
        <v>1784069</v>
      </c>
      <c r="X68" s="60"/>
      <c r="Y68" s="60">
        <v>1784069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156126</v>
      </c>
      <c r="H69" s="220">
        <f t="shared" si="12"/>
        <v>467638</v>
      </c>
      <c r="I69" s="220">
        <f t="shared" si="12"/>
        <v>710125</v>
      </c>
      <c r="J69" s="220">
        <f t="shared" si="12"/>
        <v>1333889</v>
      </c>
      <c r="K69" s="220">
        <f t="shared" si="12"/>
        <v>619403</v>
      </c>
      <c r="L69" s="220">
        <f t="shared" si="12"/>
        <v>936834</v>
      </c>
      <c r="M69" s="220">
        <f t="shared" si="12"/>
        <v>1057808</v>
      </c>
      <c r="N69" s="220">
        <f t="shared" si="12"/>
        <v>2614045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3947934</v>
      </c>
      <c r="X69" s="220">
        <f t="shared" si="12"/>
        <v>0</v>
      </c>
      <c r="Y69" s="220">
        <f t="shared" si="12"/>
        <v>3947934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2208938</v>
      </c>
      <c r="D40" s="344">
        <f t="shared" si="9"/>
        <v>0</v>
      </c>
      <c r="E40" s="343">
        <f t="shared" si="9"/>
        <v>16500000</v>
      </c>
      <c r="F40" s="345">
        <f t="shared" si="9"/>
        <v>16500000</v>
      </c>
      <c r="G40" s="345">
        <f t="shared" si="9"/>
        <v>30588</v>
      </c>
      <c r="H40" s="343">
        <f t="shared" si="9"/>
        <v>0</v>
      </c>
      <c r="I40" s="343">
        <f t="shared" si="9"/>
        <v>66120</v>
      </c>
      <c r="J40" s="345">
        <f t="shared" si="9"/>
        <v>96708</v>
      </c>
      <c r="K40" s="345">
        <f t="shared" si="9"/>
        <v>25508</v>
      </c>
      <c r="L40" s="343">
        <f t="shared" si="9"/>
        <v>126850</v>
      </c>
      <c r="M40" s="343">
        <f t="shared" si="9"/>
        <v>1334188</v>
      </c>
      <c r="N40" s="345">
        <f t="shared" si="9"/>
        <v>1486546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1583254</v>
      </c>
      <c r="X40" s="343">
        <f t="shared" si="9"/>
        <v>8250000</v>
      </c>
      <c r="Y40" s="345">
        <f t="shared" si="9"/>
        <v>-6666746</v>
      </c>
      <c r="Z40" s="336">
        <f>+IF(X40&lt;&gt;0,+(Y40/X40)*100,0)</f>
        <v>-80.80904242424242</v>
      </c>
      <c r="AA40" s="350">
        <f>SUM(AA41:AA49)</f>
        <v>16500000</v>
      </c>
    </row>
    <row r="41" spans="1:27" ht="12.75">
      <c r="A41" s="361" t="s">
        <v>248</v>
      </c>
      <c r="B41" s="142"/>
      <c r="C41" s="362"/>
      <c r="D41" s="363"/>
      <c r="E41" s="362">
        <v>2500000</v>
      </c>
      <c r="F41" s="364">
        <v>2500000</v>
      </c>
      <c r="G41" s="364"/>
      <c r="H41" s="362"/>
      <c r="I41" s="362"/>
      <c r="J41" s="364"/>
      <c r="K41" s="364"/>
      <c r="L41" s="362"/>
      <c r="M41" s="362">
        <v>1100000</v>
      </c>
      <c r="N41" s="364">
        <v>1100000</v>
      </c>
      <c r="O41" s="364"/>
      <c r="P41" s="362"/>
      <c r="Q41" s="362"/>
      <c r="R41" s="364"/>
      <c r="S41" s="364"/>
      <c r="T41" s="362"/>
      <c r="U41" s="362"/>
      <c r="V41" s="364"/>
      <c r="W41" s="364">
        <v>1100000</v>
      </c>
      <c r="X41" s="362">
        <v>1250000</v>
      </c>
      <c r="Y41" s="364">
        <v>-150000</v>
      </c>
      <c r="Z41" s="365">
        <v>-12</v>
      </c>
      <c r="AA41" s="366">
        <v>2500000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317502</v>
      </c>
      <c r="D43" s="369"/>
      <c r="E43" s="305">
        <v>500000</v>
      </c>
      <c r="F43" s="370">
        <v>500000</v>
      </c>
      <c r="G43" s="370"/>
      <c r="H43" s="305"/>
      <c r="I43" s="305">
        <v>41549</v>
      </c>
      <c r="J43" s="370">
        <v>41549</v>
      </c>
      <c r="K43" s="370">
        <v>25508</v>
      </c>
      <c r="L43" s="305">
        <v>13581</v>
      </c>
      <c r="M43" s="305"/>
      <c r="N43" s="370">
        <v>39089</v>
      </c>
      <c r="O43" s="370"/>
      <c r="P43" s="305"/>
      <c r="Q43" s="305"/>
      <c r="R43" s="370"/>
      <c r="S43" s="370"/>
      <c r="T43" s="305"/>
      <c r="U43" s="305"/>
      <c r="V43" s="370"/>
      <c r="W43" s="370">
        <v>80638</v>
      </c>
      <c r="X43" s="305">
        <v>250000</v>
      </c>
      <c r="Y43" s="370">
        <v>-169362</v>
      </c>
      <c r="Z43" s="371">
        <v>-67.74</v>
      </c>
      <c r="AA43" s="303">
        <v>500000</v>
      </c>
    </row>
    <row r="44" spans="1:27" ht="12.75">
      <c r="A44" s="361" t="s">
        <v>251</v>
      </c>
      <c r="B44" s="136"/>
      <c r="C44" s="60">
        <v>1086327</v>
      </c>
      <c r="D44" s="368"/>
      <c r="E44" s="54">
        <v>1500000</v>
      </c>
      <c r="F44" s="53">
        <v>1500000</v>
      </c>
      <c r="G44" s="53">
        <v>30588</v>
      </c>
      <c r="H44" s="54"/>
      <c r="I44" s="54">
        <v>24571</v>
      </c>
      <c r="J44" s="53">
        <v>55159</v>
      </c>
      <c r="K44" s="53"/>
      <c r="L44" s="54">
        <v>52495</v>
      </c>
      <c r="M44" s="54">
        <v>234188</v>
      </c>
      <c r="N44" s="53">
        <v>286683</v>
      </c>
      <c r="O44" s="53"/>
      <c r="P44" s="54"/>
      <c r="Q44" s="54"/>
      <c r="R44" s="53"/>
      <c r="S44" s="53"/>
      <c r="T44" s="54"/>
      <c r="U44" s="54"/>
      <c r="V44" s="53"/>
      <c r="W44" s="53">
        <v>341842</v>
      </c>
      <c r="X44" s="54">
        <v>750000</v>
      </c>
      <c r="Y44" s="53">
        <v>-408158</v>
      </c>
      <c r="Z44" s="94">
        <v>-54.42</v>
      </c>
      <c r="AA44" s="95">
        <v>1500000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558677</v>
      </c>
      <c r="D48" s="368"/>
      <c r="E48" s="54">
        <v>12000000</v>
      </c>
      <c r="F48" s="53">
        <v>12000000</v>
      </c>
      <c r="G48" s="53"/>
      <c r="H48" s="54"/>
      <c r="I48" s="54"/>
      <c r="J48" s="53"/>
      <c r="K48" s="53"/>
      <c r="L48" s="54">
        <v>60774</v>
      </c>
      <c r="M48" s="54"/>
      <c r="N48" s="53">
        <v>60774</v>
      </c>
      <c r="O48" s="53"/>
      <c r="P48" s="54"/>
      <c r="Q48" s="54"/>
      <c r="R48" s="53"/>
      <c r="S48" s="53"/>
      <c r="T48" s="54"/>
      <c r="U48" s="54"/>
      <c r="V48" s="53"/>
      <c r="W48" s="53">
        <v>60774</v>
      </c>
      <c r="X48" s="54">
        <v>6000000</v>
      </c>
      <c r="Y48" s="53">
        <v>-5939226</v>
      </c>
      <c r="Z48" s="94">
        <v>-98.99</v>
      </c>
      <c r="AA48" s="95">
        <v>12000000</v>
      </c>
    </row>
    <row r="49" spans="1:27" ht="12.75">
      <c r="A49" s="361" t="s">
        <v>93</v>
      </c>
      <c r="B49" s="136"/>
      <c r="C49" s="54">
        <v>246432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2208938</v>
      </c>
      <c r="D60" s="346">
        <f t="shared" si="14"/>
        <v>0</v>
      </c>
      <c r="E60" s="219">
        <f t="shared" si="14"/>
        <v>16500000</v>
      </c>
      <c r="F60" s="264">
        <f t="shared" si="14"/>
        <v>16500000</v>
      </c>
      <c r="G60" s="264">
        <f t="shared" si="14"/>
        <v>30588</v>
      </c>
      <c r="H60" s="219">
        <f t="shared" si="14"/>
        <v>0</v>
      </c>
      <c r="I60" s="219">
        <f t="shared" si="14"/>
        <v>66120</v>
      </c>
      <c r="J60" s="264">
        <f t="shared" si="14"/>
        <v>96708</v>
      </c>
      <c r="K60" s="264">
        <f t="shared" si="14"/>
        <v>25508</v>
      </c>
      <c r="L60" s="219">
        <f t="shared" si="14"/>
        <v>126850</v>
      </c>
      <c r="M60" s="219">
        <f t="shared" si="14"/>
        <v>1334188</v>
      </c>
      <c r="N60" s="264">
        <f t="shared" si="14"/>
        <v>1486546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1583254</v>
      </c>
      <c r="X60" s="219">
        <f t="shared" si="14"/>
        <v>8250000</v>
      </c>
      <c r="Y60" s="264">
        <f t="shared" si="14"/>
        <v>-6666746</v>
      </c>
      <c r="Z60" s="337">
        <f>+IF(X60&lt;&gt;0,+(Y60/X60)*100,0)</f>
        <v>-80.80904242424242</v>
      </c>
      <c r="AA60" s="232">
        <f>+AA57+AA54+AA51+AA40+AA37+AA34+AA22+AA5</f>
        <v>16500000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2017-01-31T13:00:18Z</dcterms:created>
  <dcterms:modified xsi:type="dcterms:W3CDTF">2017-01-31T13:00:21Z</dcterms:modified>
  <cp:category/>
  <cp:version/>
  <cp:contentType/>
  <cp:contentStatus/>
</cp:coreProperties>
</file>