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<sst xmlns="http://schemas.openxmlformats.org/spreadsheetml/2006/main" count="857" uniqueCount="303">
  <si>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Nkangala(DC31)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</si>
  <si>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</si>
  <si>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</si>
  <si>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</si>
  <si>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</si>
  <si>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</si>
  <si>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</si>
  <si>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</si>
  <si>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</si>
  <si>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</si>
  <si>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</si>
  <si>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</si>
  <si>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</si>
  <si>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</si>
  <si>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</si>
  <si>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</si>
  <si>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</si>
  <si>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</si>
  <si>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</si>
  <si>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</si>
  <si>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</si>
  <si>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</si>
  <si>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</si>
  <si>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</si>
  <si>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</si>
  <si>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</si>
  <si>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</si>
  <si>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</si>
  <si>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</si>
  <si>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</si>
  <si>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</si>
  <si>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</si>
  <si>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</si>
  <si>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</si>
  <si>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</si>
  <si>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</si>
  <si>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</si>
  <si>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</si>
  <si>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</si>
  <si>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</si>
  <si>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</si>
  <si>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</si>
  <si>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</si>
  <si>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</si>
  <si>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</si>
  <si>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</si>
  <si>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</si>
  <si>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</si>
  <si>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</si>
  <si>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</si>
  <si>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</si>
  <si>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</si>
  <si>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</si>
  <si>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</si>
  <si>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</si>
  <si>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</si>
  <si>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</si>
  <si>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</si>
  <si>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</si>
  <si>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</si>
  <si>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</si>
  <si>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</si>
  <si>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</si>
  <si>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</si>
  <si>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</si>
  <si>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</si>
  <si>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</si>
  <si>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</si>
  <si>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</si>
  <si>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</si>
  <si>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</si>
  <si>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</si>
  <si>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</si>
  <si>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</si>
  <si>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</si>
  <si>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</si>
  <si>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</si>
  <si>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</si>
  <si>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</si>
  <si>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</si>
  <si>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</si>
  <si>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</si>
  <si>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</si>
  <si>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</si>
  <si>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</si>
  <si>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</si>
  <si>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</si>
  <si>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</si>
  <si>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</si>
  <si>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</si>
  <si>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</si>
  <si>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</si>
  <si>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</si>
  <si>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</si>
  <si>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</si>
  <si>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</si>
  <si>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</si>
  <si>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</si>
  <si>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</si>
  <si>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</si>
  <si>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</si>
  <si>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</si>
  <si>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</si>
  <si>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</si>
  <si>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</si>
  <si>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</si>
  <si>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</si>
  <si>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</si>
  <si>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</si>
  <si>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</si>
  <si>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</si>
  <si>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</si>
  <si>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</si>
  <si>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</si>
  <si>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</si>
  <si>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</si>
  <si>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</si>
  <si>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</si>
  <si>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</si>
  <si>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</si>
  <si>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</si>
  <si>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</si>
  <si>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</si>
  <si>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</si>
  <si>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</si>
  <si>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</si>
  <si>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</si>
  <si>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</si>
  <si>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</si>
  <si>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Nkangala(DC31)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</si>
  <si>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</si>
  <si>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</si>
  <si>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</si>
  <si>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</si>
  <si>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</si>
  <si>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</si>
  <si>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</si>
  <si>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</si>
  <si>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</si>
  <si>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</si>
  <si>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Nkangala(DC31)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</si>
  <si>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</si>
  <si>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</si>
  <si>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</si>
  <si>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</si>
  <si>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</si>
  <si>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</si>
  <si>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</si>
  <si>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</si>
  <si>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</si>
  <si>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</si>
  <si>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</si>
  <si>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</si>
  <si>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</si>
  <si>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</si>
  <si>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</si>
  <si>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</si>
  <si>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</si>
  <si>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</si>
  <si>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</si>
  <si>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</si>
  <si>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</si>
  <si>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</si>
  <si>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</si>
  <si>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</si>
  <si>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</si>
  <si>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</si>
  <si>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</si>
  <si>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</si>
  <si>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</si>
  <si>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</si>
  <si>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</si>
  <si>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</si>
  <si>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</si>
  <si>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</si>
  <si>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</si>
  <si>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</si>
  <si>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</si>
  <si>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</si>
  <si>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</si>
  <si>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</si>
  <si>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</si>
  <si>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</si>
  <si>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</si>
  <si>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</si>
  <si>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</si>
  <si>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</si>
  <si>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</si>
  <si>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</si>
  <si>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</si>
  <si>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</si>
  <si>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</si>
  <si>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</si>
  <si>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</si>
  <si>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</si>
  <si>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</si>
  <si>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</si>
  <si>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</si>
  <si>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</si>
  <si>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</si>
  <si>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</si>
  <si>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</si>
  <si>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Nkangala(DC31)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</si>
  <si>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</si>
  <si>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</si>
  <si>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</si>
  <si>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</si>
  <si>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</si>
  <si>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</si>
  <si>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</si>
  <si>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</si>
  <si>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</si>
  <si>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</si>
  <si>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</si>
  <si>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</si>
  <si>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</si>
  <si>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</si>
  <si>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</si>
  <si>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</si>
  <si>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</si>
  <si>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</si>
  <si>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</si>
  <si>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</si>
  <si>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</si>
  <si>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</si>
  <si>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</si>
  <si>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</si>
  <si>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Nkangala(DC31)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</si>
  <si>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</si>
  <si>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</si>
  <si>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</si>
  <si>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</si>
  <si>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</si>
  <si>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</si>
  <si>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</si>
  <si>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</si>
  <si>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</si>
  <si>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</si>
  <si>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</si>
  <si>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</si>
  <si>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</si>
  <si>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</si>
  <si>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</si>
  <si>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</si>
  <si>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</si>
  <si>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</si>
  <si>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</si>
  <si>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</si>
  <si>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</si>
  <si>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</si>
  <si>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</si>
  <si>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</si>
  <si>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</si>
  <si>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</si>
  <si>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</si>
  <si>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</si>
  <si>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</si>
  <si>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</si>
  <si>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</si>
  <si>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</si>
  <si>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</si>
  <si>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</si>
  <si>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</si>
  <si>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Nkangala(DC31)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</si>
  <si>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</si>
  <si>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</si>
  <si>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Mpumalanga: Nkangala(DC31)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</si>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</sst>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38235491</v>
      </c>
      <c r="C7" s="19">
        <v>0</v>
      </c>
      <c r="D7" s="59">
        <v>17879944</v>
      </c>
      <c r="E7" s="60">
        <v>17879944</v>
      </c>
      <c r="F7" s="60">
        <v>3264240</v>
      </c>
      <c r="G7" s="60">
        <v>906788</v>
      </c>
      <c r="H7" s="60">
        <v>1240026</v>
      </c>
      <c r="I7" s="60">
        <v>5411054</v>
      </c>
      <c r="J7" s="60">
        <v>1044264</v>
      </c>
      <c r="K7" s="60">
        <v>4516734</v>
      </c>
      <c r="L7" s="60">
        <v>860036</v>
      </c>
      <c r="M7" s="60">
        <v>6421034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11832088</v>
      </c>
      <c r="W7" s="60">
        <v>7689972</v>
      </c>
      <c r="X7" s="60">
        <v>4142116</v>
      </c>
      <c r="Y7" s="61">
        <v>53.86</v>
      </c>
      <c r="Z7" s="62">
        <v>17879944</v>
      </c>
    </row>
    <row r="8" spans="1:26" ht="12.75">
      <c r="A8" s="58" t="s">
        <v>34</v>
      </c>
      <c r="B8" s="19">
        <v>338036461</v>
      </c>
      <c r="C8" s="19">
        <v>0</v>
      </c>
      <c r="D8" s="59">
        <v>337235000</v>
      </c>
      <c r="E8" s="60">
        <v>337235000</v>
      </c>
      <c r="F8" s="60">
        <v>139028000</v>
      </c>
      <c r="G8" s="60">
        <v>1032651</v>
      </c>
      <c r="H8" s="60">
        <v>0</v>
      </c>
      <c r="I8" s="60">
        <v>140060651</v>
      </c>
      <c r="J8" s="60">
        <v>-1104266</v>
      </c>
      <c r="K8" s="60">
        <v>-58610</v>
      </c>
      <c r="L8" s="60">
        <v>113515000</v>
      </c>
      <c r="M8" s="60">
        <v>112352124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252412775</v>
      </c>
      <c r="W8" s="60">
        <v>246372242</v>
      </c>
      <c r="X8" s="60">
        <v>6040533</v>
      </c>
      <c r="Y8" s="61">
        <v>2.45</v>
      </c>
      <c r="Z8" s="62">
        <v>337235000</v>
      </c>
    </row>
    <row r="9" spans="1:26" ht="12.75">
      <c r="A9" s="58" t="s">
        <v>35</v>
      </c>
      <c r="B9" s="19">
        <v>3483054</v>
      </c>
      <c r="C9" s="19">
        <v>0</v>
      </c>
      <c r="D9" s="59">
        <v>691174</v>
      </c>
      <c r="E9" s="60">
        <v>691174</v>
      </c>
      <c r="F9" s="60">
        <v>122628</v>
      </c>
      <c r="G9" s="60">
        <v>168422</v>
      </c>
      <c r="H9" s="60">
        <v>74001</v>
      </c>
      <c r="I9" s="60">
        <v>365051</v>
      </c>
      <c r="J9" s="60">
        <v>364994</v>
      </c>
      <c r="K9" s="60">
        <v>215631</v>
      </c>
      <c r="L9" s="60">
        <v>361493</v>
      </c>
      <c r="M9" s="60">
        <v>942118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1307169</v>
      </c>
      <c r="W9" s="60">
        <v>239688</v>
      </c>
      <c r="X9" s="60">
        <v>1067481</v>
      </c>
      <c r="Y9" s="61">
        <v>445.36</v>
      </c>
      <c r="Z9" s="62">
        <v>691174</v>
      </c>
    </row>
    <row r="10" spans="1:26" ht="22.5">
      <c r="A10" s="63" t="s">
        <v>278</v>
      </c>
      <c r="B10" s="64">
        <f>SUM(B5:B9)</f>
        <v>379755006</v>
      </c>
      <c r="C10" s="64">
        <f>SUM(C5:C9)</f>
        <v>0</v>
      </c>
      <c r="D10" s="65">
        <f aca="true" t="shared" si="0" ref="D10:Z10">SUM(D5:D9)</f>
        <v>355806118</v>
      </c>
      <c r="E10" s="66">
        <f t="shared" si="0"/>
        <v>355806118</v>
      </c>
      <c r="F10" s="66">
        <f t="shared" si="0"/>
        <v>142414868</v>
      </c>
      <c r="G10" s="66">
        <f t="shared" si="0"/>
        <v>2107861</v>
      </c>
      <c r="H10" s="66">
        <f t="shared" si="0"/>
        <v>1314027</v>
      </c>
      <c r="I10" s="66">
        <f t="shared" si="0"/>
        <v>145836756</v>
      </c>
      <c r="J10" s="66">
        <f t="shared" si="0"/>
        <v>304992</v>
      </c>
      <c r="K10" s="66">
        <f t="shared" si="0"/>
        <v>4673755</v>
      </c>
      <c r="L10" s="66">
        <f t="shared" si="0"/>
        <v>114736529</v>
      </c>
      <c r="M10" s="66">
        <f t="shared" si="0"/>
        <v>119715276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265552032</v>
      </c>
      <c r="W10" s="66">
        <f t="shared" si="0"/>
        <v>254301902</v>
      </c>
      <c r="X10" s="66">
        <f t="shared" si="0"/>
        <v>11250130</v>
      </c>
      <c r="Y10" s="67">
        <f>+IF(W10&lt;&gt;0,(X10/W10)*100,0)</f>
        <v>4.423926801774373</v>
      </c>
      <c r="Z10" s="68">
        <f t="shared" si="0"/>
        <v>355806118</v>
      </c>
    </row>
    <row r="11" spans="1:26" ht="12.75">
      <c r="A11" s="58" t="s">
        <v>37</v>
      </c>
      <c r="B11" s="19">
        <v>90059930</v>
      </c>
      <c r="C11" s="19">
        <v>0</v>
      </c>
      <c r="D11" s="59">
        <v>120522991</v>
      </c>
      <c r="E11" s="60">
        <v>120522991</v>
      </c>
      <c r="F11" s="60">
        <v>8449807</v>
      </c>
      <c r="G11" s="60">
        <v>8431212</v>
      </c>
      <c r="H11" s="60">
        <v>8500913</v>
      </c>
      <c r="I11" s="60">
        <v>25381932</v>
      </c>
      <c r="J11" s="60">
        <v>8383280</v>
      </c>
      <c r="K11" s="60">
        <v>7678088</v>
      </c>
      <c r="L11" s="60">
        <v>9540681</v>
      </c>
      <c r="M11" s="60">
        <v>25602049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50983981</v>
      </c>
      <c r="W11" s="60">
        <v>60261498</v>
      </c>
      <c r="X11" s="60">
        <v>-9277517</v>
      </c>
      <c r="Y11" s="61">
        <v>-15.4</v>
      </c>
      <c r="Z11" s="62">
        <v>120522991</v>
      </c>
    </row>
    <row r="12" spans="1:26" ht="12.75">
      <c r="A12" s="58" t="s">
        <v>38</v>
      </c>
      <c r="B12" s="19">
        <v>12881629</v>
      </c>
      <c r="C12" s="19">
        <v>0</v>
      </c>
      <c r="D12" s="59">
        <v>14347909</v>
      </c>
      <c r="E12" s="60">
        <v>14347909</v>
      </c>
      <c r="F12" s="60">
        <v>1056151</v>
      </c>
      <c r="G12" s="60">
        <v>806083</v>
      </c>
      <c r="H12" s="60">
        <v>1085826</v>
      </c>
      <c r="I12" s="60">
        <v>2948060</v>
      </c>
      <c r="J12" s="60">
        <v>1067170</v>
      </c>
      <c r="K12" s="60">
        <v>0</v>
      </c>
      <c r="L12" s="60">
        <v>2307817</v>
      </c>
      <c r="M12" s="60">
        <v>3374987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6323047</v>
      </c>
      <c r="W12" s="60">
        <v>7173954</v>
      </c>
      <c r="X12" s="60">
        <v>-850907</v>
      </c>
      <c r="Y12" s="61">
        <v>-11.86</v>
      </c>
      <c r="Z12" s="62">
        <v>14347909</v>
      </c>
    </row>
    <row r="13" spans="1:26" ht="12.75">
      <c r="A13" s="58" t="s">
        <v>279</v>
      </c>
      <c r="B13" s="19">
        <v>9565965</v>
      </c>
      <c r="C13" s="19">
        <v>0</v>
      </c>
      <c r="D13" s="59">
        <v>9584723</v>
      </c>
      <c r="E13" s="60">
        <v>9584723</v>
      </c>
      <c r="F13" s="60">
        <v>0</v>
      </c>
      <c r="G13" s="60">
        <v>1625325</v>
      </c>
      <c r="H13" s="60">
        <v>788693</v>
      </c>
      <c r="I13" s="60">
        <v>2414018</v>
      </c>
      <c r="J13" s="60">
        <v>818621</v>
      </c>
      <c r="K13" s="60">
        <v>790263</v>
      </c>
      <c r="L13" s="60">
        <v>816190</v>
      </c>
      <c r="M13" s="60">
        <v>2425074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4839092</v>
      </c>
      <c r="W13" s="60">
        <v>4792362</v>
      </c>
      <c r="X13" s="60">
        <v>46730</v>
      </c>
      <c r="Y13" s="61">
        <v>0.98</v>
      </c>
      <c r="Z13" s="62">
        <v>9584723</v>
      </c>
    </row>
    <row r="14" spans="1:26" ht="12.75">
      <c r="A14" s="58" t="s">
        <v>40</v>
      </c>
      <c r="B14" s="19">
        <v>1519218</v>
      </c>
      <c r="C14" s="19">
        <v>0</v>
      </c>
      <c r="D14" s="59">
        <v>1583419</v>
      </c>
      <c r="E14" s="60">
        <v>1583419</v>
      </c>
      <c r="F14" s="60">
        <v>4153</v>
      </c>
      <c r="G14" s="60">
        <v>3579</v>
      </c>
      <c r="H14" s="60">
        <v>323982</v>
      </c>
      <c r="I14" s="60">
        <v>331714</v>
      </c>
      <c r="J14" s="60">
        <v>3691</v>
      </c>
      <c r="K14" s="60">
        <v>3076</v>
      </c>
      <c r="L14" s="60">
        <v>2906</v>
      </c>
      <c r="M14" s="60">
        <v>9673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341387</v>
      </c>
      <c r="W14" s="60">
        <v>780806</v>
      </c>
      <c r="X14" s="60">
        <v>-439419</v>
      </c>
      <c r="Y14" s="61">
        <v>-56.28</v>
      </c>
      <c r="Z14" s="62">
        <v>1583419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177348649</v>
      </c>
      <c r="C16" s="19">
        <v>0</v>
      </c>
      <c r="D16" s="59">
        <v>205917172</v>
      </c>
      <c r="E16" s="60">
        <v>245663752</v>
      </c>
      <c r="F16" s="60">
        <v>2542026</v>
      </c>
      <c r="G16" s="60">
        <v>2682480</v>
      </c>
      <c r="H16" s="60">
        <v>5500093</v>
      </c>
      <c r="I16" s="60">
        <v>10724599</v>
      </c>
      <c r="J16" s="60">
        <v>14695950</v>
      </c>
      <c r="K16" s="60">
        <v>11420153</v>
      </c>
      <c r="L16" s="60">
        <v>40508144</v>
      </c>
      <c r="M16" s="60">
        <v>66624247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77348846</v>
      </c>
      <c r="W16" s="60">
        <v>68225839</v>
      </c>
      <c r="X16" s="60">
        <v>9123007</v>
      </c>
      <c r="Y16" s="61">
        <v>13.37</v>
      </c>
      <c r="Z16" s="62">
        <v>245663752</v>
      </c>
    </row>
    <row r="17" spans="1:26" ht="12.75">
      <c r="A17" s="58" t="s">
        <v>43</v>
      </c>
      <c r="B17" s="19">
        <v>65470669</v>
      </c>
      <c r="C17" s="19">
        <v>0</v>
      </c>
      <c r="D17" s="59">
        <v>89950188</v>
      </c>
      <c r="E17" s="60">
        <v>99641246</v>
      </c>
      <c r="F17" s="60">
        <v>2629117</v>
      </c>
      <c r="G17" s="60">
        <v>4908585</v>
      </c>
      <c r="H17" s="60">
        <v>4992397</v>
      </c>
      <c r="I17" s="60">
        <v>12530099</v>
      </c>
      <c r="J17" s="60">
        <v>3916855</v>
      </c>
      <c r="K17" s="60">
        <v>7974414</v>
      </c>
      <c r="L17" s="60">
        <v>6318449</v>
      </c>
      <c r="M17" s="60">
        <v>18209718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30739817</v>
      </c>
      <c r="W17" s="60">
        <v>43951407</v>
      </c>
      <c r="X17" s="60">
        <v>-13211590</v>
      </c>
      <c r="Y17" s="61">
        <v>-30.06</v>
      </c>
      <c r="Z17" s="62">
        <v>99641246</v>
      </c>
    </row>
    <row r="18" spans="1:26" ht="12.75">
      <c r="A18" s="70" t="s">
        <v>44</v>
      </c>
      <c r="B18" s="71">
        <f>SUM(B11:B17)</f>
        <v>356846060</v>
      </c>
      <c r="C18" s="71">
        <f>SUM(C11:C17)</f>
        <v>0</v>
      </c>
      <c r="D18" s="72">
        <f aca="true" t="shared" si="1" ref="D18:Z18">SUM(D11:D17)</f>
        <v>441906402</v>
      </c>
      <c r="E18" s="73">
        <f t="shared" si="1"/>
        <v>491344040</v>
      </c>
      <c r="F18" s="73">
        <f t="shared" si="1"/>
        <v>14681254</v>
      </c>
      <c r="G18" s="73">
        <f t="shared" si="1"/>
        <v>18457264</v>
      </c>
      <c r="H18" s="73">
        <f t="shared" si="1"/>
        <v>21191904</v>
      </c>
      <c r="I18" s="73">
        <f t="shared" si="1"/>
        <v>54330422</v>
      </c>
      <c r="J18" s="73">
        <f t="shared" si="1"/>
        <v>28885567</v>
      </c>
      <c r="K18" s="73">
        <f t="shared" si="1"/>
        <v>27865994</v>
      </c>
      <c r="L18" s="73">
        <f t="shared" si="1"/>
        <v>59494187</v>
      </c>
      <c r="M18" s="73">
        <f t="shared" si="1"/>
        <v>116245748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170576170</v>
      </c>
      <c r="W18" s="73">
        <f t="shared" si="1"/>
        <v>185185866</v>
      </c>
      <c r="X18" s="73">
        <f t="shared" si="1"/>
        <v>-14609696</v>
      </c>
      <c r="Y18" s="67">
        <f>+IF(W18&lt;&gt;0,(X18/W18)*100,0)</f>
        <v>-7.889206836119987</v>
      </c>
      <c r="Z18" s="74">
        <f t="shared" si="1"/>
        <v>491344040</v>
      </c>
    </row>
    <row r="19" spans="1:26" ht="12.75">
      <c r="A19" s="70" t="s">
        <v>45</v>
      </c>
      <c r="B19" s="75">
        <f>+B10-B18</f>
        <v>22908946</v>
      </c>
      <c r="C19" s="75">
        <f>+C10-C18</f>
        <v>0</v>
      </c>
      <c r="D19" s="76">
        <f aca="true" t="shared" si="2" ref="D19:Z19">+D10-D18</f>
        <v>-86100284</v>
      </c>
      <c r="E19" s="77">
        <f t="shared" si="2"/>
        <v>-135537922</v>
      </c>
      <c r="F19" s="77">
        <f t="shared" si="2"/>
        <v>127733614</v>
      </c>
      <c r="G19" s="77">
        <f t="shared" si="2"/>
        <v>-16349403</v>
      </c>
      <c r="H19" s="77">
        <f t="shared" si="2"/>
        <v>-19877877</v>
      </c>
      <c r="I19" s="77">
        <f t="shared" si="2"/>
        <v>91506334</v>
      </c>
      <c r="J19" s="77">
        <f t="shared" si="2"/>
        <v>-28580575</v>
      </c>
      <c r="K19" s="77">
        <f t="shared" si="2"/>
        <v>-23192239</v>
      </c>
      <c r="L19" s="77">
        <f t="shared" si="2"/>
        <v>55242342</v>
      </c>
      <c r="M19" s="77">
        <f t="shared" si="2"/>
        <v>3469528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94975862</v>
      </c>
      <c r="W19" s="77">
        <f>IF(E10=E18,0,W10-W18)</f>
        <v>69116036</v>
      </c>
      <c r="X19" s="77">
        <f t="shared" si="2"/>
        <v>25859826</v>
      </c>
      <c r="Y19" s="78">
        <f>+IF(W19&lt;&gt;0,(X19/W19)*100,0)</f>
        <v>37.41508844633393</v>
      </c>
      <c r="Z19" s="79">
        <f t="shared" si="2"/>
        <v>-135537922</v>
      </c>
    </row>
    <row r="20" spans="1:26" ht="12.75">
      <c r="A20" s="58" t="s">
        <v>46</v>
      </c>
      <c r="B20" s="19">
        <v>2010000</v>
      </c>
      <c r="C20" s="19">
        <v>0</v>
      </c>
      <c r="D20" s="59">
        <v>2076000</v>
      </c>
      <c r="E20" s="60">
        <v>2076000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2076000</v>
      </c>
      <c r="X20" s="60">
        <v>-2076000</v>
      </c>
      <c r="Y20" s="61">
        <v>-100</v>
      </c>
      <c r="Z20" s="62">
        <v>2076000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24918946</v>
      </c>
      <c r="C22" s="86">
        <f>SUM(C19:C21)</f>
        <v>0</v>
      </c>
      <c r="D22" s="87">
        <f aca="true" t="shared" si="3" ref="D22:Z22">SUM(D19:D21)</f>
        <v>-84024284</v>
      </c>
      <c r="E22" s="88">
        <f t="shared" si="3"/>
        <v>-133461922</v>
      </c>
      <c r="F22" s="88">
        <f t="shared" si="3"/>
        <v>127733614</v>
      </c>
      <c r="G22" s="88">
        <f t="shared" si="3"/>
        <v>-16349403</v>
      </c>
      <c r="H22" s="88">
        <f t="shared" si="3"/>
        <v>-19877877</v>
      </c>
      <c r="I22" s="88">
        <f t="shared" si="3"/>
        <v>91506334</v>
      </c>
      <c r="J22" s="88">
        <f t="shared" si="3"/>
        <v>-28580575</v>
      </c>
      <c r="K22" s="88">
        <f t="shared" si="3"/>
        <v>-23192239</v>
      </c>
      <c r="L22" s="88">
        <f t="shared" si="3"/>
        <v>55242342</v>
      </c>
      <c r="M22" s="88">
        <f t="shared" si="3"/>
        <v>3469528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94975862</v>
      </c>
      <c r="W22" s="88">
        <f t="shared" si="3"/>
        <v>71192036</v>
      </c>
      <c r="X22" s="88">
        <f t="shared" si="3"/>
        <v>23783826</v>
      </c>
      <c r="Y22" s="89">
        <f>+IF(W22&lt;&gt;0,(X22/W22)*100,0)</f>
        <v>33.40798681470495</v>
      </c>
      <c r="Z22" s="90">
        <f t="shared" si="3"/>
        <v>-133461922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24918946</v>
      </c>
      <c r="C24" s="75">
        <f>SUM(C22:C23)</f>
        <v>0</v>
      </c>
      <c r="D24" s="76">
        <f aca="true" t="shared" si="4" ref="D24:Z24">SUM(D22:D23)</f>
        <v>-84024284</v>
      </c>
      <c r="E24" s="77">
        <f t="shared" si="4"/>
        <v>-133461922</v>
      </c>
      <c r="F24" s="77">
        <f t="shared" si="4"/>
        <v>127733614</v>
      </c>
      <c r="G24" s="77">
        <f t="shared" si="4"/>
        <v>-16349403</v>
      </c>
      <c r="H24" s="77">
        <f t="shared" si="4"/>
        <v>-19877877</v>
      </c>
      <c r="I24" s="77">
        <f t="shared" si="4"/>
        <v>91506334</v>
      </c>
      <c r="J24" s="77">
        <f t="shared" si="4"/>
        <v>-28580575</v>
      </c>
      <c r="K24" s="77">
        <f t="shared" si="4"/>
        <v>-23192239</v>
      </c>
      <c r="L24" s="77">
        <f t="shared" si="4"/>
        <v>55242342</v>
      </c>
      <c r="M24" s="77">
        <f t="shared" si="4"/>
        <v>3469528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94975862</v>
      </c>
      <c r="W24" s="77">
        <f t="shared" si="4"/>
        <v>71192036</v>
      </c>
      <c r="X24" s="77">
        <f t="shared" si="4"/>
        <v>23783826</v>
      </c>
      <c r="Y24" s="78">
        <f>+IF(W24&lt;&gt;0,(X24/W24)*100,0)</f>
        <v>33.40798681470495</v>
      </c>
      <c r="Z24" s="79">
        <f t="shared" si="4"/>
        <v>-133461922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23539657</v>
      </c>
      <c r="C27" s="22">
        <v>0</v>
      </c>
      <c r="D27" s="99">
        <v>8050000</v>
      </c>
      <c r="E27" s="100">
        <v>31284177</v>
      </c>
      <c r="F27" s="100">
        <v>0</v>
      </c>
      <c r="G27" s="100">
        <v>4180388</v>
      </c>
      <c r="H27" s="100">
        <v>843976</v>
      </c>
      <c r="I27" s="100">
        <v>5024364</v>
      </c>
      <c r="J27" s="100">
        <v>5808297</v>
      </c>
      <c r="K27" s="100">
        <v>288369</v>
      </c>
      <c r="L27" s="100">
        <v>9220869</v>
      </c>
      <c r="M27" s="100">
        <v>15317535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20341899</v>
      </c>
      <c r="W27" s="100">
        <v>15642089</v>
      </c>
      <c r="X27" s="100">
        <v>4699810</v>
      </c>
      <c r="Y27" s="101">
        <v>30.05</v>
      </c>
      <c r="Z27" s="102">
        <v>31284177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23539657</v>
      </c>
      <c r="C31" s="19">
        <v>0</v>
      </c>
      <c r="D31" s="59">
        <v>8050000</v>
      </c>
      <c r="E31" s="60">
        <v>31284177</v>
      </c>
      <c r="F31" s="60">
        <v>0</v>
      </c>
      <c r="G31" s="60">
        <v>4180388</v>
      </c>
      <c r="H31" s="60">
        <v>843976</v>
      </c>
      <c r="I31" s="60">
        <v>5024364</v>
      </c>
      <c r="J31" s="60">
        <v>5808297</v>
      </c>
      <c r="K31" s="60">
        <v>288369</v>
      </c>
      <c r="L31" s="60">
        <v>9220869</v>
      </c>
      <c r="M31" s="60">
        <v>15317535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20341899</v>
      </c>
      <c r="W31" s="60">
        <v>15642089</v>
      </c>
      <c r="X31" s="60">
        <v>4699810</v>
      </c>
      <c r="Y31" s="61">
        <v>30.05</v>
      </c>
      <c r="Z31" s="62">
        <v>31284177</v>
      </c>
    </row>
    <row r="32" spans="1:26" ht="12.75">
      <c r="A32" s="70" t="s">
        <v>54</v>
      </c>
      <c r="B32" s="22">
        <f>SUM(B28:B31)</f>
        <v>23539657</v>
      </c>
      <c r="C32" s="22">
        <f>SUM(C28:C31)</f>
        <v>0</v>
      </c>
      <c r="D32" s="99">
        <f aca="true" t="shared" si="5" ref="D32:Z32">SUM(D28:D31)</f>
        <v>8050000</v>
      </c>
      <c r="E32" s="100">
        <f t="shared" si="5"/>
        <v>31284177</v>
      </c>
      <c r="F32" s="100">
        <f t="shared" si="5"/>
        <v>0</v>
      </c>
      <c r="G32" s="100">
        <f t="shared" si="5"/>
        <v>4180388</v>
      </c>
      <c r="H32" s="100">
        <f t="shared" si="5"/>
        <v>843976</v>
      </c>
      <c r="I32" s="100">
        <f t="shared" si="5"/>
        <v>5024364</v>
      </c>
      <c r="J32" s="100">
        <f t="shared" si="5"/>
        <v>5808297</v>
      </c>
      <c r="K32" s="100">
        <f t="shared" si="5"/>
        <v>288369</v>
      </c>
      <c r="L32" s="100">
        <f t="shared" si="5"/>
        <v>9220869</v>
      </c>
      <c r="M32" s="100">
        <f t="shared" si="5"/>
        <v>15317535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20341899</v>
      </c>
      <c r="W32" s="100">
        <f t="shared" si="5"/>
        <v>15642089</v>
      </c>
      <c r="X32" s="100">
        <f t="shared" si="5"/>
        <v>4699810</v>
      </c>
      <c r="Y32" s="101">
        <f>+IF(W32&lt;&gt;0,(X32/W32)*100,0)</f>
        <v>30.04592289431418</v>
      </c>
      <c r="Z32" s="102">
        <f t="shared" si="5"/>
        <v>31284177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556574259</v>
      </c>
      <c r="C35" s="19">
        <v>0</v>
      </c>
      <c r="D35" s="59">
        <v>518604019</v>
      </c>
      <c r="E35" s="60">
        <v>445932204</v>
      </c>
      <c r="F35" s="60">
        <v>691916286</v>
      </c>
      <c r="G35" s="60">
        <v>650797692</v>
      </c>
      <c r="H35" s="60">
        <v>627777058</v>
      </c>
      <c r="I35" s="60">
        <v>627777058</v>
      </c>
      <c r="J35" s="60">
        <v>595655877</v>
      </c>
      <c r="K35" s="60">
        <v>572413314</v>
      </c>
      <c r="L35" s="60">
        <v>622245220</v>
      </c>
      <c r="M35" s="60">
        <v>622245220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622245220</v>
      </c>
      <c r="W35" s="60">
        <v>222966102</v>
      </c>
      <c r="X35" s="60">
        <v>399279118</v>
      </c>
      <c r="Y35" s="61">
        <v>179.08</v>
      </c>
      <c r="Z35" s="62">
        <v>445932204</v>
      </c>
    </row>
    <row r="36" spans="1:26" ht="12.75">
      <c r="A36" s="58" t="s">
        <v>57</v>
      </c>
      <c r="B36" s="19">
        <v>176863248</v>
      </c>
      <c r="C36" s="19">
        <v>0</v>
      </c>
      <c r="D36" s="59">
        <v>197324294</v>
      </c>
      <c r="E36" s="60">
        <v>220558470</v>
      </c>
      <c r="F36" s="60">
        <v>177016275</v>
      </c>
      <c r="G36" s="60">
        <v>179418009</v>
      </c>
      <c r="H36" s="60">
        <v>179473293</v>
      </c>
      <c r="I36" s="60">
        <v>179473293</v>
      </c>
      <c r="J36" s="60">
        <v>184462972</v>
      </c>
      <c r="K36" s="60">
        <v>183961079</v>
      </c>
      <c r="L36" s="60">
        <v>192365464</v>
      </c>
      <c r="M36" s="60">
        <v>192365464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192365464</v>
      </c>
      <c r="W36" s="60">
        <v>110279235</v>
      </c>
      <c r="X36" s="60">
        <v>82086229</v>
      </c>
      <c r="Y36" s="61">
        <v>74.43</v>
      </c>
      <c r="Z36" s="62">
        <v>220558470</v>
      </c>
    </row>
    <row r="37" spans="1:26" ht="12.75">
      <c r="A37" s="58" t="s">
        <v>58</v>
      </c>
      <c r="B37" s="19">
        <v>40871790</v>
      </c>
      <c r="C37" s="19">
        <v>0</v>
      </c>
      <c r="D37" s="59">
        <v>28601590</v>
      </c>
      <c r="E37" s="60">
        <v>28601590</v>
      </c>
      <c r="F37" s="60">
        <v>26863207</v>
      </c>
      <c r="G37" s="60">
        <v>26265209</v>
      </c>
      <c r="H37" s="60">
        <v>23168695</v>
      </c>
      <c r="I37" s="60">
        <v>23168695</v>
      </c>
      <c r="J37" s="60">
        <v>23367755</v>
      </c>
      <c r="K37" s="60">
        <v>22815530</v>
      </c>
      <c r="L37" s="60">
        <v>27059427</v>
      </c>
      <c r="M37" s="60">
        <v>27059427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27059427</v>
      </c>
      <c r="W37" s="60">
        <v>14300795</v>
      </c>
      <c r="X37" s="60">
        <v>12758632</v>
      </c>
      <c r="Y37" s="61">
        <v>89.22</v>
      </c>
      <c r="Z37" s="62">
        <v>28601590</v>
      </c>
    </row>
    <row r="38" spans="1:26" ht="12.75">
      <c r="A38" s="58" t="s">
        <v>59</v>
      </c>
      <c r="B38" s="19">
        <v>26161070</v>
      </c>
      <c r="C38" s="19">
        <v>0</v>
      </c>
      <c r="D38" s="59">
        <v>25432068</v>
      </c>
      <c r="E38" s="60">
        <v>25432068</v>
      </c>
      <c r="F38" s="60">
        <v>22580532</v>
      </c>
      <c r="G38" s="60">
        <v>26170653</v>
      </c>
      <c r="H38" s="60">
        <v>26170653</v>
      </c>
      <c r="I38" s="60">
        <v>26170653</v>
      </c>
      <c r="J38" s="60">
        <v>26170653</v>
      </c>
      <c r="K38" s="60">
        <v>26170653</v>
      </c>
      <c r="L38" s="60">
        <v>26170653</v>
      </c>
      <c r="M38" s="60">
        <v>26170653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26170653</v>
      </c>
      <c r="W38" s="60">
        <v>12716034</v>
      </c>
      <c r="X38" s="60">
        <v>13454619</v>
      </c>
      <c r="Y38" s="61">
        <v>105.81</v>
      </c>
      <c r="Z38" s="62">
        <v>25432068</v>
      </c>
    </row>
    <row r="39" spans="1:26" ht="12.75">
      <c r="A39" s="58" t="s">
        <v>60</v>
      </c>
      <c r="B39" s="19">
        <v>666404647</v>
      </c>
      <c r="C39" s="19">
        <v>0</v>
      </c>
      <c r="D39" s="59">
        <v>661894655</v>
      </c>
      <c r="E39" s="60">
        <v>612457016</v>
      </c>
      <c r="F39" s="60">
        <v>819488822</v>
      </c>
      <c r="G39" s="60">
        <v>777779839</v>
      </c>
      <c r="H39" s="60">
        <v>757911003</v>
      </c>
      <c r="I39" s="60">
        <v>757911003</v>
      </c>
      <c r="J39" s="60">
        <v>730580441</v>
      </c>
      <c r="K39" s="60">
        <v>707388210</v>
      </c>
      <c r="L39" s="60">
        <v>761380604</v>
      </c>
      <c r="M39" s="60">
        <v>761380604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761380604</v>
      </c>
      <c r="W39" s="60">
        <v>306228508</v>
      </c>
      <c r="X39" s="60">
        <v>455152096</v>
      </c>
      <c r="Y39" s="61">
        <v>148.63</v>
      </c>
      <c r="Z39" s="62">
        <v>612457016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66360970</v>
      </c>
      <c r="C42" s="19">
        <v>0</v>
      </c>
      <c r="D42" s="59">
        <v>4948982</v>
      </c>
      <c r="E42" s="60">
        <v>-46288654</v>
      </c>
      <c r="F42" s="60">
        <v>116698377</v>
      </c>
      <c r="G42" s="60">
        <v>-19073007</v>
      </c>
      <c r="H42" s="60">
        <v>-21524752</v>
      </c>
      <c r="I42" s="60">
        <v>76100618</v>
      </c>
      <c r="J42" s="60">
        <v>-29443508</v>
      </c>
      <c r="K42" s="60">
        <v>-25072199</v>
      </c>
      <c r="L42" s="60">
        <v>51596650</v>
      </c>
      <c r="M42" s="60">
        <v>-2919057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73181561</v>
      </c>
      <c r="W42" s="60">
        <v>38079511</v>
      </c>
      <c r="X42" s="60">
        <v>35102050</v>
      </c>
      <c r="Y42" s="61">
        <v>92.18</v>
      </c>
      <c r="Z42" s="62">
        <v>-46288654</v>
      </c>
    </row>
    <row r="43" spans="1:26" ht="12.75">
      <c r="A43" s="58" t="s">
        <v>63</v>
      </c>
      <c r="B43" s="19">
        <v>-33328639</v>
      </c>
      <c r="C43" s="19">
        <v>0</v>
      </c>
      <c r="D43" s="59">
        <v>-9850000</v>
      </c>
      <c r="E43" s="60">
        <v>-31284176</v>
      </c>
      <c r="F43" s="60">
        <v>0</v>
      </c>
      <c r="G43" s="60">
        <v>-4159182</v>
      </c>
      <c r="H43" s="60">
        <v>14539563</v>
      </c>
      <c r="I43" s="60">
        <v>10380381</v>
      </c>
      <c r="J43" s="60">
        <v>253960</v>
      </c>
      <c r="K43" s="60">
        <v>1180151</v>
      </c>
      <c r="L43" s="60">
        <v>-7340903</v>
      </c>
      <c r="M43" s="60">
        <v>-5906792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4473589</v>
      </c>
      <c r="W43" s="60">
        <v>-13028759</v>
      </c>
      <c r="X43" s="60">
        <v>17502348</v>
      </c>
      <c r="Y43" s="61">
        <v>-134.34</v>
      </c>
      <c r="Z43" s="62">
        <v>-31284176</v>
      </c>
    </row>
    <row r="44" spans="1:26" ht="12.75">
      <c r="A44" s="58" t="s">
        <v>64</v>
      </c>
      <c r="B44" s="19">
        <v>-3085068</v>
      </c>
      <c r="C44" s="19">
        <v>0</v>
      </c>
      <c r="D44" s="59">
        <v>-1702996</v>
      </c>
      <c r="E44" s="60">
        <v>-1702996</v>
      </c>
      <c r="F44" s="60">
        <v>0</v>
      </c>
      <c r="G44" s="60">
        <v>0</v>
      </c>
      <c r="H44" s="60">
        <v>-1882191</v>
      </c>
      <c r="I44" s="60">
        <v>-1882191</v>
      </c>
      <c r="J44" s="60">
        <v>0</v>
      </c>
      <c r="K44" s="60">
        <v>-22063</v>
      </c>
      <c r="L44" s="60">
        <v>-22211</v>
      </c>
      <c r="M44" s="60">
        <v>-44274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-1926465</v>
      </c>
      <c r="W44" s="60">
        <v>-851498</v>
      </c>
      <c r="X44" s="60">
        <v>-1074967</v>
      </c>
      <c r="Y44" s="61">
        <v>126.24</v>
      </c>
      <c r="Z44" s="62">
        <v>-1702996</v>
      </c>
    </row>
    <row r="45" spans="1:26" ht="12.75">
      <c r="A45" s="70" t="s">
        <v>65</v>
      </c>
      <c r="B45" s="22">
        <v>462348011</v>
      </c>
      <c r="C45" s="22">
        <v>0</v>
      </c>
      <c r="D45" s="99">
        <v>425775493</v>
      </c>
      <c r="E45" s="100">
        <v>353103681</v>
      </c>
      <c r="F45" s="100">
        <v>579046388</v>
      </c>
      <c r="G45" s="100">
        <v>555814199</v>
      </c>
      <c r="H45" s="100">
        <v>546946819</v>
      </c>
      <c r="I45" s="100">
        <v>546946819</v>
      </c>
      <c r="J45" s="100">
        <v>517757271</v>
      </c>
      <c r="K45" s="100">
        <v>493843160</v>
      </c>
      <c r="L45" s="100">
        <v>538076696</v>
      </c>
      <c r="M45" s="100">
        <v>538076696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538076696</v>
      </c>
      <c r="W45" s="100">
        <v>456578761</v>
      </c>
      <c r="X45" s="100">
        <v>81497935</v>
      </c>
      <c r="Y45" s="101">
        <v>17.85</v>
      </c>
      <c r="Z45" s="102">
        <v>353103681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17315553</v>
      </c>
      <c r="C49" s="52">
        <v>0</v>
      </c>
      <c r="D49" s="129">
        <v>-45728</v>
      </c>
      <c r="E49" s="54">
        <v>50911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15236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59042</v>
      </c>
      <c r="W49" s="54">
        <v>0</v>
      </c>
      <c r="X49" s="54">
        <v>0</v>
      </c>
      <c r="Y49" s="54">
        <v>17395014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-27059425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-27059425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7173165</v>
      </c>
      <c r="F40" s="345">
        <f t="shared" si="9"/>
        <v>0</v>
      </c>
      <c r="G40" s="345">
        <f t="shared" si="9"/>
        <v>486062</v>
      </c>
      <c r="H40" s="343">
        <f t="shared" si="9"/>
        <v>734979</v>
      </c>
      <c r="I40" s="343">
        <f t="shared" si="9"/>
        <v>-337776</v>
      </c>
      <c r="J40" s="345">
        <f t="shared" si="9"/>
        <v>883265</v>
      </c>
      <c r="K40" s="345">
        <f t="shared" si="9"/>
        <v>508493</v>
      </c>
      <c r="L40" s="343">
        <f t="shared" si="9"/>
        <v>264208</v>
      </c>
      <c r="M40" s="343">
        <f t="shared" si="9"/>
        <v>19000</v>
      </c>
      <c r="N40" s="345">
        <f t="shared" si="9"/>
        <v>791701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1674966</v>
      </c>
      <c r="X40" s="343">
        <f t="shared" si="9"/>
        <v>0</v>
      </c>
      <c r="Y40" s="345">
        <f t="shared" si="9"/>
        <v>1674966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958453</v>
      </c>
      <c r="F43" s="370"/>
      <c r="G43" s="370">
        <v>53640</v>
      </c>
      <c r="H43" s="305">
        <v>85</v>
      </c>
      <c r="I43" s="305">
        <v>110757</v>
      </c>
      <c r="J43" s="370">
        <v>164482</v>
      </c>
      <c r="K43" s="370">
        <v>28355</v>
      </c>
      <c r="L43" s="305">
        <v>46663</v>
      </c>
      <c r="M43" s="305"/>
      <c r="N43" s="370">
        <v>75018</v>
      </c>
      <c r="O43" s="370"/>
      <c r="P43" s="305"/>
      <c r="Q43" s="305"/>
      <c r="R43" s="370"/>
      <c r="S43" s="370"/>
      <c r="T43" s="305"/>
      <c r="U43" s="305"/>
      <c r="V43" s="370"/>
      <c r="W43" s="370">
        <v>239500</v>
      </c>
      <c r="X43" s="305"/>
      <c r="Y43" s="370">
        <v>239500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5000</v>
      </c>
      <c r="F44" s="53"/>
      <c r="G44" s="53">
        <v>1039</v>
      </c>
      <c r="H44" s="54"/>
      <c r="I44" s="54">
        <v>22031</v>
      </c>
      <c r="J44" s="53">
        <v>23070</v>
      </c>
      <c r="K44" s="53">
        <v>-489</v>
      </c>
      <c r="L44" s="54"/>
      <c r="M44" s="54"/>
      <c r="N44" s="53">
        <v>-489</v>
      </c>
      <c r="O44" s="53"/>
      <c r="P44" s="54"/>
      <c r="Q44" s="54"/>
      <c r="R44" s="53"/>
      <c r="S44" s="53"/>
      <c r="T44" s="54"/>
      <c r="U44" s="54"/>
      <c r="V44" s="53"/>
      <c r="W44" s="53">
        <v>22581</v>
      </c>
      <c r="X44" s="54"/>
      <c r="Y44" s="53">
        <v>22581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6209712</v>
      </c>
      <c r="F47" s="53"/>
      <c r="G47" s="53">
        <v>431383</v>
      </c>
      <c r="H47" s="54">
        <v>734894</v>
      </c>
      <c r="I47" s="54">
        <v>-470564</v>
      </c>
      <c r="J47" s="53">
        <v>695713</v>
      </c>
      <c r="K47" s="53">
        <v>480627</v>
      </c>
      <c r="L47" s="54">
        <v>215645</v>
      </c>
      <c r="M47" s="54">
        <v>19000</v>
      </c>
      <c r="N47" s="53">
        <v>715272</v>
      </c>
      <c r="O47" s="53"/>
      <c r="P47" s="54"/>
      <c r="Q47" s="54"/>
      <c r="R47" s="53"/>
      <c r="S47" s="53"/>
      <c r="T47" s="54"/>
      <c r="U47" s="54"/>
      <c r="V47" s="53"/>
      <c r="W47" s="53">
        <v>1410985</v>
      </c>
      <c r="X47" s="54"/>
      <c r="Y47" s="53">
        <v>1410985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1900</v>
      </c>
      <c r="M49" s="54"/>
      <c r="N49" s="53">
        <v>1900</v>
      </c>
      <c r="O49" s="53"/>
      <c r="P49" s="54"/>
      <c r="Q49" s="54"/>
      <c r="R49" s="53"/>
      <c r="S49" s="53"/>
      <c r="T49" s="54"/>
      <c r="U49" s="54"/>
      <c r="V49" s="53"/>
      <c r="W49" s="53">
        <v>1900</v>
      </c>
      <c r="X49" s="54"/>
      <c r="Y49" s="53">
        <v>1900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7173165</v>
      </c>
      <c r="F60" s="264">
        <f t="shared" si="14"/>
        <v>0</v>
      </c>
      <c r="G60" s="264">
        <f t="shared" si="14"/>
        <v>486062</v>
      </c>
      <c r="H60" s="219">
        <f t="shared" si="14"/>
        <v>734979</v>
      </c>
      <c r="I60" s="219">
        <f t="shared" si="14"/>
        <v>-337776</v>
      </c>
      <c r="J60" s="264">
        <f t="shared" si="14"/>
        <v>883265</v>
      </c>
      <c r="K60" s="264">
        <f t="shared" si="14"/>
        <v>508493</v>
      </c>
      <c r="L60" s="219">
        <f t="shared" si="14"/>
        <v>264208</v>
      </c>
      <c r="M60" s="219">
        <f t="shared" si="14"/>
        <v>19000</v>
      </c>
      <c r="N60" s="264">
        <f t="shared" si="14"/>
        <v>791701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1674966</v>
      </c>
      <c r="X60" s="219">
        <f t="shared" si="14"/>
        <v>0</v>
      </c>
      <c r="Y60" s="264">
        <f t="shared" si="14"/>
        <v>1674966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381672572</v>
      </c>
      <c r="D5" s="153">
        <f>SUM(D6:D8)</f>
        <v>0</v>
      </c>
      <c r="E5" s="154">
        <f t="shared" si="0"/>
        <v>355564118</v>
      </c>
      <c r="F5" s="100">
        <f t="shared" si="0"/>
        <v>355564118</v>
      </c>
      <c r="G5" s="100">
        <f t="shared" si="0"/>
        <v>142366622</v>
      </c>
      <c r="H5" s="100">
        <f t="shared" si="0"/>
        <v>2103475</v>
      </c>
      <c r="I5" s="100">
        <f t="shared" si="0"/>
        <v>1296483</v>
      </c>
      <c r="J5" s="100">
        <f t="shared" si="0"/>
        <v>145766580</v>
      </c>
      <c r="K5" s="100">
        <f t="shared" si="0"/>
        <v>296220</v>
      </c>
      <c r="L5" s="100">
        <f t="shared" si="0"/>
        <v>4664983</v>
      </c>
      <c r="M5" s="100">
        <f t="shared" si="0"/>
        <v>113693529</v>
      </c>
      <c r="N5" s="100">
        <f t="shared" si="0"/>
        <v>118654732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264421312</v>
      </c>
      <c r="X5" s="100">
        <f t="shared" si="0"/>
        <v>254832564</v>
      </c>
      <c r="Y5" s="100">
        <f t="shared" si="0"/>
        <v>9588748</v>
      </c>
      <c r="Z5" s="137">
        <f>+IF(X5&lt;&gt;0,+(Y5/X5)*100,0)</f>
        <v>3.762764008449093</v>
      </c>
      <c r="AA5" s="153">
        <f>SUM(AA6:AA8)</f>
        <v>355564118</v>
      </c>
    </row>
    <row r="6" spans="1:27" ht="12.75">
      <c r="A6" s="138" t="s">
        <v>75</v>
      </c>
      <c r="B6" s="136"/>
      <c r="C6" s="155">
        <v>2319</v>
      </c>
      <c r="D6" s="155"/>
      <c r="E6" s="156">
        <v>21000</v>
      </c>
      <c r="F6" s="60">
        <v>21000</v>
      </c>
      <c r="G6" s="60">
        <v>44</v>
      </c>
      <c r="H6" s="60"/>
      <c r="I6" s="60"/>
      <c r="J6" s="60">
        <v>44</v>
      </c>
      <c r="K6" s="60">
        <v>6246</v>
      </c>
      <c r="L6" s="60">
        <v>6456</v>
      </c>
      <c r="M6" s="60">
        <v>-3140</v>
      </c>
      <c r="N6" s="60">
        <v>9562</v>
      </c>
      <c r="O6" s="60"/>
      <c r="P6" s="60"/>
      <c r="Q6" s="60"/>
      <c r="R6" s="60"/>
      <c r="S6" s="60"/>
      <c r="T6" s="60"/>
      <c r="U6" s="60"/>
      <c r="V6" s="60"/>
      <c r="W6" s="60">
        <v>9606</v>
      </c>
      <c r="X6" s="60">
        <v>10500</v>
      </c>
      <c r="Y6" s="60">
        <v>-894</v>
      </c>
      <c r="Z6" s="140">
        <v>-8.51</v>
      </c>
      <c r="AA6" s="155">
        <v>21000</v>
      </c>
    </row>
    <row r="7" spans="1:27" ht="12.75">
      <c r="A7" s="138" t="s">
        <v>76</v>
      </c>
      <c r="B7" s="136"/>
      <c r="C7" s="157">
        <v>381667161</v>
      </c>
      <c r="D7" s="157"/>
      <c r="E7" s="158">
        <v>355543118</v>
      </c>
      <c r="F7" s="159">
        <v>355543118</v>
      </c>
      <c r="G7" s="159">
        <v>142366578</v>
      </c>
      <c r="H7" s="159">
        <v>2103475</v>
      </c>
      <c r="I7" s="159">
        <v>1296483</v>
      </c>
      <c r="J7" s="159">
        <v>145766536</v>
      </c>
      <c r="K7" s="159">
        <v>289974</v>
      </c>
      <c r="L7" s="159">
        <v>4680287</v>
      </c>
      <c r="M7" s="159">
        <v>113696669</v>
      </c>
      <c r="N7" s="159">
        <v>118666930</v>
      </c>
      <c r="O7" s="159"/>
      <c r="P7" s="159"/>
      <c r="Q7" s="159"/>
      <c r="R7" s="159"/>
      <c r="S7" s="159"/>
      <c r="T7" s="159"/>
      <c r="U7" s="159"/>
      <c r="V7" s="159"/>
      <c r="W7" s="159">
        <v>264433466</v>
      </c>
      <c r="X7" s="159">
        <v>254822064</v>
      </c>
      <c r="Y7" s="159">
        <v>9611402</v>
      </c>
      <c r="Z7" s="141">
        <v>3.77</v>
      </c>
      <c r="AA7" s="157">
        <v>355543118</v>
      </c>
    </row>
    <row r="8" spans="1:27" ht="12.75">
      <c r="A8" s="138" t="s">
        <v>77</v>
      </c>
      <c r="B8" s="136"/>
      <c r="C8" s="155">
        <v>3092</v>
      </c>
      <c r="D8" s="155"/>
      <c r="E8" s="156"/>
      <c r="F8" s="60"/>
      <c r="G8" s="60"/>
      <c r="H8" s="60"/>
      <c r="I8" s="60"/>
      <c r="J8" s="60"/>
      <c r="K8" s="60"/>
      <c r="L8" s="60">
        <v>-21760</v>
      </c>
      <c r="M8" s="60"/>
      <c r="N8" s="60">
        <v>-21760</v>
      </c>
      <c r="O8" s="60"/>
      <c r="P8" s="60"/>
      <c r="Q8" s="60"/>
      <c r="R8" s="60"/>
      <c r="S8" s="60"/>
      <c r="T8" s="60"/>
      <c r="U8" s="60"/>
      <c r="V8" s="60"/>
      <c r="W8" s="60">
        <v>-21760</v>
      </c>
      <c r="X8" s="60"/>
      <c r="Y8" s="60">
        <v>-21760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71615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>
        <v>70175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1440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20819</v>
      </c>
      <c r="D15" s="153">
        <f>SUM(D16:D18)</f>
        <v>0</v>
      </c>
      <c r="E15" s="154">
        <f t="shared" si="2"/>
        <v>2318000</v>
      </c>
      <c r="F15" s="100">
        <f t="shared" si="2"/>
        <v>2318000</v>
      </c>
      <c r="G15" s="100">
        <f t="shared" si="2"/>
        <v>48246</v>
      </c>
      <c r="H15" s="100">
        <f t="shared" si="2"/>
        <v>4386</v>
      </c>
      <c r="I15" s="100">
        <f t="shared" si="2"/>
        <v>17544</v>
      </c>
      <c r="J15" s="100">
        <f t="shared" si="2"/>
        <v>70176</v>
      </c>
      <c r="K15" s="100">
        <f t="shared" si="2"/>
        <v>8772</v>
      </c>
      <c r="L15" s="100">
        <f t="shared" si="2"/>
        <v>8772</v>
      </c>
      <c r="M15" s="100">
        <f t="shared" si="2"/>
        <v>1043000</v>
      </c>
      <c r="N15" s="100">
        <f t="shared" si="2"/>
        <v>1060544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1130720</v>
      </c>
      <c r="X15" s="100">
        <f t="shared" si="2"/>
        <v>1545332</v>
      </c>
      <c r="Y15" s="100">
        <f t="shared" si="2"/>
        <v>-414612</v>
      </c>
      <c r="Z15" s="137">
        <f>+IF(X15&lt;&gt;0,+(Y15/X15)*100,0)</f>
        <v>-26.8299627523406</v>
      </c>
      <c r="AA15" s="153">
        <f>SUM(AA16:AA18)</f>
        <v>2318000</v>
      </c>
    </row>
    <row r="16" spans="1:27" ht="12.75">
      <c r="A16" s="138" t="s">
        <v>85</v>
      </c>
      <c r="B16" s="136"/>
      <c r="C16" s="155">
        <v>20819</v>
      </c>
      <c r="D16" s="155"/>
      <c r="E16" s="156">
        <v>2318000</v>
      </c>
      <c r="F16" s="60">
        <v>2318000</v>
      </c>
      <c r="G16" s="60"/>
      <c r="H16" s="60"/>
      <c r="I16" s="60"/>
      <c r="J16" s="60"/>
      <c r="K16" s="60"/>
      <c r="L16" s="60"/>
      <c r="M16" s="60">
        <v>1043000</v>
      </c>
      <c r="N16" s="60">
        <v>1043000</v>
      </c>
      <c r="O16" s="60"/>
      <c r="P16" s="60"/>
      <c r="Q16" s="60"/>
      <c r="R16" s="60"/>
      <c r="S16" s="60"/>
      <c r="T16" s="60"/>
      <c r="U16" s="60"/>
      <c r="V16" s="60"/>
      <c r="W16" s="60">
        <v>1043000</v>
      </c>
      <c r="X16" s="60">
        <v>1545332</v>
      </c>
      <c r="Y16" s="60">
        <v>-502332</v>
      </c>
      <c r="Z16" s="140">
        <v>-32.51</v>
      </c>
      <c r="AA16" s="155">
        <v>2318000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>
        <v>48246</v>
      </c>
      <c r="H18" s="60">
        <v>4386</v>
      </c>
      <c r="I18" s="60">
        <v>17544</v>
      </c>
      <c r="J18" s="60">
        <v>70176</v>
      </c>
      <c r="K18" s="60">
        <v>8772</v>
      </c>
      <c r="L18" s="60">
        <v>8772</v>
      </c>
      <c r="M18" s="60"/>
      <c r="N18" s="60">
        <v>17544</v>
      </c>
      <c r="O18" s="60"/>
      <c r="P18" s="60"/>
      <c r="Q18" s="60"/>
      <c r="R18" s="60"/>
      <c r="S18" s="60"/>
      <c r="T18" s="60"/>
      <c r="U18" s="60"/>
      <c r="V18" s="60"/>
      <c r="W18" s="60">
        <v>87720</v>
      </c>
      <c r="X18" s="60"/>
      <c r="Y18" s="60">
        <v>87720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381765006</v>
      </c>
      <c r="D25" s="168">
        <f>+D5+D9+D15+D19+D24</f>
        <v>0</v>
      </c>
      <c r="E25" s="169">
        <f t="shared" si="4"/>
        <v>357882118</v>
      </c>
      <c r="F25" s="73">
        <f t="shared" si="4"/>
        <v>357882118</v>
      </c>
      <c r="G25" s="73">
        <f t="shared" si="4"/>
        <v>142414868</v>
      </c>
      <c r="H25" s="73">
        <f t="shared" si="4"/>
        <v>2107861</v>
      </c>
      <c r="I25" s="73">
        <f t="shared" si="4"/>
        <v>1314027</v>
      </c>
      <c r="J25" s="73">
        <f t="shared" si="4"/>
        <v>145836756</v>
      </c>
      <c r="K25" s="73">
        <f t="shared" si="4"/>
        <v>304992</v>
      </c>
      <c r="L25" s="73">
        <f t="shared" si="4"/>
        <v>4673755</v>
      </c>
      <c r="M25" s="73">
        <f t="shared" si="4"/>
        <v>114736529</v>
      </c>
      <c r="N25" s="73">
        <f t="shared" si="4"/>
        <v>119715276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265552032</v>
      </c>
      <c r="X25" s="73">
        <f t="shared" si="4"/>
        <v>256377896</v>
      </c>
      <c r="Y25" s="73">
        <f t="shared" si="4"/>
        <v>9174136</v>
      </c>
      <c r="Z25" s="170">
        <f>+IF(X25&lt;&gt;0,+(Y25/X25)*100,0)</f>
        <v>3.578364649657629</v>
      </c>
      <c r="AA25" s="168">
        <f>+AA5+AA9+AA15+AA19+AA24</f>
        <v>357882118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111140777</v>
      </c>
      <c r="D28" s="153">
        <f>SUM(D29:D31)</f>
        <v>0</v>
      </c>
      <c r="E28" s="154">
        <f t="shared" si="5"/>
        <v>147359884</v>
      </c>
      <c r="F28" s="100">
        <f t="shared" si="5"/>
        <v>154803098</v>
      </c>
      <c r="G28" s="100">
        <f t="shared" si="5"/>
        <v>5946653</v>
      </c>
      <c r="H28" s="100">
        <f t="shared" si="5"/>
        <v>9614284</v>
      </c>
      <c r="I28" s="100">
        <f t="shared" si="5"/>
        <v>9959496</v>
      </c>
      <c r="J28" s="100">
        <f t="shared" si="5"/>
        <v>25520433</v>
      </c>
      <c r="K28" s="100">
        <f t="shared" si="5"/>
        <v>8203042</v>
      </c>
      <c r="L28" s="100">
        <f t="shared" si="5"/>
        <v>10467907</v>
      </c>
      <c r="M28" s="100">
        <f t="shared" si="5"/>
        <v>11307156</v>
      </c>
      <c r="N28" s="100">
        <f t="shared" si="5"/>
        <v>29978105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55498538</v>
      </c>
      <c r="X28" s="100">
        <f t="shared" si="5"/>
        <v>72571894</v>
      </c>
      <c r="Y28" s="100">
        <f t="shared" si="5"/>
        <v>-17073356</v>
      </c>
      <c r="Z28" s="137">
        <f>+IF(X28&lt;&gt;0,+(Y28/X28)*100,0)</f>
        <v>-23.52612707062599</v>
      </c>
      <c r="AA28" s="153">
        <f>SUM(AA29:AA31)</f>
        <v>154803098</v>
      </c>
    </row>
    <row r="29" spans="1:27" ht="12.75">
      <c r="A29" s="138" t="s">
        <v>75</v>
      </c>
      <c r="B29" s="136"/>
      <c r="C29" s="155">
        <v>50804835</v>
      </c>
      <c r="D29" s="155"/>
      <c r="E29" s="156">
        <v>51793715</v>
      </c>
      <c r="F29" s="60">
        <v>52287715</v>
      </c>
      <c r="G29" s="60">
        <v>2225633</v>
      </c>
      <c r="H29" s="60">
        <v>2285796</v>
      </c>
      <c r="I29" s="60">
        <v>3535800</v>
      </c>
      <c r="J29" s="60">
        <v>8047229</v>
      </c>
      <c r="K29" s="60">
        <v>2981533</v>
      </c>
      <c r="L29" s="60">
        <v>2419018</v>
      </c>
      <c r="M29" s="60">
        <v>4523271</v>
      </c>
      <c r="N29" s="60">
        <v>9923822</v>
      </c>
      <c r="O29" s="60"/>
      <c r="P29" s="60"/>
      <c r="Q29" s="60"/>
      <c r="R29" s="60"/>
      <c r="S29" s="60"/>
      <c r="T29" s="60"/>
      <c r="U29" s="60"/>
      <c r="V29" s="60"/>
      <c r="W29" s="60">
        <v>17971051</v>
      </c>
      <c r="X29" s="60">
        <v>24937794</v>
      </c>
      <c r="Y29" s="60">
        <v>-6966743</v>
      </c>
      <c r="Z29" s="140">
        <v>-27.94</v>
      </c>
      <c r="AA29" s="155">
        <v>52287715</v>
      </c>
    </row>
    <row r="30" spans="1:27" ht="12.75">
      <c r="A30" s="138" t="s">
        <v>76</v>
      </c>
      <c r="B30" s="136"/>
      <c r="C30" s="157">
        <v>35538146</v>
      </c>
      <c r="D30" s="157"/>
      <c r="E30" s="158">
        <v>32970048</v>
      </c>
      <c r="F30" s="159">
        <v>36654322</v>
      </c>
      <c r="G30" s="159">
        <v>1509908</v>
      </c>
      <c r="H30" s="159">
        <v>2330165</v>
      </c>
      <c r="I30" s="159">
        <v>2713300</v>
      </c>
      <c r="J30" s="159">
        <v>6553373</v>
      </c>
      <c r="K30" s="159">
        <v>1567882</v>
      </c>
      <c r="L30" s="159">
        <v>3409150</v>
      </c>
      <c r="M30" s="159">
        <v>3275544</v>
      </c>
      <c r="N30" s="159">
        <v>8252576</v>
      </c>
      <c r="O30" s="159"/>
      <c r="P30" s="159"/>
      <c r="Q30" s="159"/>
      <c r="R30" s="159"/>
      <c r="S30" s="159"/>
      <c r="T30" s="159"/>
      <c r="U30" s="159"/>
      <c r="V30" s="159"/>
      <c r="W30" s="159">
        <v>14805949</v>
      </c>
      <c r="X30" s="159">
        <v>17163327</v>
      </c>
      <c r="Y30" s="159">
        <v>-2357378</v>
      </c>
      <c r="Z30" s="141">
        <v>-13.73</v>
      </c>
      <c r="AA30" s="157">
        <v>36654322</v>
      </c>
    </row>
    <row r="31" spans="1:27" ht="12.75">
      <c r="A31" s="138" t="s">
        <v>77</v>
      </c>
      <c r="B31" s="136"/>
      <c r="C31" s="155">
        <v>24797796</v>
      </c>
      <c r="D31" s="155"/>
      <c r="E31" s="156">
        <v>62596121</v>
      </c>
      <c r="F31" s="60">
        <v>65861061</v>
      </c>
      <c r="G31" s="60">
        <v>2211112</v>
      </c>
      <c r="H31" s="60">
        <v>4998323</v>
      </c>
      <c r="I31" s="60">
        <v>3710396</v>
      </c>
      <c r="J31" s="60">
        <v>10919831</v>
      </c>
      <c r="K31" s="60">
        <v>3653627</v>
      </c>
      <c r="L31" s="60">
        <v>4639739</v>
      </c>
      <c r="M31" s="60">
        <v>3508341</v>
      </c>
      <c r="N31" s="60">
        <v>11801707</v>
      </c>
      <c r="O31" s="60"/>
      <c r="P31" s="60"/>
      <c r="Q31" s="60"/>
      <c r="R31" s="60"/>
      <c r="S31" s="60"/>
      <c r="T31" s="60"/>
      <c r="U31" s="60"/>
      <c r="V31" s="60"/>
      <c r="W31" s="60">
        <v>22721538</v>
      </c>
      <c r="X31" s="60">
        <v>30470773</v>
      </c>
      <c r="Y31" s="60">
        <v>-7749235</v>
      </c>
      <c r="Z31" s="140">
        <v>-25.43</v>
      </c>
      <c r="AA31" s="155">
        <v>65861061</v>
      </c>
    </row>
    <row r="32" spans="1:27" ht="12.75">
      <c r="A32" s="135" t="s">
        <v>78</v>
      </c>
      <c r="B32" s="136"/>
      <c r="C32" s="153">
        <f aca="true" t="shared" si="6" ref="C32:Y32">SUM(C33:C37)</f>
        <v>56783913</v>
      </c>
      <c r="D32" s="153">
        <f>SUM(D33:D37)</f>
        <v>0</v>
      </c>
      <c r="E32" s="154">
        <f t="shared" si="6"/>
        <v>70996238</v>
      </c>
      <c r="F32" s="100">
        <f t="shared" si="6"/>
        <v>77963969</v>
      </c>
      <c r="G32" s="100">
        <f t="shared" si="6"/>
        <v>3401967</v>
      </c>
      <c r="H32" s="100">
        <f t="shared" si="6"/>
        <v>4503083</v>
      </c>
      <c r="I32" s="100">
        <f t="shared" si="6"/>
        <v>5336148</v>
      </c>
      <c r="J32" s="100">
        <f t="shared" si="6"/>
        <v>13241198</v>
      </c>
      <c r="K32" s="100">
        <f t="shared" si="6"/>
        <v>4430616</v>
      </c>
      <c r="L32" s="100">
        <f t="shared" si="6"/>
        <v>4861562</v>
      </c>
      <c r="M32" s="100">
        <f t="shared" si="6"/>
        <v>9922279</v>
      </c>
      <c r="N32" s="100">
        <f t="shared" si="6"/>
        <v>19214457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32455655</v>
      </c>
      <c r="X32" s="100">
        <f t="shared" si="6"/>
        <v>34128644</v>
      </c>
      <c r="Y32" s="100">
        <f t="shared" si="6"/>
        <v>-1672989</v>
      </c>
      <c r="Z32" s="137">
        <f>+IF(X32&lt;&gt;0,+(Y32/X32)*100,0)</f>
        <v>-4.902008412640127</v>
      </c>
      <c r="AA32" s="153">
        <f>SUM(AA33:AA37)</f>
        <v>77963969</v>
      </c>
    </row>
    <row r="33" spans="1:27" ht="12.75">
      <c r="A33" s="138" t="s">
        <v>79</v>
      </c>
      <c r="B33" s="136"/>
      <c r="C33" s="155">
        <v>20010786</v>
      </c>
      <c r="D33" s="155"/>
      <c r="E33" s="156">
        <v>18634590</v>
      </c>
      <c r="F33" s="60">
        <v>23366069</v>
      </c>
      <c r="G33" s="60">
        <v>645156</v>
      </c>
      <c r="H33" s="60">
        <v>802925</v>
      </c>
      <c r="I33" s="60">
        <v>1541714</v>
      </c>
      <c r="J33" s="60">
        <v>2989795</v>
      </c>
      <c r="K33" s="60">
        <v>711171</v>
      </c>
      <c r="L33" s="60">
        <v>1420756</v>
      </c>
      <c r="M33" s="60">
        <v>5044114</v>
      </c>
      <c r="N33" s="60">
        <v>7176041</v>
      </c>
      <c r="O33" s="60"/>
      <c r="P33" s="60"/>
      <c r="Q33" s="60"/>
      <c r="R33" s="60"/>
      <c r="S33" s="60"/>
      <c r="T33" s="60"/>
      <c r="U33" s="60"/>
      <c r="V33" s="60"/>
      <c r="W33" s="60">
        <v>10165836</v>
      </c>
      <c r="X33" s="60">
        <v>7609098</v>
      </c>
      <c r="Y33" s="60">
        <v>2556738</v>
      </c>
      <c r="Z33" s="140">
        <v>33.6</v>
      </c>
      <c r="AA33" s="155">
        <v>23366069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26743415</v>
      </c>
      <c r="D35" s="155"/>
      <c r="E35" s="156">
        <v>31030210</v>
      </c>
      <c r="F35" s="60">
        <v>33266462</v>
      </c>
      <c r="G35" s="60">
        <v>1370140</v>
      </c>
      <c r="H35" s="60">
        <v>2322475</v>
      </c>
      <c r="I35" s="60">
        <v>2323586</v>
      </c>
      <c r="J35" s="60">
        <v>6016201</v>
      </c>
      <c r="K35" s="60">
        <v>1983527</v>
      </c>
      <c r="L35" s="60">
        <v>1249000</v>
      </c>
      <c r="M35" s="60">
        <v>3394092</v>
      </c>
      <c r="N35" s="60">
        <v>6626619</v>
      </c>
      <c r="O35" s="60"/>
      <c r="P35" s="60"/>
      <c r="Q35" s="60"/>
      <c r="R35" s="60"/>
      <c r="S35" s="60"/>
      <c r="T35" s="60"/>
      <c r="U35" s="60"/>
      <c r="V35" s="60"/>
      <c r="W35" s="60">
        <v>12642820</v>
      </c>
      <c r="X35" s="60">
        <v>15971913</v>
      </c>
      <c r="Y35" s="60">
        <v>-3329093</v>
      </c>
      <c r="Z35" s="140">
        <v>-20.84</v>
      </c>
      <c r="AA35" s="155">
        <v>33266462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10029712</v>
      </c>
      <c r="D37" s="157"/>
      <c r="E37" s="158">
        <v>21331438</v>
      </c>
      <c r="F37" s="159">
        <v>21331438</v>
      </c>
      <c r="G37" s="159">
        <v>1386671</v>
      </c>
      <c r="H37" s="159">
        <v>1377683</v>
      </c>
      <c r="I37" s="159">
        <v>1470848</v>
      </c>
      <c r="J37" s="159">
        <v>4235202</v>
      </c>
      <c r="K37" s="159">
        <v>1735918</v>
      </c>
      <c r="L37" s="159">
        <v>2191806</v>
      </c>
      <c r="M37" s="159">
        <v>1484073</v>
      </c>
      <c r="N37" s="159">
        <v>5411797</v>
      </c>
      <c r="O37" s="159"/>
      <c r="P37" s="159"/>
      <c r="Q37" s="159"/>
      <c r="R37" s="159"/>
      <c r="S37" s="159"/>
      <c r="T37" s="159"/>
      <c r="U37" s="159"/>
      <c r="V37" s="159"/>
      <c r="W37" s="159">
        <v>9646999</v>
      </c>
      <c r="X37" s="159">
        <v>10547633</v>
      </c>
      <c r="Y37" s="159">
        <v>-900634</v>
      </c>
      <c r="Z37" s="141">
        <v>-8.54</v>
      </c>
      <c r="AA37" s="157">
        <v>21331438</v>
      </c>
    </row>
    <row r="38" spans="1:27" ht="12.75">
      <c r="A38" s="135" t="s">
        <v>84</v>
      </c>
      <c r="B38" s="142"/>
      <c r="C38" s="153">
        <f aca="true" t="shared" si="7" ref="C38:Y38">SUM(C39:C41)</f>
        <v>188921370</v>
      </c>
      <c r="D38" s="153">
        <f>SUM(D39:D41)</f>
        <v>0</v>
      </c>
      <c r="E38" s="154">
        <f t="shared" si="7"/>
        <v>220366280</v>
      </c>
      <c r="F38" s="100">
        <f t="shared" si="7"/>
        <v>254845884</v>
      </c>
      <c r="G38" s="100">
        <f t="shared" si="7"/>
        <v>4865634</v>
      </c>
      <c r="H38" s="100">
        <f t="shared" si="7"/>
        <v>4339897</v>
      </c>
      <c r="I38" s="100">
        <f t="shared" si="7"/>
        <v>5870930</v>
      </c>
      <c r="J38" s="100">
        <f t="shared" si="7"/>
        <v>15076461</v>
      </c>
      <c r="K38" s="100">
        <f t="shared" si="7"/>
        <v>15958684</v>
      </c>
      <c r="L38" s="100">
        <f t="shared" si="7"/>
        <v>12526367</v>
      </c>
      <c r="M38" s="100">
        <f t="shared" si="7"/>
        <v>38254832</v>
      </c>
      <c r="N38" s="100">
        <f t="shared" si="7"/>
        <v>66739883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81816344</v>
      </c>
      <c r="X38" s="100">
        <f t="shared" si="7"/>
        <v>76775323</v>
      </c>
      <c r="Y38" s="100">
        <f t="shared" si="7"/>
        <v>5041021</v>
      </c>
      <c r="Z38" s="137">
        <f>+IF(X38&lt;&gt;0,+(Y38/X38)*100,0)</f>
        <v>6.565939162509286</v>
      </c>
      <c r="AA38" s="153">
        <f>SUM(AA39:AA41)</f>
        <v>254845884</v>
      </c>
    </row>
    <row r="39" spans="1:27" ht="12.75">
      <c r="A39" s="138" t="s">
        <v>85</v>
      </c>
      <c r="B39" s="136"/>
      <c r="C39" s="155">
        <v>55690980</v>
      </c>
      <c r="D39" s="155"/>
      <c r="E39" s="156">
        <v>217855044</v>
      </c>
      <c r="F39" s="60">
        <v>252334648</v>
      </c>
      <c r="G39" s="60">
        <v>4761162</v>
      </c>
      <c r="H39" s="60">
        <v>4231600</v>
      </c>
      <c r="I39" s="60">
        <v>5762503</v>
      </c>
      <c r="J39" s="60">
        <v>14755265</v>
      </c>
      <c r="K39" s="60">
        <v>15831418</v>
      </c>
      <c r="L39" s="60">
        <v>12358592</v>
      </c>
      <c r="M39" s="60">
        <v>38140554</v>
      </c>
      <c r="N39" s="60">
        <v>66330564</v>
      </c>
      <c r="O39" s="60"/>
      <c r="P39" s="60"/>
      <c r="Q39" s="60"/>
      <c r="R39" s="60"/>
      <c r="S39" s="60"/>
      <c r="T39" s="60"/>
      <c r="U39" s="60"/>
      <c r="V39" s="60"/>
      <c r="W39" s="60">
        <v>81085829</v>
      </c>
      <c r="X39" s="60">
        <v>75508757</v>
      </c>
      <c r="Y39" s="60">
        <v>5577072</v>
      </c>
      <c r="Z39" s="140">
        <v>7.39</v>
      </c>
      <c r="AA39" s="155">
        <v>252334648</v>
      </c>
    </row>
    <row r="40" spans="1:27" ht="12.75">
      <c r="A40" s="138" t="s">
        <v>86</v>
      </c>
      <c r="B40" s="136"/>
      <c r="C40" s="155">
        <v>131829920</v>
      </c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1400470</v>
      </c>
      <c r="D41" s="155"/>
      <c r="E41" s="156">
        <v>2511236</v>
      </c>
      <c r="F41" s="60">
        <v>2511236</v>
      </c>
      <c r="G41" s="60">
        <v>104472</v>
      </c>
      <c r="H41" s="60">
        <v>108297</v>
      </c>
      <c r="I41" s="60">
        <v>108427</v>
      </c>
      <c r="J41" s="60">
        <v>321196</v>
      </c>
      <c r="K41" s="60">
        <v>127266</v>
      </c>
      <c r="L41" s="60">
        <v>167775</v>
      </c>
      <c r="M41" s="60">
        <v>114278</v>
      </c>
      <c r="N41" s="60">
        <v>409319</v>
      </c>
      <c r="O41" s="60"/>
      <c r="P41" s="60"/>
      <c r="Q41" s="60"/>
      <c r="R41" s="60"/>
      <c r="S41" s="60"/>
      <c r="T41" s="60"/>
      <c r="U41" s="60"/>
      <c r="V41" s="60"/>
      <c r="W41" s="60">
        <v>730515</v>
      </c>
      <c r="X41" s="60">
        <v>1266566</v>
      </c>
      <c r="Y41" s="60">
        <v>-536051</v>
      </c>
      <c r="Z41" s="140">
        <v>-42.32</v>
      </c>
      <c r="AA41" s="155">
        <v>2511236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3184000</v>
      </c>
      <c r="F47" s="100">
        <v>3731089</v>
      </c>
      <c r="G47" s="100">
        <v>467000</v>
      </c>
      <c r="H47" s="100"/>
      <c r="I47" s="100">
        <v>25330</v>
      </c>
      <c r="J47" s="100">
        <v>492330</v>
      </c>
      <c r="K47" s="100">
        <v>293225</v>
      </c>
      <c r="L47" s="100">
        <v>10158</v>
      </c>
      <c r="M47" s="100">
        <v>9920</v>
      </c>
      <c r="N47" s="100">
        <v>313303</v>
      </c>
      <c r="O47" s="100"/>
      <c r="P47" s="100"/>
      <c r="Q47" s="100"/>
      <c r="R47" s="100"/>
      <c r="S47" s="100"/>
      <c r="T47" s="100"/>
      <c r="U47" s="100"/>
      <c r="V47" s="100"/>
      <c r="W47" s="100">
        <v>805633</v>
      </c>
      <c r="X47" s="100">
        <v>1709998</v>
      </c>
      <c r="Y47" s="100">
        <v>-904365</v>
      </c>
      <c r="Z47" s="137">
        <v>-52.89</v>
      </c>
      <c r="AA47" s="153">
        <v>3731089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356846060</v>
      </c>
      <c r="D48" s="168">
        <f>+D28+D32+D38+D42+D47</f>
        <v>0</v>
      </c>
      <c r="E48" s="169">
        <f t="shared" si="9"/>
        <v>441906402</v>
      </c>
      <c r="F48" s="73">
        <f t="shared" si="9"/>
        <v>491344040</v>
      </c>
      <c r="G48" s="73">
        <f t="shared" si="9"/>
        <v>14681254</v>
      </c>
      <c r="H48" s="73">
        <f t="shared" si="9"/>
        <v>18457264</v>
      </c>
      <c r="I48" s="73">
        <f t="shared" si="9"/>
        <v>21191904</v>
      </c>
      <c r="J48" s="73">
        <f t="shared" si="9"/>
        <v>54330422</v>
      </c>
      <c r="K48" s="73">
        <f t="shared" si="9"/>
        <v>28885567</v>
      </c>
      <c r="L48" s="73">
        <f t="shared" si="9"/>
        <v>27865994</v>
      </c>
      <c r="M48" s="73">
        <f t="shared" si="9"/>
        <v>59494187</v>
      </c>
      <c r="N48" s="73">
        <f t="shared" si="9"/>
        <v>116245748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170576170</v>
      </c>
      <c r="X48" s="73">
        <f t="shared" si="9"/>
        <v>185185859</v>
      </c>
      <c r="Y48" s="73">
        <f t="shared" si="9"/>
        <v>-14609689</v>
      </c>
      <c r="Z48" s="170">
        <f>+IF(X48&lt;&gt;0,+(Y48/X48)*100,0)</f>
        <v>-7.889203354344675</v>
      </c>
      <c r="AA48" s="168">
        <f>+AA28+AA32+AA38+AA42+AA47</f>
        <v>491344040</v>
      </c>
    </row>
    <row r="49" spans="1:27" ht="12.75">
      <c r="A49" s="148" t="s">
        <v>49</v>
      </c>
      <c r="B49" s="149"/>
      <c r="C49" s="171">
        <f aca="true" t="shared" si="10" ref="C49:Y49">+C25-C48</f>
        <v>24918946</v>
      </c>
      <c r="D49" s="171">
        <f>+D25-D48</f>
        <v>0</v>
      </c>
      <c r="E49" s="172">
        <f t="shared" si="10"/>
        <v>-84024284</v>
      </c>
      <c r="F49" s="173">
        <f t="shared" si="10"/>
        <v>-133461922</v>
      </c>
      <c r="G49" s="173">
        <f t="shared" si="10"/>
        <v>127733614</v>
      </c>
      <c r="H49" s="173">
        <f t="shared" si="10"/>
        <v>-16349403</v>
      </c>
      <c r="I49" s="173">
        <f t="shared" si="10"/>
        <v>-19877877</v>
      </c>
      <c r="J49" s="173">
        <f t="shared" si="10"/>
        <v>91506334</v>
      </c>
      <c r="K49" s="173">
        <f t="shared" si="10"/>
        <v>-28580575</v>
      </c>
      <c r="L49" s="173">
        <f t="shared" si="10"/>
        <v>-23192239</v>
      </c>
      <c r="M49" s="173">
        <f t="shared" si="10"/>
        <v>55242342</v>
      </c>
      <c r="N49" s="173">
        <f t="shared" si="10"/>
        <v>3469528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94975862</v>
      </c>
      <c r="X49" s="173">
        <f>IF(F25=F48,0,X25-X48)</f>
        <v>71192037</v>
      </c>
      <c r="Y49" s="173">
        <f t="shared" si="10"/>
        <v>23783825</v>
      </c>
      <c r="Z49" s="174">
        <f>+IF(X49&lt;&gt;0,+(Y49/X49)*100,0)</f>
        <v>33.407984940787685</v>
      </c>
      <c r="AA49" s="171">
        <f>+AA25-AA48</f>
        <v>-133461922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102471</v>
      </c>
      <c r="D12" s="155">
        <v>0</v>
      </c>
      <c r="E12" s="156">
        <v>131174</v>
      </c>
      <c r="F12" s="60">
        <v>131174</v>
      </c>
      <c r="G12" s="60">
        <v>18061</v>
      </c>
      <c r="H12" s="60">
        <v>18061</v>
      </c>
      <c r="I12" s="60">
        <v>-7276</v>
      </c>
      <c r="J12" s="60">
        <v>28846</v>
      </c>
      <c r="K12" s="60">
        <v>24307</v>
      </c>
      <c r="L12" s="60">
        <v>24517</v>
      </c>
      <c r="M12" s="60">
        <v>13167</v>
      </c>
      <c r="N12" s="60">
        <v>61991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90837</v>
      </c>
      <c r="X12" s="60">
        <v>64686</v>
      </c>
      <c r="Y12" s="60">
        <v>26151</v>
      </c>
      <c r="Z12" s="140">
        <v>40.43</v>
      </c>
      <c r="AA12" s="155">
        <v>131174</v>
      </c>
    </row>
    <row r="13" spans="1:27" ht="12.75">
      <c r="A13" s="181" t="s">
        <v>109</v>
      </c>
      <c r="B13" s="185"/>
      <c r="C13" s="155">
        <v>38235491</v>
      </c>
      <c r="D13" s="155">
        <v>0</v>
      </c>
      <c r="E13" s="156">
        <v>17879944</v>
      </c>
      <c r="F13" s="60">
        <v>17879944</v>
      </c>
      <c r="G13" s="60">
        <v>3264240</v>
      </c>
      <c r="H13" s="60">
        <v>906788</v>
      </c>
      <c r="I13" s="60">
        <v>1240026</v>
      </c>
      <c r="J13" s="60">
        <v>5411054</v>
      </c>
      <c r="K13" s="60">
        <v>1044264</v>
      </c>
      <c r="L13" s="60">
        <v>4516734</v>
      </c>
      <c r="M13" s="60">
        <v>860036</v>
      </c>
      <c r="N13" s="60">
        <v>6421034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11832088</v>
      </c>
      <c r="X13" s="60">
        <v>7689972</v>
      </c>
      <c r="Y13" s="60">
        <v>4142116</v>
      </c>
      <c r="Z13" s="140">
        <v>53.86</v>
      </c>
      <c r="AA13" s="155">
        <v>17879944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2440138</v>
      </c>
      <c r="D16" s="155">
        <v>0</v>
      </c>
      <c r="E16" s="156">
        <v>210000</v>
      </c>
      <c r="F16" s="60">
        <v>210000</v>
      </c>
      <c r="G16" s="60">
        <v>33000</v>
      </c>
      <c r="H16" s="60">
        <v>96929</v>
      </c>
      <c r="I16" s="60">
        <v>0</v>
      </c>
      <c r="J16" s="60">
        <v>129929</v>
      </c>
      <c r="K16" s="60">
        <v>238238</v>
      </c>
      <c r="L16" s="60">
        <v>20000</v>
      </c>
      <c r="M16" s="60">
        <v>322500</v>
      </c>
      <c r="N16" s="60">
        <v>580738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710667</v>
      </c>
      <c r="X16" s="60"/>
      <c r="Y16" s="60">
        <v>710667</v>
      </c>
      <c r="Z16" s="140">
        <v>0</v>
      </c>
      <c r="AA16" s="155">
        <v>210000</v>
      </c>
    </row>
    <row r="17" spans="1:27" ht="12.75">
      <c r="A17" s="181" t="s">
        <v>113</v>
      </c>
      <c r="B17" s="185"/>
      <c r="C17" s="155">
        <v>70175</v>
      </c>
      <c r="D17" s="155">
        <v>0</v>
      </c>
      <c r="E17" s="156">
        <v>0</v>
      </c>
      <c r="F17" s="60">
        <v>0</v>
      </c>
      <c r="G17" s="60">
        <v>48246</v>
      </c>
      <c r="H17" s="60">
        <v>4386</v>
      </c>
      <c r="I17" s="60">
        <v>17544</v>
      </c>
      <c r="J17" s="60">
        <v>70176</v>
      </c>
      <c r="K17" s="60">
        <v>8772</v>
      </c>
      <c r="L17" s="60">
        <v>8772</v>
      </c>
      <c r="M17" s="60">
        <v>0</v>
      </c>
      <c r="N17" s="60">
        <v>17544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87720</v>
      </c>
      <c r="X17" s="60"/>
      <c r="Y17" s="60">
        <v>87720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338036461</v>
      </c>
      <c r="D19" s="155">
        <v>0</v>
      </c>
      <c r="E19" s="156">
        <v>337235000</v>
      </c>
      <c r="F19" s="60">
        <v>337235000</v>
      </c>
      <c r="G19" s="60">
        <v>139028000</v>
      </c>
      <c r="H19" s="60">
        <v>1032651</v>
      </c>
      <c r="I19" s="60">
        <v>0</v>
      </c>
      <c r="J19" s="60">
        <v>140060651</v>
      </c>
      <c r="K19" s="60">
        <v>-1104266</v>
      </c>
      <c r="L19" s="60">
        <v>-58610</v>
      </c>
      <c r="M19" s="60">
        <v>113515000</v>
      </c>
      <c r="N19" s="60">
        <v>112352124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252412775</v>
      </c>
      <c r="X19" s="60">
        <v>246372242</v>
      </c>
      <c r="Y19" s="60">
        <v>6040533</v>
      </c>
      <c r="Z19" s="140">
        <v>2.45</v>
      </c>
      <c r="AA19" s="155">
        <v>337235000</v>
      </c>
    </row>
    <row r="20" spans="1:27" ht="12.75">
      <c r="A20" s="181" t="s">
        <v>35</v>
      </c>
      <c r="B20" s="185"/>
      <c r="C20" s="155">
        <v>842600</v>
      </c>
      <c r="D20" s="155">
        <v>0</v>
      </c>
      <c r="E20" s="156">
        <v>350000</v>
      </c>
      <c r="F20" s="54">
        <v>350000</v>
      </c>
      <c r="G20" s="54">
        <v>23321</v>
      </c>
      <c r="H20" s="54">
        <v>49046</v>
      </c>
      <c r="I20" s="54">
        <v>63733</v>
      </c>
      <c r="J20" s="54">
        <v>136100</v>
      </c>
      <c r="K20" s="54">
        <v>93677</v>
      </c>
      <c r="L20" s="54">
        <v>162342</v>
      </c>
      <c r="M20" s="54">
        <v>25826</v>
      </c>
      <c r="N20" s="54">
        <v>281845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417945</v>
      </c>
      <c r="X20" s="54">
        <v>175002</v>
      </c>
      <c r="Y20" s="54">
        <v>242943</v>
      </c>
      <c r="Z20" s="184">
        <v>138.82</v>
      </c>
      <c r="AA20" s="130">
        <v>350000</v>
      </c>
    </row>
    <row r="21" spans="1:27" ht="12.75">
      <c r="A21" s="181" t="s">
        <v>115</v>
      </c>
      <c r="B21" s="185"/>
      <c r="C21" s="155">
        <v>27670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379755006</v>
      </c>
      <c r="D22" s="188">
        <f>SUM(D5:D21)</f>
        <v>0</v>
      </c>
      <c r="E22" s="189">
        <f t="shared" si="0"/>
        <v>355806118</v>
      </c>
      <c r="F22" s="190">
        <f t="shared" si="0"/>
        <v>355806118</v>
      </c>
      <c r="G22" s="190">
        <f t="shared" si="0"/>
        <v>142414868</v>
      </c>
      <c r="H22" s="190">
        <f t="shared" si="0"/>
        <v>2107861</v>
      </c>
      <c r="I22" s="190">
        <f t="shared" si="0"/>
        <v>1314027</v>
      </c>
      <c r="J22" s="190">
        <f t="shared" si="0"/>
        <v>145836756</v>
      </c>
      <c r="K22" s="190">
        <f t="shared" si="0"/>
        <v>304992</v>
      </c>
      <c r="L22" s="190">
        <f t="shared" si="0"/>
        <v>4673755</v>
      </c>
      <c r="M22" s="190">
        <f t="shared" si="0"/>
        <v>114736529</v>
      </c>
      <c r="N22" s="190">
        <f t="shared" si="0"/>
        <v>119715276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265552032</v>
      </c>
      <c r="X22" s="190">
        <f t="shared" si="0"/>
        <v>254301902</v>
      </c>
      <c r="Y22" s="190">
        <f t="shared" si="0"/>
        <v>11250130</v>
      </c>
      <c r="Z22" s="191">
        <f>+IF(X22&lt;&gt;0,+(Y22/X22)*100,0)</f>
        <v>4.423926801774373</v>
      </c>
      <c r="AA22" s="188">
        <f>SUM(AA5:AA21)</f>
        <v>355806118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90059930</v>
      </c>
      <c r="D25" s="155">
        <v>0</v>
      </c>
      <c r="E25" s="156">
        <v>120522991</v>
      </c>
      <c r="F25" s="60">
        <v>120522991</v>
      </c>
      <c r="G25" s="60">
        <v>8449807</v>
      </c>
      <c r="H25" s="60">
        <v>8431212</v>
      </c>
      <c r="I25" s="60">
        <v>8500913</v>
      </c>
      <c r="J25" s="60">
        <v>25381932</v>
      </c>
      <c r="K25" s="60">
        <v>8383280</v>
      </c>
      <c r="L25" s="60">
        <v>7678088</v>
      </c>
      <c r="M25" s="60">
        <v>9540681</v>
      </c>
      <c r="N25" s="60">
        <v>25602049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50983981</v>
      </c>
      <c r="X25" s="60">
        <v>60261498</v>
      </c>
      <c r="Y25" s="60">
        <v>-9277517</v>
      </c>
      <c r="Z25" s="140">
        <v>-15.4</v>
      </c>
      <c r="AA25" s="155">
        <v>120522991</v>
      </c>
    </row>
    <row r="26" spans="1:27" ht="12.75">
      <c r="A26" s="183" t="s">
        <v>38</v>
      </c>
      <c r="B26" s="182"/>
      <c r="C26" s="155">
        <v>12881629</v>
      </c>
      <c r="D26" s="155">
        <v>0</v>
      </c>
      <c r="E26" s="156">
        <v>14347909</v>
      </c>
      <c r="F26" s="60">
        <v>14347909</v>
      </c>
      <c r="G26" s="60">
        <v>1056151</v>
      </c>
      <c r="H26" s="60">
        <v>806083</v>
      </c>
      <c r="I26" s="60">
        <v>1085826</v>
      </c>
      <c r="J26" s="60">
        <v>2948060</v>
      </c>
      <c r="K26" s="60">
        <v>1067170</v>
      </c>
      <c r="L26" s="60">
        <v>0</v>
      </c>
      <c r="M26" s="60">
        <v>2307817</v>
      </c>
      <c r="N26" s="60">
        <v>3374987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6323047</v>
      </c>
      <c r="X26" s="60">
        <v>7173954</v>
      </c>
      <c r="Y26" s="60">
        <v>-850907</v>
      </c>
      <c r="Z26" s="140">
        <v>-11.86</v>
      </c>
      <c r="AA26" s="155">
        <v>14347909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9565965</v>
      </c>
      <c r="D28" s="155">
        <v>0</v>
      </c>
      <c r="E28" s="156">
        <v>9584723</v>
      </c>
      <c r="F28" s="60">
        <v>9584723</v>
      </c>
      <c r="G28" s="60">
        <v>0</v>
      </c>
      <c r="H28" s="60">
        <v>1625325</v>
      </c>
      <c r="I28" s="60">
        <v>788693</v>
      </c>
      <c r="J28" s="60">
        <v>2414018</v>
      </c>
      <c r="K28" s="60">
        <v>818621</v>
      </c>
      <c r="L28" s="60">
        <v>790263</v>
      </c>
      <c r="M28" s="60">
        <v>816190</v>
      </c>
      <c r="N28" s="60">
        <v>2425074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4839092</v>
      </c>
      <c r="X28" s="60">
        <v>4792362</v>
      </c>
      <c r="Y28" s="60">
        <v>46730</v>
      </c>
      <c r="Z28" s="140">
        <v>0.98</v>
      </c>
      <c r="AA28" s="155">
        <v>9584723</v>
      </c>
    </row>
    <row r="29" spans="1:27" ht="12.75">
      <c r="A29" s="183" t="s">
        <v>40</v>
      </c>
      <c r="B29" s="182"/>
      <c r="C29" s="155">
        <v>1519218</v>
      </c>
      <c r="D29" s="155">
        <v>0</v>
      </c>
      <c r="E29" s="156">
        <v>1583419</v>
      </c>
      <c r="F29" s="60">
        <v>1583419</v>
      </c>
      <c r="G29" s="60">
        <v>4153</v>
      </c>
      <c r="H29" s="60">
        <v>3579</v>
      </c>
      <c r="I29" s="60">
        <v>323982</v>
      </c>
      <c r="J29" s="60">
        <v>331714</v>
      </c>
      <c r="K29" s="60">
        <v>3691</v>
      </c>
      <c r="L29" s="60">
        <v>3076</v>
      </c>
      <c r="M29" s="60">
        <v>2906</v>
      </c>
      <c r="N29" s="60">
        <v>9673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341387</v>
      </c>
      <c r="X29" s="60">
        <v>780806</v>
      </c>
      <c r="Y29" s="60">
        <v>-439419</v>
      </c>
      <c r="Z29" s="140">
        <v>-56.28</v>
      </c>
      <c r="AA29" s="155">
        <v>1583419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30846806</v>
      </c>
      <c r="D32" s="155">
        <v>0</v>
      </c>
      <c r="E32" s="156">
        <v>44114429</v>
      </c>
      <c r="F32" s="60">
        <v>51687010</v>
      </c>
      <c r="G32" s="60">
        <v>1108858</v>
      </c>
      <c r="H32" s="60">
        <v>2189279</v>
      </c>
      <c r="I32" s="60">
        <v>2585586</v>
      </c>
      <c r="J32" s="60">
        <v>5883723</v>
      </c>
      <c r="K32" s="60">
        <v>1903415</v>
      </c>
      <c r="L32" s="60">
        <v>4533561</v>
      </c>
      <c r="M32" s="60">
        <v>3834355</v>
      </c>
      <c r="N32" s="60">
        <v>10271331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16155054</v>
      </c>
      <c r="X32" s="60">
        <v>21184260</v>
      </c>
      <c r="Y32" s="60">
        <v>-5029206</v>
      </c>
      <c r="Z32" s="140">
        <v>-23.74</v>
      </c>
      <c r="AA32" s="155">
        <v>51687010</v>
      </c>
    </row>
    <row r="33" spans="1:27" ht="12.75">
      <c r="A33" s="183" t="s">
        <v>42</v>
      </c>
      <c r="B33" s="182"/>
      <c r="C33" s="155">
        <v>177348649</v>
      </c>
      <c r="D33" s="155">
        <v>0</v>
      </c>
      <c r="E33" s="156">
        <v>205917172</v>
      </c>
      <c r="F33" s="60">
        <v>245663752</v>
      </c>
      <c r="G33" s="60">
        <v>2542026</v>
      </c>
      <c r="H33" s="60">
        <v>2682480</v>
      </c>
      <c r="I33" s="60">
        <v>5500093</v>
      </c>
      <c r="J33" s="60">
        <v>10724599</v>
      </c>
      <c r="K33" s="60">
        <v>14695950</v>
      </c>
      <c r="L33" s="60">
        <v>11420153</v>
      </c>
      <c r="M33" s="60">
        <v>40508144</v>
      </c>
      <c r="N33" s="60">
        <v>66624247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77348846</v>
      </c>
      <c r="X33" s="60">
        <v>68225839</v>
      </c>
      <c r="Y33" s="60">
        <v>9123007</v>
      </c>
      <c r="Z33" s="140">
        <v>13.37</v>
      </c>
      <c r="AA33" s="155">
        <v>245663752</v>
      </c>
    </row>
    <row r="34" spans="1:27" ht="12.75">
      <c r="A34" s="183" t="s">
        <v>43</v>
      </c>
      <c r="B34" s="182"/>
      <c r="C34" s="155">
        <v>34623863</v>
      </c>
      <c r="D34" s="155">
        <v>0</v>
      </c>
      <c r="E34" s="156">
        <v>45835759</v>
      </c>
      <c r="F34" s="60">
        <v>47954236</v>
      </c>
      <c r="G34" s="60">
        <v>1516953</v>
      </c>
      <c r="H34" s="60">
        <v>2719306</v>
      </c>
      <c r="I34" s="60">
        <v>2406811</v>
      </c>
      <c r="J34" s="60">
        <v>6643070</v>
      </c>
      <c r="K34" s="60">
        <v>2013440</v>
      </c>
      <c r="L34" s="60">
        <v>3440853</v>
      </c>
      <c r="M34" s="60">
        <v>2480788</v>
      </c>
      <c r="N34" s="60">
        <v>7935081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14578151</v>
      </c>
      <c r="X34" s="60">
        <v>22767147</v>
      </c>
      <c r="Y34" s="60">
        <v>-8188996</v>
      </c>
      <c r="Z34" s="140">
        <v>-35.97</v>
      </c>
      <c r="AA34" s="155">
        <v>47954236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3306</v>
      </c>
      <c r="H35" s="60">
        <v>0</v>
      </c>
      <c r="I35" s="60">
        <v>0</v>
      </c>
      <c r="J35" s="60">
        <v>3306</v>
      </c>
      <c r="K35" s="60">
        <v>0</v>
      </c>
      <c r="L35" s="60">
        <v>0</v>
      </c>
      <c r="M35" s="60">
        <v>3306</v>
      </c>
      <c r="N35" s="60">
        <v>3306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6612</v>
      </c>
      <c r="X35" s="60"/>
      <c r="Y35" s="60">
        <v>6612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356846060</v>
      </c>
      <c r="D36" s="188">
        <f>SUM(D25:D35)</f>
        <v>0</v>
      </c>
      <c r="E36" s="189">
        <f t="shared" si="1"/>
        <v>441906402</v>
      </c>
      <c r="F36" s="190">
        <f t="shared" si="1"/>
        <v>491344040</v>
      </c>
      <c r="G36" s="190">
        <f t="shared" si="1"/>
        <v>14681254</v>
      </c>
      <c r="H36" s="190">
        <f t="shared" si="1"/>
        <v>18457264</v>
      </c>
      <c r="I36" s="190">
        <f t="shared" si="1"/>
        <v>21191904</v>
      </c>
      <c r="J36" s="190">
        <f t="shared" si="1"/>
        <v>54330422</v>
      </c>
      <c r="K36" s="190">
        <f t="shared" si="1"/>
        <v>28885567</v>
      </c>
      <c r="L36" s="190">
        <f t="shared" si="1"/>
        <v>27865994</v>
      </c>
      <c r="M36" s="190">
        <f t="shared" si="1"/>
        <v>59494187</v>
      </c>
      <c r="N36" s="190">
        <f t="shared" si="1"/>
        <v>116245748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170576170</v>
      </c>
      <c r="X36" s="190">
        <f t="shared" si="1"/>
        <v>185185866</v>
      </c>
      <c r="Y36" s="190">
        <f t="shared" si="1"/>
        <v>-14609696</v>
      </c>
      <c r="Z36" s="191">
        <f>+IF(X36&lt;&gt;0,+(Y36/X36)*100,0)</f>
        <v>-7.889206836119987</v>
      </c>
      <c r="AA36" s="188">
        <f>SUM(AA25:AA35)</f>
        <v>491344040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22908946</v>
      </c>
      <c r="D38" s="199">
        <f>+D22-D36</f>
        <v>0</v>
      </c>
      <c r="E38" s="200">
        <f t="shared" si="2"/>
        <v>-86100284</v>
      </c>
      <c r="F38" s="106">
        <f t="shared" si="2"/>
        <v>-135537922</v>
      </c>
      <c r="G38" s="106">
        <f t="shared" si="2"/>
        <v>127733614</v>
      </c>
      <c r="H38" s="106">
        <f t="shared" si="2"/>
        <v>-16349403</v>
      </c>
      <c r="I38" s="106">
        <f t="shared" si="2"/>
        <v>-19877877</v>
      </c>
      <c r="J38" s="106">
        <f t="shared" si="2"/>
        <v>91506334</v>
      </c>
      <c r="K38" s="106">
        <f t="shared" si="2"/>
        <v>-28580575</v>
      </c>
      <c r="L38" s="106">
        <f t="shared" si="2"/>
        <v>-23192239</v>
      </c>
      <c r="M38" s="106">
        <f t="shared" si="2"/>
        <v>55242342</v>
      </c>
      <c r="N38" s="106">
        <f t="shared" si="2"/>
        <v>3469528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94975862</v>
      </c>
      <c r="X38" s="106">
        <f>IF(F22=F36,0,X22-X36)</f>
        <v>69116036</v>
      </c>
      <c r="Y38" s="106">
        <f t="shared" si="2"/>
        <v>25859826</v>
      </c>
      <c r="Z38" s="201">
        <f>+IF(X38&lt;&gt;0,+(Y38/X38)*100,0)</f>
        <v>37.41508844633393</v>
      </c>
      <c r="AA38" s="199">
        <f>+AA22-AA36</f>
        <v>-135537922</v>
      </c>
    </row>
    <row r="39" spans="1:27" ht="12.75">
      <c r="A39" s="181" t="s">
        <v>46</v>
      </c>
      <c r="B39" s="185"/>
      <c r="C39" s="155">
        <v>2010000</v>
      </c>
      <c r="D39" s="155">
        <v>0</v>
      </c>
      <c r="E39" s="156">
        <v>2076000</v>
      </c>
      <c r="F39" s="60">
        <v>2076000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2076000</v>
      </c>
      <c r="Y39" s="60">
        <v>-2076000</v>
      </c>
      <c r="Z39" s="140">
        <v>-100</v>
      </c>
      <c r="AA39" s="155">
        <v>2076000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24918946</v>
      </c>
      <c r="D42" s="206">
        <f>SUM(D38:D41)</f>
        <v>0</v>
      </c>
      <c r="E42" s="207">
        <f t="shared" si="3"/>
        <v>-84024284</v>
      </c>
      <c r="F42" s="88">
        <f t="shared" si="3"/>
        <v>-133461922</v>
      </c>
      <c r="G42" s="88">
        <f t="shared" si="3"/>
        <v>127733614</v>
      </c>
      <c r="H42" s="88">
        <f t="shared" si="3"/>
        <v>-16349403</v>
      </c>
      <c r="I42" s="88">
        <f t="shared" si="3"/>
        <v>-19877877</v>
      </c>
      <c r="J42" s="88">
        <f t="shared" si="3"/>
        <v>91506334</v>
      </c>
      <c r="K42" s="88">
        <f t="shared" si="3"/>
        <v>-28580575</v>
      </c>
      <c r="L42" s="88">
        <f t="shared" si="3"/>
        <v>-23192239</v>
      </c>
      <c r="M42" s="88">
        <f t="shared" si="3"/>
        <v>55242342</v>
      </c>
      <c r="N42" s="88">
        <f t="shared" si="3"/>
        <v>3469528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94975862</v>
      </c>
      <c r="X42" s="88">
        <f t="shared" si="3"/>
        <v>71192036</v>
      </c>
      <c r="Y42" s="88">
        <f t="shared" si="3"/>
        <v>23783826</v>
      </c>
      <c r="Z42" s="208">
        <f>+IF(X42&lt;&gt;0,+(Y42/X42)*100,0)</f>
        <v>33.40798681470495</v>
      </c>
      <c r="AA42" s="206">
        <f>SUM(AA38:AA41)</f>
        <v>-133461922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24918946</v>
      </c>
      <c r="D44" s="210">
        <f>+D42-D43</f>
        <v>0</v>
      </c>
      <c r="E44" s="211">
        <f t="shared" si="4"/>
        <v>-84024284</v>
      </c>
      <c r="F44" s="77">
        <f t="shared" si="4"/>
        <v>-133461922</v>
      </c>
      <c r="G44" s="77">
        <f t="shared" si="4"/>
        <v>127733614</v>
      </c>
      <c r="H44" s="77">
        <f t="shared" si="4"/>
        <v>-16349403</v>
      </c>
      <c r="I44" s="77">
        <f t="shared" si="4"/>
        <v>-19877877</v>
      </c>
      <c r="J44" s="77">
        <f t="shared" si="4"/>
        <v>91506334</v>
      </c>
      <c r="K44" s="77">
        <f t="shared" si="4"/>
        <v>-28580575</v>
      </c>
      <c r="L44" s="77">
        <f t="shared" si="4"/>
        <v>-23192239</v>
      </c>
      <c r="M44" s="77">
        <f t="shared" si="4"/>
        <v>55242342</v>
      </c>
      <c r="N44" s="77">
        <f t="shared" si="4"/>
        <v>3469528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94975862</v>
      </c>
      <c r="X44" s="77">
        <f t="shared" si="4"/>
        <v>71192036</v>
      </c>
      <c r="Y44" s="77">
        <f t="shared" si="4"/>
        <v>23783826</v>
      </c>
      <c r="Z44" s="212">
        <f>+IF(X44&lt;&gt;0,+(Y44/X44)*100,0)</f>
        <v>33.40798681470495</v>
      </c>
      <c r="AA44" s="210">
        <f>+AA42-AA43</f>
        <v>-133461922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24918946</v>
      </c>
      <c r="D46" s="206">
        <f>SUM(D44:D45)</f>
        <v>0</v>
      </c>
      <c r="E46" s="207">
        <f t="shared" si="5"/>
        <v>-84024284</v>
      </c>
      <c r="F46" s="88">
        <f t="shared" si="5"/>
        <v>-133461922</v>
      </c>
      <c r="G46" s="88">
        <f t="shared" si="5"/>
        <v>127733614</v>
      </c>
      <c r="H46" s="88">
        <f t="shared" si="5"/>
        <v>-16349403</v>
      </c>
      <c r="I46" s="88">
        <f t="shared" si="5"/>
        <v>-19877877</v>
      </c>
      <c r="J46" s="88">
        <f t="shared" si="5"/>
        <v>91506334</v>
      </c>
      <c r="K46" s="88">
        <f t="shared" si="5"/>
        <v>-28580575</v>
      </c>
      <c r="L46" s="88">
        <f t="shared" si="5"/>
        <v>-23192239</v>
      </c>
      <c r="M46" s="88">
        <f t="shared" si="5"/>
        <v>55242342</v>
      </c>
      <c r="N46" s="88">
        <f t="shared" si="5"/>
        <v>3469528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94975862</v>
      </c>
      <c r="X46" s="88">
        <f t="shared" si="5"/>
        <v>71192036</v>
      </c>
      <c r="Y46" s="88">
        <f t="shared" si="5"/>
        <v>23783826</v>
      </c>
      <c r="Z46" s="208">
        <f>+IF(X46&lt;&gt;0,+(Y46/X46)*100,0)</f>
        <v>33.40798681470495</v>
      </c>
      <c r="AA46" s="206">
        <f>SUM(AA44:AA45)</f>
        <v>-133461922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24918946</v>
      </c>
      <c r="D48" s="217">
        <f>SUM(D46:D47)</f>
        <v>0</v>
      </c>
      <c r="E48" s="218">
        <f t="shared" si="6"/>
        <v>-84024284</v>
      </c>
      <c r="F48" s="219">
        <f t="shared" si="6"/>
        <v>-133461922</v>
      </c>
      <c r="G48" s="219">
        <f t="shared" si="6"/>
        <v>127733614</v>
      </c>
      <c r="H48" s="220">
        <f t="shared" si="6"/>
        <v>-16349403</v>
      </c>
      <c r="I48" s="220">
        <f t="shared" si="6"/>
        <v>-19877877</v>
      </c>
      <c r="J48" s="220">
        <f t="shared" si="6"/>
        <v>91506334</v>
      </c>
      <c r="K48" s="220">
        <f t="shared" si="6"/>
        <v>-28580575</v>
      </c>
      <c r="L48" s="220">
        <f t="shared" si="6"/>
        <v>-23192239</v>
      </c>
      <c r="M48" s="219">
        <f t="shared" si="6"/>
        <v>55242342</v>
      </c>
      <c r="N48" s="219">
        <f t="shared" si="6"/>
        <v>3469528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94975862</v>
      </c>
      <c r="X48" s="220">
        <f t="shared" si="6"/>
        <v>71192036</v>
      </c>
      <c r="Y48" s="220">
        <f t="shared" si="6"/>
        <v>23783826</v>
      </c>
      <c r="Z48" s="221">
        <f>+IF(X48&lt;&gt;0,+(Y48/X48)*100,0)</f>
        <v>33.40798681470495</v>
      </c>
      <c r="AA48" s="222">
        <f>SUM(AA46:AA47)</f>
        <v>-133461922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12438820</v>
      </c>
      <c r="D5" s="153">
        <f>SUM(D6:D8)</f>
        <v>0</v>
      </c>
      <c r="E5" s="154">
        <f t="shared" si="0"/>
        <v>7130000</v>
      </c>
      <c r="F5" s="100">
        <f t="shared" si="0"/>
        <v>16864675</v>
      </c>
      <c r="G5" s="100">
        <f t="shared" si="0"/>
        <v>0</v>
      </c>
      <c r="H5" s="100">
        <f t="shared" si="0"/>
        <v>2705628</v>
      </c>
      <c r="I5" s="100">
        <f t="shared" si="0"/>
        <v>843976</v>
      </c>
      <c r="J5" s="100">
        <f t="shared" si="0"/>
        <v>3549604</v>
      </c>
      <c r="K5" s="100">
        <f t="shared" si="0"/>
        <v>6368</v>
      </c>
      <c r="L5" s="100">
        <f t="shared" si="0"/>
        <v>33820</v>
      </c>
      <c r="M5" s="100">
        <f t="shared" si="0"/>
        <v>5380178</v>
      </c>
      <c r="N5" s="100">
        <f t="shared" si="0"/>
        <v>5420366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8969970</v>
      </c>
      <c r="X5" s="100">
        <f t="shared" si="0"/>
        <v>860000</v>
      </c>
      <c r="Y5" s="100">
        <f t="shared" si="0"/>
        <v>8109970</v>
      </c>
      <c r="Z5" s="137">
        <f>+IF(X5&lt;&gt;0,+(Y5/X5)*100,0)</f>
        <v>943.0197674418604</v>
      </c>
      <c r="AA5" s="153">
        <f>SUM(AA6:AA8)</f>
        <v>16864675</v>
      </c>
    </row>
    <row r="6" spans="1:27" ht="12.75">
      <c r="A6" s="138" t="s">
        <v>75</v>
      </c>
      <c r="B6" s="136"/>
      <c r="C6" s="155">
        <v>1587961</v>
      </c>
      <c r="D6" s="155"/>
      <c r="E6" s="156">
        <v>50000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110000</v>
      </c>
      <c r="Y6" s="60">
        <v>-110000</v>
      </c>
      <c r="Z6" s="140">
        <v>-100</v>
      </c>
      <c r="AA6" s="62">
        <v>150000</v>
      </c>
    </row>
    <row r="7" spans="1:27" ht="12.75">
      <c r="A7" s="138" t="s">
        <v>76</v>
      </c>
      <c r="B7" s="136"/>
      <c r="C7" s="157">
        <v>330323</v>
      </c>
      <c r="D7" s="157"/>
      <c r="E7" s="158">
        <v>400000</v>
      </c>
      <c r="F7" s="159">
        <v>400000</v>
      </c>
      <c r="G7" s="159"/>
      <c r="H7" s="159"/>
      <c r="I7" s="159"/>
      <c r="J7" s="159"/>
      <c r="K7" s="159">
        <v>6368</v>
      </c>
      <c r="L7" s="159"/>
      <c r="M7" s="159"/>
      <c r="N7" s="159">
        <v>6368</v>
      </c>
      <c r="O7" s="159"/>
      <c r="P7" s="159"/>
      <c r="Q7" s="159"/>
      <c r="R7" s="159"/>
      <c r="S7" s="159"/>
      <c r="T7" s="159"/>
      <c r="U7" s="159"/>
      <c r="V7" s="159"/>
      <c r="W7" s="159">
        <v>6368</v>
      </c>
      <c r="X7" s="159">
        <v>50000</v>
      </c>
      <c r="Y7" s="159">
        <v>-43632</v>
      </c>
      <c r="Z7" s="141">
        <v>-87.26</v>
      </c>
      <c r="AA7" s="225">
        <v>400000</v>
      </c>
    </row>
    <row r="8" spans="1:27" ht="12.75">
      <c r="A8" s="138" t="s">
        <v>77</v>
      </c>
      <c r="B8" s="136"/>
      <c r="C8" s="155">
        <v>10520536</v>
      </c>
      <c r="D8" s="155"/>
      <c r="E8" s="156">
        <v>6680000</v>
      </c>
      <c r="F8" s="60">
        <v>16314675</v>
      </c>
      <c r="G8" s="60"/>
      <c r="H8" s="60">
        <v>2705628</v>
      </c>
      <c r="I8" s="60">
        <v>843976</v>
      </c>
      <c r="J8" s="60">
        <v>3549604</v>
      </c>
      <c r="K8" s="60"/>
      <c r="L8" s="60">
        <v>33820</v>
      </c>
      <c r="M8" s="60">
        <v>5380178</v>
      </c>
      <c r="N8" s="60">
        <v>5413998</v>
      </c>
      <c r="O8" s="60"/>
      <c r="P8" s="60"/>
      <c r="Q8" s="60"/>
      <c r="R8" s="60"/>
      <c r="S8" s="60"/>
      <c r="T8" s="60"/>
      <c r="U8" s="60"/>
      <c r="V8" s="60"/>
      <c r="W8" s="60">
        <v>8963602</v>
      </c>
      <c r="X8" s="60">
        <v>700000</v>
      </c>
      <c r="Y8" s="60">
        <v>8263602</v>
      </c>
      <c r="Z8" s="140">
        <v>1180.51</v>
      </c>
      <c r="AA8" s="62">
        <v>16314675</v>
      </c>
    </row>
    <row r="9" spans="1:27" ht="12.75">
      <c r="A9" s="135" t="s">
        <v>78</v>
      </c>
      <c r="B9" s="136"/>
      <c r="C9" s="153">
        <f aca="true" t="shared" si="1" ref="C9:Y9">SUM(C10:C14)</f>
        <v>10726731</v>
      </c>
      <c r="D9" s="153">
        <f>SUM(D10:D14)</f>
        <v>0</v>
      </c>
      <c r="E9" s="154">
        <f t="shared" si="1"/>
        <v>850000</v>
      </c>
      <c r="F9" s="100">
        <f t="shared" si="1"/>
        <v>14349502</v>
      </c>
      <c r="G9" s="100">
        <f t="shared" si="1"/>
        <v>0</v>
      </c>
      <c r="H9" s="100">
        <f t="shared" si="1"/>
        <v>1474760</v>
      </c>
      <c r="I9" s="100">
        <f t="shared" si="1"/>
        <v>0</v>
      </c>
      <c r="J9" s="100">
        <f t="shared" si="1"/>
        <v>1474760</v>
      </c>
      <c r="K9" s="100">
        <f t="shared" si="1"/>
        <v>5801929</v>
      </c>
      <c r="L9" s="100">
        <f t="shared" si="1"/>
        <v>254549</v>
      </c>
      <c r="M9" s="100">
        <f t="shared" si="1"/>
        <v>3840691</v>
      </c>
      <c r="N9" s="100">
        <f t="shared" si="1"/>
        <v>9897169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11371929</v>
      </c>
      <c r="X9" s="100">
        <f t="shared" si="1"/>
        <v>0</v>
      </c>
      <c r="Y9" s="100">
        <f t="shared" si="1"/>
        <v>11371929</v>
      </c>
      <c r="Z9" s="137">
        <f>+IF(X9&lt;&gt;0,+(Y9/X9)*100,0)</f>
        <v>0</v>
      </c>
      <c r="AA9" s="102">
        <f>SUM(AA10:AA14)</f>
        <v>14349502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8862610</v>
      </c>
      <c r="D12" s="155"/>
      <c r="E12" s="156">
        <v>100000</v>
      </c>
      <c r="F12" s="60">
        <v>13344014</v>
      </c>
      <c r="G12" s="60"/>
      <c r="H12" s="60">
        <v>1474760</v>
      </c>
      <c r="I12" s="60"/>
      <c r="J12" s="60">
        <v>1474760</v>
      </c>
      <c r="K12" s="60">
        <v>5801929</v>
      </c>
      <c r="L12" s="60">
        <v>252291</v>
      </c>
      <c r="M12" s="60">
        <v>3840691</v>
      </c>
      <c r="N12" s="60">
        <v>9894911</v>
      </c>
      <c r="O12" s="60"/>
      <c r="P12" s="60"/>
      <c r="Q12" s="60"/>
      <c r="R12" s="60"/>
      <c r="S12" s="60"/>
      <c r="T12" s="60"/>
      <c r="U12" s="60"/>
      <c r="V12" s="60"/>
      <c r="W12" s="60">
        <v>11369671</v>
      </c>
      <c r="X12" s="60"/>
      <c r="Y12" s="60">
        <v>11369671</v>
      </c>
      <c r="Z12" s="140"/>
      <c r="AA12" s="62">
        <v>13344014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1864121</v>
      </c>
      <c r="D14" s="157"/>
      <c r="E14" s="158">
        <v>750000</v>
      </c>
      <c r="F14" s="159">
        <v>1005488</v>
      </c>
      <c r="G14" s="159"/>
      <c r="H14" s="159"/>
      <c r="I14" s="159"/>
      <c r="J14" s="159"/>
      <c r="K14" s="159"/>
      <c r="L14" s="159">
        <v>2258</v>
      </c>
      <c r="M14" s="159"/>
      <c r="N14" s="159">
        <v>2258</v>
      </c>
      <c r="O14" s="159"/>
      <c r="P14" s="159"/>
      <c r="Q14" s="159"/>
      <c r="R14" s="159"/>
      <c r="S14" s="159"/>
      <c r="T14" s="159"/>
      <c r="U14" s="159"/>
      <c r="V14" s="159"/>
      <c r="W14" s="159">
        <v>2258</v>
      </c>
      <c r="X14" s="159"/>
      <c r="Y14" s="159">
        <v>2258</v>
      </c>
      <c r="Z14" s="141"/>
      <c r="AA14" s="225">
        <v>1005488</v>
      </c>
    </row>
    <row r="15" spans="1:27" ht="12.75">
      <c r="A15" s="135" t="s">
        <v>84</v>
      </c>
      <c r="B15" s="142"/>
      <c r="C15" s="153">
        <f aca="true" t="shared" si="2" ref="C15:Y15">SUM(C16:C18)</f>
        <v>374106</v>
      </c>
      <c r="D15" s="153">
        <f>SUM(D16:D18)</f>
        <v>0</v>
      </c>
      <c r="E15" s="154">
        <f t="shared" si="2"/>
        <v>70000</v>
      </c>
      <c r="F15" s="100">
        <f t="shared" si="2"/>
        <v>70000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10000</v>
      </c>
      <c r="Y15" s="100">
        <f t="shared" si="2"/>
        <v>-10000</v>
      </c>
      <c r="Z15" s="137">
        <f>+IF(X15&lt;&gt;0,+(Y15/X15)*100,0)</f>
        <v>-100</v>
      </c>
      <c r="AA15" s="102">
        <f>SUM(AA16:AA18)</f>
        <v>70000</v>
      </c>
    </row>
    <row r="16" spans="1:27" ht="12.75">
      <c r="A16" s="138" t="s">
        <v>85</v>
      </c>
      <c r="B16" s="136"/>
      <c r="C16" s="155">
        <v>178432</v>
      </c>
      <c r="D16" s="155"/>
      <c r="E16" s="156">
        <v>70000</v>
      </c>
      <c r="F16" s="60">
        <v>70000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</v>
      </c>
      <c r="Y16" s="60">
        <v>-10000</v>
      </c>
      <c r="Z16" s="140">
        <v>-100</v>
      </c>
      <c r="AA16" s="62">
        <v>70000</v>
      </c>
    </row>
    <row r="17" spans="1:27" ht="12.75">
      <c r="A17" s="138" t="s">
        <v>86</v>
      </c>
      <c r="B17" s="136"/>
      <c r="C17" s="155">
        <v>195674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23539657</v>
      </c>
      <c r="D25" s="217">
        <f>+D5+D9+D15+D19+D24</f>
        <v>0</v>
      </c>
      <c r="E25" s="230">
        <f t="shared" si="4"/>
        <v>8050000</v>
      </c>
      <c r="F25" s="219">
        <f t="shared" si="4"/>
        <v>31284177</v>
      </c>
      <c r="G25" s="219">
        <f t="shared" si="4"/>
        <v>0</v>
      </c>
      <c r="H25" s="219">
        <f t="shared" si="4"/>
        <v>4180388</v>
      </c>
      <c r="I25" s="219">
        <f t="shared" si="4"/>
        <v>843976</v>
      </c>
      <c r="J25" s="219">
        <f t="shared" si="4"/>
        <v>5024364</v>
      </c>
      <c r="K25" s="219">
        <f t="shared" si="4"/>
        <v>5808297</v>
      </c>
      <c r="L25" s="219">
        <f t="shared" si="4"/>
        <v>288369</v>
      </c>
      <c r="M25" s="219">
        <f t="shared" si="4"/>
        <v>9220869</v>
      </c>
      <c r="N25" s="219">
        <f t="shared" si="4"/>
        <v>15317535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20341899</v>
      </c>
      <c r="X25" s="219">
        <f t="shared" si="4"/>
        <v>870000</v>
      </c>
      <c r="Y25" s="219">
        <f t="shared" si="4"/>
        <v>19471899</v>
      </c>
      <c r="Z25" s="231">
        <f>+IF(X25&lt;&gt;0,+(Y25/X25)*100,0)</f>
        <v>2238.1493103448274</v>
      </c>
      <c r="AA25" s="232">
        <f>+AA5+AA9+AA15+AA19+AA24</f>
        <v>31284177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23539657</v>
      </c>
      <c r="D35" s="155"/>
      <c r="E35" s="156">
        <v>8050000</v>
      </c>
      <c r="F35" s="60">
        <v>31284177</v>
      </c>
      <c r="G35" s="60"/>
      <c r="H35" s="60">
        <v>4180388</v>
      </c>
      <c r="I35" s="60">
        <v>843976</v>
      </c>
      <c r="J35" s="60">
        <v>5024364</v>
      </c>
      <c r="K35" s="60">
        <v>5808297</v>
      </c>
      <c r="L35" s="60">
        <v>288369</v>
      </c>
      <c r="M35" s="60">
        <v>9220869</v>
      </c>
      <c r="N35" s="60">
        <v>15317535</v>
      </c>
      <c r="O35" s="60"/>
      <c r="P35" s="60"/>
      <c r="Q35" s="60"/>
      <c r="R35" s="60"/>
      <c r="S35" s="60"/>
      <c r="T35" s="60"/>
      <c r="U35" s="60"/>
      <c r="V35" s="60"/>
      <c r="W35" s="60">
        <v>20341899</v>
      </c>
      <c r="X35" s="60">
        <v>870000</v>
      </c>
      <c r="Y35" s="60">
        <v>19471899</v>
      </c>
      <c r="Z35" s="140">
        <v>2238.15</v>
      </c>
      <c r="AA35" s="62">
        <v>31284177</v>
      </c>
    </row>
    <row r="36" spans="1:27" ht="12.75">
      <c r="A36" s="238" t="s">
        <v>139</v>
      </c>
      <c r="B36" s="149"/>
      <c r="C36" s="222">
        <f aca="true" t="shared" si="6" ref="C36:Y36">SUM(C32:C35)</f>
        <v>23539657</v>
      </c>
      <c r="D36" s="222">
        <f>SUM(D32:D35)</f>
        <v>0</v>
      </c>
      <c r="E36" s="218">
        <f t="shared" si="6"/>
        <v>8050000</v>
      </c>
      <c r="F36" s="220">
        <f t="shared" si="6"/>
        <v>31284177</v>
      </c>
      <c r="G36" s="220">
        <f t="shared" si="6"/>
        <v>0</v>
      </c>
      <c r="H36" s="220">
        <f t="shared" si="6"/>
        <v>4180388</v>
      </c>
      <c r="I36" s="220">
        <f t="shared" si="6"/>
        <v>843976</v>
      </c>
      <c r="J36" s="220">
        <f t="shared" si="6"/>
        <v>5024364</v>
      </c>
      <c r="K36" s="220">
        <f t="shared" si="6"/>
        <v>5808297</v>
      </c>
      <c r="L36" s="220">
        <f t="shared" si="6"/>
        <v>288369</v>
      </c>
      <c r="M36" s="220">
        <f t="shared" si="6"/>
        <v>9220869</v>
      </c>
      <c r="N36" s="220">
        <f t="shared" si="6"/>
        <v>15317535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20341899</v>
      </c>
      <c r="X36" s="220">
        <f t="shared" si="6"/>
        <v>870000</v>
      </c>
      <c r="Y36" s="220">
        <f t="shared" si="6"/>
        <v>19471899</v>
      </c>
      <c r="Z36" s="221">
        <f>+IF(X36&lt;&gt;0,+(Y36/X36)*100,0)</f>
        <v>2238.1493103448274</v>
      </c>
      <c r="AA36" s="239">
        <f>SUM(AA32:AA35)</f>
        <v>31284177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462348011</v>
      </c>
      <c r="D6" s="155"/>
      <c r="E6" s="59">
        <v>5955903</v>
      </c>
      <c r="F6" s="60">
        <v>5955903</v>
      </c>
      <c r="G6" s="60">
        <v>950488</v>
      </c>
      <c r="H6" s="60">
        <v>6718299</v>
      </c>
      <c r="I6" s="60">
        <v>2850918</v>
      </c>
      <c r="J6" s="60">
        <v>2850918</v>
      </c>
      <c r="K6" s="60">
        <v>4661370</v>
      </c>
      <c r="L6" s="60">
        <v>5344651</v>
      </c>
      <c r="M6" s="60">
        <v>2698222</v>
      </c>
      <c r="N6" s="60">
        <v>2698222</v>
      </c>
      <c r="O6" s="60"/>
      <c r="P6" s="60"/>
      <c r="Q6" s="60"/>
      <c r="R6" s="60"/>
      <c r="S6" s="60"/>
      <c r="T6" s="60"/>
      <c r="U6" s="60"/>
      <c r="V6" s="60"/>
      <c r="W6" s="60">
        <v>2698222</v>
      </c>
      <c r="X6" s="60">
        <v>2977952</v>
      </c>
      <c r="Y6" s="60">
        <v>-279730</v>
      </c>
      <c r="Z6" s="140">
        <v>-9.39</v>
      </c>
      <c r="AA6" s="62">
        <v>5955903</v>
      </c>
    </row>
    <row r="7" spans="1:27" ht="12.75">
      <c r="A7" s="249" t="s">
        <v>144</v>
      </c>
      <c r="B7" s="182"/>
      <c r="C7" s="155"/>
      <c r="D7" s="155"/>
      <c r="E7" s="59">
        <v>419819589</v>
      </c>
      <c r="F7" s="60">
        <v>347147774</v>
      </c>
      <c r="G7" s="60">
        <v>578095899</v>
      </c>
      <c r="H7" s="60">
        <v>549095899</v>
      </c>
      <c r="I7" s="60">
        <v>544095899</v>
      </c>
      <c r="J7" s="60">
        <v>544095899</v>
      </c>
      <c r="K7" s="60">
        <v>513095899</v>
      </c>
      <c r="L7" s="60">
        <v>488498506</v>
      </c>
      <c r="M7" s="60">
        <v>533498506</v>
      </c>
      <c r="N7" s="60">
        <v>533498506</v>
      </c>
      <c r="O7" s="60"/>
      <c r="P7" s="60"/>
      <c r="Q7" s="60"/>
      <c r="R7" s="60"/>
      <c r="S7" s="60"/>
      <c r="T7" s="60"/>
      <c r="U7" s="60"/>
      <c r="V7" s="60"/>
      <c r="W7" s="60">
        <v>533498506</v>
      </c>
      <c r="X7" s="60">
        <v>173573887</v>
      </c>
      <c r="Y7" s="60">
        <v>359924619</v>
      </c>
      <c r="Z7" s="140">
        <v>207.36</v>
      </c>
      <c r="AA7" s="62">
        <v>347147774</v>
      </c>
    </row>
    <row r="8" spans="1:27" ht="12.75">
      <c r="A8" s="249" t="s">
        <v>145</v>
      </c>
      <c r="B8" s="182"/>
      <c r="C8" s="155"/>
      <c r="D8" s="155"/>
      <c r="E8" s="59">
        <v>22738</v>
      </c>
      <c r="F8" s="60">
        <v>22738</v>
      </c>
      <c r="G8" s="60">
        <v>128239</v>
      </c>
      <c r="H8" s="60">
        <v>106254</v>
      </c>
      <c r="I8" s="60">
        <v>75642</v>
      </c>
      <c r="J8" s="60">
        <v>75642</v>
      </c>
      <c r="K8" s="60">
        <v>128052</v>
      </c>
      <c r="L8" s="60">
        <v>149860</v>
      </c>
      <c r="M8" s="60">
        <v>339117</v>
      </c>
      <c r="N8" s="60">
        <v>339117</v>
      </c>
      <c r="O8" s="60"/>
      <c r="P8" s="60"/>
      <c r="Q8" s="60"/>
      <c r="R8" s="60"/>
      <c r="S8" s="60"/>
      <c r="T8" s="60"/>
      <c r="U8" s="60"/>
      <c r="V8" s="60"/>
      <c r="W8" s="60">
        <v>339117</v>
      </c>
      <c r="X8" s="60">
        <v>11369</v>
      </c>
      <c r="Y8" s="60">
        <v>327748</v>
      </c>
      <c r="Z8" s="140">
        <v>2882.82</v>
      </c>
      <c r="AA8" s="62">
        <v>22738</v>
      </c>
    </row>
    <row r="9" spans="1:27" ht="12.75">
      <c r="A9" s="249" t="s">
        <v>146</v>
      </c>
      <c r="B9" s="182"/>
      <c r="C9" s="155">
        <v>25572769</v>
      </c>
      <c r="D9" s="155"/>
      <c r="E9" s="59">
        <v>7805789</v>
      </c>
      <c r="F9" s="60">
        <v>7805789</v>
      </c>
      <c r="G9" s="60">
        <v>24203401</v>
      </c>
      <c r="H9" s="60">
        <v>26223761</v>
      </c>
      <c r="I9" s="60">
        <v>12101120</v>
      </c>
      <c r="J9" s="60">
        <v>12101120</v>
      </c>
      <c r="K9" s="60">
        <v>9117077</v>
      </c>
      <c r="L9" s="60">
        <v>9766818</v>
      </c>
      <c r="M9" s="60">
        <v>17055896</v>
      </c>
      <c r="N9" s="60">
        <v>17055896</v>
      </c>
      <c r="O9" s="60"/>
      <c r="P9" s="60"/>
      <c r="Q9" s="60"/>
      <c r="R9" s="60"/>
      <c r="S9" s="60"/>
      <c r="T9" s="60"/>
      <c r="U9" s="60"/>
      <c r="V9" s="60"/>
      <c r="W9" s="60">
        <v>17055896</v>
      </c>
      <c r="X9" s="60">
        <v>3902895</v>
      </c>
      <c r="Y9" s="60">
        <v>13153001</v>
      </c>
      <c r="Z9" s="140">
        <v>337.01</v>
      </c>
      <c r="AA9" s="62">
        <v>7805789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68653479</v>
      </c>
      <c r="D11" s="155"/>
      <c r="E11" s="59">
        <v>85000000</v>
      </c>
      <c r="F11" s="60">
        <v>85000000</v>
      </c>
      <c r="G11" s="60">
        <v>88538259</v>
      </c>
      <c r="H11" s="60">
        <v>68653479</v>
      </c>
      <c r="I11" s="60">
        <v>68653479</v>
      </c>
      <c r="J11" s="60">
        <v>68653479</v>
      </c>
      <c r="K11" s="60">
        <v>68653479</v>
      </c>
      <c r="L11" s="60">
        <v>68653479</v>
      </c>
      <c r="M11" s="60">
        <v>68653479</v>
      </c>
      <c r="N11" s="60">
        <v>68653479</v>
      </c>
      <c r="O11" s="60"/>
      <c r="P11" s="60"/>
      <c r="Q11" s="60"/>
      <c r="R11" s="60"/>
      <c r="S11" s="60"/>
      <c r="T11" s="60"/>
      <c r="U11" s="60"/>
      <c r="V11" s="60"/>
      <c r="W11" s="60">
        <v>68653479</v>
      </c>
      <c r="X11" s="60">
        <v>42500000</v>
      </c>
      <c r="Y11" s="60">
        <v>26153479</v>
      </c>
      <c r="Z11" s="140">
        <v>61.54</v>
      </c>
      <c r="AA11" s="62">
        <v>85000000</v>
      </c>
    </row>
    <row r="12" spans="1:27" ht="12.75">
      <c r="A12" s="250" t="s">
        <v>56</v>
      </c>
      <c r="B12" s="251"/>
      <c r="C12" s="168">
        <f aca="true" t="shared" si="0" ref="C12:Y12">SUM(C6:C11)</f>
        <v>556574259</v>
      </c>
      <c r="D12" s="168">
        <f>SUM(D6:D11)</f>
        <v>0</v>
      </c>
      <c r="E12" s="72">
        <f t="shared" si="0"/>
        <v>518604019</v>
      </c>
      <c r="F12" s="73">
        <f t="shared" si="0"/>
        <v>445932204</v>
      </c>
      <c r="G12" s="73">
        <f t="shared" si="0"/>
        <v>691916286</v>
      </c>
      <c r="H12" s="73">
        <f t="shared" si="0"/>
        <v>650797692</v>
      </c>
      <c r="I12" s="73">
        <f t="shared" si="0"/>
        <v>627777058</v>
      </c>
      <c r="J12" s="73">
        <f t="shared" si="0"/>
        <v>627777058</v>
      </c>
      <c r="K12" s="73">
        <f t="shared" si="0"/>
        <v>595655877</v>
      </c>
      <c r="L12" s="73">
        <f t="shared" si="0"/>
        <v>572413314</v>
      </c>
      <c r="M12" s="73">
        <f t="shared" si="0"/>
        <v>622245220</v>
      </c>
      <c r="N12" s="73">
        <f t="shared" si="0"/>
        <v>622245220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622245220</v>
      </c>
      <c r="X12" s="73">
        <f t="shared" si="0"/>
        <v>222966103</v>
      </c>
      <c r="Y12" s="73">
        <f t="shared" si="0"/>
        <v>399279117</v>
      </c>
      <c r="Z12" s="170">
        <f>+IF(X12&lt;&gt;0,+(Y12/X12)*100,0)</f>
        <v>179.07615176823538</v>
      </c>
      <c r="AA12" s="74">
        <f>SUM(AA6:AA11)</f>
        <v>445932204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40862493</v>
      </c>
      <c r="H15" s="60">
        <v>40862493</v>
      </c>
      <c r="I15" s="60">
        <v>40862493</v>
      </c>
      <c r="J15" s="60">
        <v>40862493</v>
      </c>
      <c r="K15" s="60">
        <v>40862493</v>
      </c>
      <c r="L15" s="60">
        <v>40862493</v>
      </c>
      <c r="M15" s="60">
        <v>40862493</v>
      </c>
      <c r="N15" s="60">
        <v>40862493</v>
      </c>
      <c r="O15" s="60"/>
      <c r="P15" s="60"/>
      <c r="Q15" s="60"/>
      <c r="R15" s="60"/>
      <c r="S15" s="60"/>
      <c r="T15" s="60"/>
      <c r="U15" s="60"/>
      <c r="V15" s="60"/>
      <c r="W15" s="60">
        <v>40862493</v>
      </c>
      <c r="X15" s="60"/>
      <c r="Y15" s="60">
        <v>40862493</v>
      </c>
      <c r="Z15" s="140"/>
      <c r="AA15" s="62"/>
    </row>
    <row r="16" spans="1:27" ht="12.75">
      <c r="A16" s="249" t="s">
        <v>151</v>
      </c>
      <c r="B16" s="182"/>
      <c r="C16" s="155">
        <v>40862493</v>
      </c>
      <c r="D16" s="155"/>
      <c r="E16" s="59">
        <v>39800000</v>
      </c>
      <c r="F16" s="60">
        <v>39800000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19900000</v>
      </c>
      <c r="Y16" s="159">
        <v>-19900000</v>
      </c>
      <c r="Z16" s="141">
        <v>-100</v>
      </c>
      <c r="AA16" s="225">
        <v>39800000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135417578</v>
      </c>
      <c r="D19" s="155"/>
      <c r="E19" s="59">
        <v>156862426</v>
      </c>
      <c r="F19" s="60">
        <v>180096602</v>
      </c>
      <c r="G19" s="60">
        <v>134804159</v>
      </c>
      <c r="H19" s="60">
        <v>137987979</v>
      </c>
      <c r="I19" s="60">
        <v>138050831</v>
      </c>
      <c r="J19" s="60">
        <v>138050831</v>
      </c>
      <c r="K19" s="60">
        <v>143048329</v>
      </c>
      <c r="L19" s="60">
        <v>142554005</v>
      </c>
      <c r="M19" s="60">
        <v>150966209</v>
      </c>
      <c r="N19" s="60">
        <v>150966209</v>
      </c>
      <c r="O19" s="60"/>
      <c r="P19" s="60"/>
      <c r="Q19" s="60"/>
      <c r="R19" s="60"/>
      <c r="S19" s="60"/>
      <c r="T19" s="60"/>
      <c r="U19" s="60"/>
      <c r="V19" s="60"/>
      <c r="W19" s="60">
        <v>150966209</v>
      </c>
      <c r="X19" s="60">
        <v>90048301</v>
      </c>
      <c r="Y19" s="60">
        <v>60917908</v>
      </c>
      <c r="Z19" s="140">
        <v>67.65</v>
      </c>
      <c r="AA19" s="62">
        <v>180096602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583177</v>
      </c>
      <c r="D22" s="155"/>
      <c r="E22" s="59">
        <v>661868</v>
      </c>
      <c r="F22" s="60">
        <v>661868</v>
      </c>
      <c r="G22" s="60">
        <v>1349623</v>
      </c>
      <c r="H22" s="60">
        <v>567537</v>
      </c>
      <c r="I22" s="60">
        <v>559969</v>
      </c>
      <c r="J22" s="60">
        <v>559969</v>
      </c>
      <c r="K22" s="60">
        <v>552150</v>
      </c>
      <c r="L22" s="60">
        <v>544581</v>
      </c>
      <c r="M22" s="60">
        <v>536762</v>
      </c>
      <c r="N22" s="60">
        <v>536762</v>
      </c>
      <c r="O22" s="60"/>
      <c r="P22" s="60"/>
      <c r="Q22" s="60"/>
      <c r="R22" s="60"/>
      <c r="S22" s="60"/>
      <c r="T22" s="60"/>
      <c r="U22" s="60"/>
      <c r="V22" s="60"/>
      <c r="W22" s="60">
        <v>536762</v>
      </c>
      <c r="X22" s="60">
        <v>330934</v>
      </c>
      <c r="Y22" s="60">
        <v>205828</v>
      </c>
      <c r="Z22" s="140">
        <v>62.2</v>
      </c>
      <c r="AA22" s="62">
        <v>661868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176863248</v>
      </c>
      <c r="D24" s="168">
        <f>SUM(D15:D23)</f>
        <v>0</v>
      </c>
      <c r="E24" s="76">
        <f t="shared" si="1"/>
        <v>197324294</v>
      </c>
      <c r="F24" s="77">
        <f t="shared" si="1"/>
        <v>220558470</v>
      </c>
      <c r="G24" s="77">
        <f t="shared" si="1"/>
        <v>177016275</v>
      </c>
      <c r="H24" s="77">
        <f t="shared" si="1"/>
        <v>179418009</v>
      </c>
      <c r="I24" s="77">
        <f t="shared" si="1"/>
        <v>179473293</v>
      </c>
      <c r="J24" s="77">
        <f t="shared" si="1"/>
        <v>179473293</v>
      </c>
      <c r="K24" s="77">
        <f t="shared" si="1"/>
        <v>184462972</v>
      </c>
      <c r="L24" s="77">
        <f t="shared" si="1"/>
        <v>183961079</v>
      </c>
      <c r="M24" s="77">
        <f t="shared" si="1"/>
        <v>192365464</v>
      </c>
      <c r="N24" s="77">
        <f t="shared" si="1"/>
        <v>192365464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192365464</v>
      </c>
      <c r="X24" s="77">
        <f t="shared" si="1"/>
        <v>110279235</v>
      </c>
      <c r="Y24" s="77">
        <f t="shared" si="1"/>
        <v>82086229</v>
      </c>
      <c r="Z24" s="212">
        <f>+IF(X24&lt;&gt;0,+(Y24/X24)*100,0)</f>
        <v>74.43489157319598</v>
      </c>
      <c r="AA24" s="79">
        <f>SUM(AA15:AA23)</f>
        <v>220558470</v>
      </c>
    </row>
    <row r="25" spans="1:27" ht="12.75">
      <c r="A25" s="250" t="s">
        <v>159</v>
      </c>
      <c r="B25" s="251"/>
      <c r="C25" s="168">
        <f aca="true" t="shared" si="2" ref="C25:Y25">+C12+C24</f>
        <v>733437507</v>
      </c>
      <c r="D25" s="168">
        <f>+D12+D24</f>
        <v>0</v>
      </c>
      <c r="E25" s="72">
        <f t="shared" si="2"/>
        <v>715928313</v>
      </c>
      <c r="F25" s="73">
        <f t="shared" si="2"/>
        <v>666490674</v>
      </c>
      <c r="G25" s="73">
        <f t="shared" si="2"/>
        <v>868932561</v>
      </c>
      <c r="H25" s="73">
        <f t="shared" si="2"/>
        <v>830215701</v>
      </c>
      <c r="I25" s="73">
        <f t="shared" si="2"/>
        <v>807250351</v>
      </c>
      <c r="J25" s="73">
        <f t="shared" si="2"/>
        <v>807250351</v>
      </c>
      <c r="K25" s="73">
        <f t="shared" si="2"/>
        <v>780118849</v>
      </c>
      <c r="L25" s="73">
        <f t="shared" si="2"/>
        <v>756374393</v>
      </c>
      <c r="M25" s="73">
        <f t="shared" si="2"/>
        <v>814610684</v>
      </c>
      <c r="N25" s="73">
        <f t="shared" si="2"/>
        <v>814610684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814610684</v>
      </c>
      <c r="X25" s="73">
        <f t="shared" si="2"/>
        <v>333245338</v>
      </c>
      <c r="Y25" s="73">
        <f t="shared" si="2"/>
        <v>481365346</v>
      </c>
      <c r="Z25" s="170">
        <f>+IF(X25&lt;&gt;0,+(Y25/X25)*100,0)</f>
        <v>144.44773598003042</v>
      </c>
      <c r="AA25" s="74">
        <f>+AA12+AA24</f>
        <v>666490674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3402998</v>
      </c>
      <c r="D30" s="155"/>
      <c r="E30" s="59">
        <v>1702996</v>
      </c>
      <c r="F30" s="60">
        <v>1702996</v>
      </c>
      <c r="G30" s="60">
        <v>3649525</v>
      </c>
      <c r="H30" s="60">
        <v>3627964</v>
      </c>
      <c r="I30" s="60">
        <v>1745772</v>
      </c>
      <c r="J30" s="60">
        <v>1745772</v>
      </c>
      <c r="K30" s="60">
        <v>1723876</v>
      </c>
      <c r="L30" s="60">
        <v>1701816</v>
      </c>
      <c r="M30" s="60">
        <v>1679604</v>
      </c>
      <c r="N30" s="60">
        <v>1679604</v>
      </c>
      <c r="O30" s="60"/>
      <c r="P30" s="60"/>
      <c r="Q30" s="60"/>
      <c r="R30" s="60"/>
      <c r="S30" s="60"/>
      <c r="T30" s="60"/>
      <c r="U30" s="60"/>
      <c r="V30" s="60"/>
      <c r="W30" s="60">
        <v>1679604</v>
      </c>
      <c r="X30" s="60">
        <v>851498</v>
      </c>
      <c r="Y30" s="60">
        <v>828106</v>
      </c>
      <c r="Z30" s="140">
        <v>97.25</v>
      </c>
      <c r="AA30" s="62">
        <v>1702996</v>
      </c>
    </row>
    <row r="31" spans="1:27" ht="12.75">
      <c r="A31" s="249" t="s">
        <v>163</v>
      </c>
      <c r="B31" s="182"/>
      <c r="C31" s="155">
        <v>14270</v>
      </c>
      <c r="D31" s="155"/>
      <c r="E31" s="59"/>
      <c r="F31" s="60"/>
      <c r="G31" s="60"/>
      <c r="H31" s="60">
        <v>19630</v>
      </c>
      <c r="I31" s="60">
        <v>19630</v>
      </c>
      <c r="J31" s="60">
        <v>19630</v>
      </c>
      <c r="K31" s="60">
        <v>19630</v>
      </c>
      <c r="L31" s="60">
        <v>20630</v>
      </c>
      <c r="M31" s="60">
        <v>21270</v>
      </c>
      <c r="N31" s="60">
        <v>21270</v>
      </c>
      <c r="O31" s="60"/>
      <c r="P31" s="60"/>
      <c r="Q31" s="60"/>
      <c r="R31" s="60"/>
      <c r="S31" s="60"/>
      <c r="T31" s="60"/>
      <c r="U31" s="60"/>
      <c r="V31" s="60"/>
      <c r="W31" s="60">
        <v>21270</v>
      </c>
      <c r="X31" s="60"/>
      <c r="Y31" s="60">
        <v>21270</v>
      </c>
      <c r="Z31" s="140"/>
      <c r="AA31" s="62"/>
    </row>
    <row r="32" spans="1:27" ht="12.75">
      <c r="A32" s="249" t="s">
        <v>164</v>
      </c>
      <c r="B32" s="182"/>
      <c r="C32" s="155">
        <v>36715336</v>
      </c>
      <c r="D32" s="155"/>
      <c r="E32" s="59">
        <v>26898594</v>
      </c>
      <c r="F32" s="60">
        <v>26898594</v>
      </c>
      <c r="G32" s="60">
        <v>23093844</v>
      </c>
      <c r="H32" s="60">
        <v>22181968</v>
      </c>
      <c r="I32" s="60">
        <v>20970676</v>
      </c>
      <c r="J32" s="60">
        <v>20970676</v>
      </c>
      <c r="K32" s="60">
        <v>21211842</v>
      </c>
      <c r="L32" s="60">
        <v>20703277</v>
      </c>
      <c r="M32" s="60">
        <v>24963216</v>
      </c>
      <c r="N32" s="60">
        <v>24963216</v>
      </c>
      <c r="O32" s="60"/>
      <c r="P32" s="60"/>
      <c r="Q32" s="60"/>
      <c r="R32" s="60"/>
      <c r="S32" s="60"/>
      <c r="T32" s="60"/>
      <c r="U32" s="60"/>
      <c r="V32" s="60"/>
      <c r="W32" s="60">
        <v>24963216</v>
      </c>
      <c r="X32" s="60">
        <v>13449297</v>
      </c>
      <c r="Y32" s="60">
        <v>11513919</v>
      </c>
      <c r="Z32" s="140">
        <v>85.61</v>
      </c>
      <c r="AA32" s="62">
        <v>26898594</v>
      </c>
    </row>
    <row r="33" spans="1:27" ht="12.75">
      <c r="A33" s="249" t="s">
        <v>165</v>
      </c>
      <c r="B33" s="182"/>
      <c r="C33" s="155">
        <v>739186</v>
      </c>
      <c r="D33" s="155"/>
      <c r="E33" s="59"/>
      <c r="F33" s="60"/>
      <c r="G33" s="60">
        <v>119838</v>
      </c>
      <c r="H33" s="60">
        <v>435647</v>
      </c>
      <c r="I33" s="60">
        <v>432617</v>
      </c>
      <c r="J33" s="60">
        <v>432617</v>
      </c>
      <c r="K33" s="60">
        <v>412407</v>
      </c>
      <c r="L33" s="60">
        <v>389807</v>
      </c>
      <c r="M33" s="60">
        <v>395337</v>
      </c>
      <c r="N33" s="60">
        <v>395337</v>
      </c>
      <c r="O33" s="60"/>
      <c r="P33" s="60"/>
      <c r="Q33" s="60"/>
      <c r="R33" s="60"/>
      <c r="S33" s="60"/>
      <c r="T33" s="60"/>
      <c r="U33" s="60"/>
      <c r="V33" s="60"/>
      <c r="W33" s="60">
        <v>395337</v>
      </c>
      <c r="X33" s="60"/>
      <c r="Y33" s="60">
        <v>395337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40871790</v>
      </c>
      <c r="D34" s="168">
        <f>SUM(D29:D33)</f>
        <v>0</v>
      </c>
      <c r="E34" s="72">
        <f t="shared" si="3"/>
        <v>28601590</v>
      </c>
      <c r="F34" s="73">
        <f t="shared" si="3"/>
        <v>28601590</v>
      </c>
      <c r="G34" s="73">
        <f t="shared" si="3"/>
        <v>26863207</v>
      </c>
      <c r="H34" s="73">
        <f t="shared" si="3"/>
        <v>26265209</v>
      </c>
      <c r="I34" s="73">
        <f t="shared" si="3"/>
        <v>23168695</v>
      </c>
      <c r="J34" s="73">
        <f t="shared" si="3"/>
        <v>23168695</v>
      </c>
      <c r="K34" s="73">
        <f t="shared" si="3"/>
        <v>23367755</v>
      </c>
      <c r="L34" s="73">
        <f t="shared" si="3"/>
        <v>22815530</v>
      </c>
      <c r="M34" s="73">
        <f t="shared" si="3"/>
        <v>27059427</v>
      </c>
      <c r="N34" s="73">
        <f t="shared" si="3"/>
        <v>27059427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27059427</v>
      </c>
      <c r="X34" s="73">
        <f t="shared" si="3"/>
        <v>14300795</v>
      </c>
      <c r="Y34" s="73">
        <f t="shared" si="3"/>
        <v>12758632</v>
      </c>
      <c r="Z34" s="170">
        <f>+IF(X34&lt;&gt;0,+(Y34/X34)*100,0)</f>
        <v>89.21624287321089</v>
      </c>
      <c r="AA34" s="74">
        <f>SUM(AA29:AA33)</f>
        <v>28601590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7712670</v>
      </c>
      <c r="D37" s="155"/>
      <c r="E37" s="59">
        <v>9537488</v>
      </c>
      <c r="F37" s="60">
        <v>9537488</v>
      </c>
      <c r="G37" s="60">
        <v>7930450</v>
      </c>
      <c r="H37" s="60">
        <v>7930450</v>
      </c>
      <c r="I37" s="60">
        <v>7930450</v>
      </c>
      <c r="J37" s="60">
        <v>7930450</v>
      </c>
      <c r="K37" s="60">
        <v>7930450</v>
      </c>
      <c r="L37" s="60">
        <v>7930450</v>
      </c>
      <c r="M37" s="60">
        <v>7930450</v>
      </c>
      <c r="N37" s="60">
        <v>7930450</v>
      </c>
      <c r="O37" s="60"/>
      <c r="P37" s="60"/>
      <c r="Q37" s="60"/>
      <c r="R37" s="60"/>
      <c r="S37" s="60"/>
      <c r="T37" s="60"/>
      <c r="U37" s="60"/>
      <c r="V37" s="60"/>
      <c r="W37" s="60">
        <v>7930450</v>
      </c>
      <c r="X37" s="60">
        <v>4768744</v>
      </c>
      <c r="Y37" s="60">
        <v>3161706</v>
      </c>
      <c r="Z37" s="140">
        <v>66.3</v>
      </c>
      <c r="AA37" s="62">
        <v>9537488</v>
      </c>
    </row>
    <row r="38" spans="1:27" ht="12.75">
      <c r="A38" s="249" t="s">
        <v>165</v>
      </c>
      <c r="B38" s="182"/>
      <c r="C38" s="155">
        <v>18448400</v>
      </c>
      <c r="D38" s="155"/>
      <c r="E38" s="59">
        <v>15894580</v>
      </c>
      <c r="F38" s="60">
        <v>15894580</v>
      </c>
      <c r="G38" s="60">
        <v>14650082</v>
      </c>
      <c r="H38" s="60">
        <v>18240203</v>
      </c>
      <c r="I38" s="60">
        <v>18240203</v>
      </c>
      <c r="J38" s="60">
        <v>18240203</v>
      </c>
      <c r="K38" s="60">
        <v>18240203</v>
      </c>
      <c r="L38" s="60">
        <v>18240203</v>
      </c>
      <c r="M38" s="60">
        <v>18240203</v>
      </c>
      <c r="N38" s="60">
        <v>18240203</v>
      </c>
      <c r="O38" s="60"/>
      <c r="P38" s="60"/>
      <c r="Q38" s="60"/>
      <c r="R38" s="60"/>
      <c r="S38" s="60"/>
      <c r="T38" s="60"/>
      <c r="U38" s="60"/>
      <c r="V38" s="60"/>
      <c r="W38" s="60">
        <v>18240203</v>
      </c>
      <c r="X38" s="60">
        <v>7947290</v>
      </c>
      <c r="Y38" s="60">
        <v>10292913</v>
      </c>
      <c r="Z38" s="140">
        <v>129.51</v>
      </c>
      <c r="AA38" s="62">
        <v>15894580</v>
      </c>
    </row>
    <row r="39" spans="1:27" ht="12.75">
      <c r="A39" s="250" t="s">
        <v>59</v>
      </c>
      <c r="B39" s="253"/>
      <c r="C39" s="168">
        <f aca="true" t="shared" si="4" ref="C39:Y39">SUM(C37:C38)</f>
        <v>26161070</v>
      </c>
      <c r="D39" s="168">
        <f>SUM(D37:D38)</f>
        <v>0</v>
      </c>
      <c r="E39" s="76">
        <f t="shared" si="4"/>
        <v>25432068</v>
      </c>
      <c r="F39" s="77">
        <f t="shared" si="4"/>
        <v>25432068</v>
      </c>
      <c r="G39" s="77">
        <f t="shared" si="4"/>
        <v>22580532</v>
      </c>
      <c r="H39" s="77">
        <f t="shared" si="4"/>
        <v>26170653</v>
      </c>
      <c r="I39" s="77">
        <f t="shared" si="4"/>
        <v>26170653</v>
      </c>
      <c r="J39" s="77">
        <f t="shared" si="4"/>
        <v>26170653</v>
      </c>
      <c r="K39" s="77">
        <f t="shared" si="4"/>
        <v>26170653</v>
      </c>
      <c r="L39" s="77">
        <f t="shared" si="4"/>
        <v>26170653</v>
      </c>
      <c r="M39" s="77">
        <f t="shared" si="4"/>
        <v>26170653</v>
      </c>
      <c r="N39" s="77">
        <f t="shared" si="4"/>
        <v>26170653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26170653</v>
      </c>
      <c r="X39" s="77">
        <f t="shared" si="4"/>
        <v>12716034</v>
      </c>
      <c r="Y39" s="77">
        <f t="shared" si="4"/>
        <v>13454619</v>
      </c>
      <c r="Z39" s="212">
        <f>+IF(X39&lt;&gt;0,+(Y39/X39)*100,0)</f>
        <v>105.80829683217267</v>
      </c>
      <c r="AA39" s="79">
        <f>SUM(AA37:AA38)</f>
        <v>25432068</v>
      </c>
    </row>
    <row r="40" spans="1:27" ht="12.75">
      <c r="A40" s="250" t="s">
        <v>167</v>
      </c>
      <c r="B40" s="251"/>
      <c r="C40" s="168">
        <f aca="true" t="shared" si="5" ref="C40:Y40">+C34+C39</f>
        <v>67032860</v>
      </c>
      <c r="D40" s="168">
        <f>+D34+D39</f>
        <v>0</v>
      </c>
      <c r="E40" s="72">
        <f t="shared" si="5"/>
        <v>54033658</v>
      </c>
      <c r="F40" s="73">
        <f t="shared" si="5"/>
        <v>54033658</v>
      </c>
      <c r="G40" s="73">
        <f t="shared" si="5"/>
        <v>49443739</v>
      </c>
      <c r="H40" s="73">
        <f t="shared" si="5"/>
        <v>52435862</v>
      </c>
      <c r="I40" s="73">
        <f t="shared" si="5"/>
        <v>49339348</v>
      </c>
      <c r="J40" s="73">
        <f t="shared" si="5"/>
        <v>49339348</v>
      </c>
      <c r="K40" s="73">
        <f t="shared" si="5"/>
        <v>49538408</v>
      </c>
      <c r="L40" s="73">
        <f t="shared" si="5"/>
        <v>48986183</v>
      </c>
      <c r="M40" s="73">
        <f t="shared" si="5"/>
        <v>53230080</v>
      </c>
      <c r="N40" s="73">
        <f t="shared" si="5"/>
        <v>53230080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53230080</v>
      </c>
      <c r="X40" s="73">
        <f t="shared" si="5"/>
        <v>27016829</v>
      </c>
      <c r="Y40" s="73">
        <f t="shared" si="5"/>
        <v>26213251</v>
      </c>
      <c r="Z40" s="170">
        <f>+IF(X40&lt;&gt;0,+(Y40/X40)*100,0)</f>
        <v>97.02563909332217</v>
      </c>
      <c r="AA40" s="74">
        <f>+AA34+AA39</f>
        <v>54033658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666404647</v>
      </c>
      <c r="D42" s="257">
        <f>+D25-D40</f>
        <v>0</v>
      </c>
      <c r="E42" s="258">
        <f t="shared" si="6"/>
        <v>661894655</v>
      </c>
      <c r="F42" s="259">
        <f t="shared" si="6"/>
        <v>612457016</v>
      </c>
      <c r="G42" s="259">
        <f t="shared" si="6"/>
        <v>819488822</v>
      </c>
      <c r="H42" s="259">
        <f t="shared" si="6"/>
        <v>777779839</v>
      </c>
      <c r="I42" s="259">
        <f t="shared" si="6"/>
        <v>757911003</v>
      </c>
      <c r="J42" s="259">
        <f t="shared" si="6"/>
        <v>757911003</v>
      </c>
      <c r="K42" s="259">
        <f t="shared" si="6"/>
        <v>730580441</v>
      </c>
      <c r="L42" s="259">
        <f t="shared" si="6"/>
        <v>707388210</v>
      </c>
      <c r="M42" s="259">
        <f t="shared" si="6"/>
        <v>761380604</v>
      </c>
      <c r="N42" s="259">
        <f t="shared" si="6"/>
        <v>761380604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761380604</v>
      </c>
      <c r="X42" s="259">
        <f t="shared" si="6"/>
        <v>306228509</v>
      </c>
      <c r="Y42" s="259">
        <f t="shared" si="6"/>
        <v>455152095</v>
      </c>
      <c r="Z42" s="260">
        <f>+IF(X42&lt;&gt;0,+(Y42/X42)*100,0)</f>
        <v>148.6315224164841</v>
      </c>
      <c r="AA42" s="261">
        <f>+AA25-AA40</f>
        <v>612457016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666404647</v>
      </c>
      <c r="D45" s="155"/>
      <c r="E45" s="59">
        <v>661894655</v>
      </c>
      <c r="F45" s="60">
        <v>612457016</v>
      </c>
      <c r="G45" s="60">
        <v>819488822</v>
      </c>
      <c r="H45" s="60">
        <v>777779839</v>
      </c>
      <c r="I45" s="60">
        <v>757911003</v>
      </c>
      <c r="J45" s="60">
        <v>757911003</v>
      </c>
      <c r="K45" s="60">
        <v>730580441</v>
      </c>
      <c r="L45" s="60">
        <v>707388210</v>
      </c>
      <c r="M45" s="60">
        <v>761380604</v>
      </c>
      <c r="N45" s="60">
        <v>761380604</v>
      </c>
      <c r="O45" s="60"/>
      <c r="P45" s="60"/>
      <c r="Q45" s="60"/>
      <c r="R45" s="60"/>
      <c r="S45" s="60"/>
      <c r="T45" s="60"/>
      <c r="U45" s="60"/>
      <c r="V45" s="60"/>
      <c r="W45" s="60">
        <v>761380604</v>
      </c>
      <c r="X45" s="60">
        <v>306228508</v>
      </c>
      <c r="Y45" s="60">
        <v>455152096</v>
      </c>
      <c r="Z45" s="139">
        <v>148.63</v>
      </c>
      <c r="AA45" s="62">
        <v>612457016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666404647</v>
      </c>
      <c r="D48" s="217">
        <f>SUM(D45:D47)</f>
        <v>0</v>
      </c>
      <c r="E48" s="264">
        <f t="shared" si="7"/>
        <v>661894655</v>
      </c>
      <c r="F48" s="219">
        <f t="shared" si="7"/>
        <v>612457016</v>
      </c>
      <c r="G48" s="219">
        <f t="shared" si="7"/>
        <v>819488822</v>
      </c>
      <c r="H48" s="219">
        <f t="shared" si="7"/>
        <v>777779839</v>
      </c>
      <c r="I48" s="219">
        <f t="shared" si="7"/>
        <v>757911003</v>
      </c>
      <c r="J48" s="219">
        <f t="shared" si="7"/>
        <v>757911003</v>
      </c>
      <c r="K48" s="219">
        <f t="shared" si="7"/>
        <v>730580441</v>
      </c>
      <c r="L48" s="219">
        <f t="shared" si="7"/>
        <v>707388210</v>
      </c>
      <c r="M48" s="219">
        <f t="shared" si="7"/>
        <v>761380604</v>
      </c>
      <c r="N48" s="219">
        <f t="shared" si="7"/>
        <v>761380604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761380604</v>
      </c>
      <c r="X48" s="219">
        <f t="shared" si="7"/>
        <v>306228508</v>
      </c>
      <c r="Y48" s="219">
        <f t="shared" si="7"/>
        <v>455152096</v>
      </c>
      <c r="Z48" s="265">
        <f>+IF(X48&lt;&gt;0,+(Y48/X48)*100,0)</f>
        <v>148.6315232283991</v>
      </c>
      <c r="AA48" s="232">
        <f>SUM(AA45:AA47)</f>
        <v>612457016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3329959</v>
      </c>
      <c r="D8" s="155"/>
      <c r="E8" s="59">
        <v>691182</v>
      </c>
      <c r="F8" s="60">
        <v>691182</v>
      </c>
      <c r="G8" s="60">
        <v>122628</v>
      </c>
      <c r="H8" s="60">
        <v>168422</v>
      </c>
      <c r="I8" s="60">
        <v>92058</v>
      </c>
      <c r="J8" s="60">
        <v>383108</v>
      </c>
      <c r="K8" s="60">
        <v>39948</v>
      </c>
      <c r="L8" s="60">
        <v>215631</v>
      </c>
      <c r="M8" s="60">
        <v>361493</v>
      </c>
      <c r="N8" s="60">
        <v>617072</v>
      </c>
      <c r="O8" s="60"/>
      <c r="P8" s="60"/>
      <c r="Q8" s="60"/>
      <c r="R8" s="60"/>
      <c r="S8" s="60"/>
      <c r="T8" s="60"/>
      <c r="U8" s="60"/>
      <c r="V8" s="60"/>
      <c r="W8" s="60">
        <v>1000180</v>
      </c>
      <c r="X8" s="60">
        <v>239688</v>
      </c>
      <c r="Y8" s="60">
        <v>760492</v>
      </c>
      <c r="Z8" s="140">
        <v>317.28</v>
      </c>
      <c r="AA8" s="62">
        <v>691182</v>
      </c>
    </row>
    <row r="9" spans="1:27" ht="12.75">
      <c r="A9" s="249" t="s">
        <v>179</v>
      </c>
      <c r="B9" s="182"/>
      <c r="C9" s="155">
        <v>336052792</v>
      </c>
      <c r="D9" s="155"/>
      <c r="E9" s="59">
        <v>337235000</v>
      </c>
      <c r="F9" s="60">
        <v>337235000</v>
      </c>
      <c r="G9" s="60">
        <v>139028000</v>
      </c>
      <c r="H9" s="60">
        <v>1830000</v>
      </c>
      <c r="I9" s="60"/>
      <c r="J9" s="60">
        <v>140858000</v>
      </c>
      <c r="K9" s="60"/>
      <c r="L9" s="60">
        <v>-58610</v>
      </c>
      <c r="M9" s="60">
        <v>112265000</v>
      </c>
      <c r="N9" s="60">
        <v>112206390</v>
      </c>
      <c r="O9" s="60"/>
      <c r="P9" s="60"/>
      <c r="Q9" s="60"/>
      <c r="R9" s="60"/>
      <c r="S9" s="60"/>
      <c r="T9" s="60"/>
      <c r="U9" s="60"/>
      <c r="V9" s="60"/>
      <c r="W9" s="60">
        <v>253064390</v>
      </c>
      <c r="X9" s="60">
        <v>246372242</v>
      </c>
      <c r="Y9" s="60">
        <v>6692148</v>
      </c>
      <c r="Z9" s="140">
        <v>2.72</v>
      </c>
      <c r="AA9" s="62">
        <v>337235000</v>
      </c>
    </row>
    <row r="10" spans="1:27" ht="12.75">
      <c r="A10" s="249" t="s">
        <v>180</v>
      </c>
      <c r="B10" s="182"/>
      <c r="C10" s="155"/>
      <c r="D10" s="155"/>
      <c r="E10" s="59">
        <v>2076000</v>
      </c>
      <c r="F10" s="60">
        <v>2076000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2076000</v>
      </c>
      <c r="Y10" s="60">
        <v>-2076000</v>
      </c>
      <c r="Z10" s="140">
        <v>-100</v>
      </c>
      <c r="AA10" s="62">
        <v>2076000</v>
      </c>
    </row>
    <row r="11" spans="1:27" ht="12.75">
      <c r="A11" s="249" t="s">
        <v>181</v>
      </c>
      <c r="B11" s="182"/>
      <c r="C11" s="155">
        <v>38235491</v>
      </c>
      <c r="D11" s="155"/>
      <c r="E11" s="59">
        <v>17879944</v>
      </c>
      <c r="F11" s="60">
        <v>17879944</v>
      </c>
      <c r="G11" s="60">
        <v>3264240</v>
      </c>
      <c r="H11" s="60">
        <v>906788</v>
      </c>
      <c r="I11" s="60">
        <v>1240026</v>
      </c>
      <c r="J11" s="60">
        <v>5411054</v>
      </c>
      <c r="K11" s="60">
        <v>1281662</v>
      </c>
      <c r="L11" s="60">
        <v>4516734</v>
      </c>
      <c r="M11" s="60">
        <v>860036</v>
      </c>
      <c r="N11" s="60">
        <v>6658432</v>
      </c>
      <c r="O11" s="60"/>
      <c r="P11" s="60"/>
      <c r="Q11" s="60"/>
      <c r="R11" s="60"/>
      <c r="S11" s="60"/>
      <c r="T11" s="60"/>
      <c r="U11" s="60"/>
      <c r="V11" s="60"/>
      <c r="W11" s="60">
        <v>12069486</v>
      </c>
      <c r="X11" s="60">
        <v>7689972</v>
      </c>
      <c r="Y11" s="60">
        <v>4379514</v>
      </c>
      <c r="Z11" s="140">
        <v>56.95</v>
      </c>
      <c r="AA11" s="62">
        <v>17879944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-132298408</v>
      </c>
      <c r="D14" s="155"/>
      <c r="E14" s="59">
        <v>-147015973</v>
      </c>
      <c r="F14" s="60">
        <v>-404170780</v>
      </c>
      <c r="G14" s="60">
        <v>-23170315</v>
      </c>
      <c r="H14" s="60">
        <v>-19292157</v>
      </c>
      <c r="I14" s="60">
        <v>-17032759</v>
      </c>
      <c r="J14" s="60">
        <v>-59495231</v>
      </c>
      <c r="K14" s="60">
        <v>-16065475</v>
      </c>
      <c r="L14" s="60">
        <v>-26305105</v>
      </c>
      <c r="M14" s="60">
        <v>-59409391</v>
      </c>
      <c r="N14" s="60">
        <v>-101779971</v>
      </c>
      <c r="O14" s="60"/>
      <c r="P14" s="60"/>
      <c r="Q14" s="60"/>
      <c r="R14" s="60"/>
      <c r="S14" s="60"/>
      <c r="T14" s="60"/>
      <c r="U14" s="60"/>
      <c r="V14" s="60"/>
      <c r="W14" s="60">
        <v>-161275202</v>
      </c>
      <c r="X14" s="60">
        <v>-218298391</v>
      </c>
      <c r="Y14" s="60">
        <v>57023189</v>
      </c>
      <c r="Z14" s="140">
        <v>-26.12</v>
      </c>
      <c r="AA14" s="62">
        <v>-404170780</v>
      </c>
    </row>
    <row r="15" spans="1:27" ht="12.75">
      <c r="A15" s="249" t="s">
        <v>40</v>
      </c>
      <c r="B15" s="182"/>
      <c r="C15" s="155">
        <v>-1610056</v>
      </c>
      <c r="D15" s="155"/>
      <c r="E15" s="59"/>
      <c r="F15" s="60"/>
      <c r="G15" s="60">
        <v>-4151</v>
      </c>
      <c r="H15" s="60">
        <v>-3579</v>
      </c>
      <c r="I15" s="60">
        <v>-323983</v>
      </c>
      <c r="J15" s="60">
        <v>-331713</v>
      </c>
      <c r="K15" s="60">
        <v>-3692</v>
      </c>
      <c r="L15" s="60"/>
      <c r="M15" s="60"/>
      <c r="N15" s="60">
        <v>-3692</v>
      </c>
      <c r="O15" s="60"/>
      <c r="P15" s="60"/>
      <c r="Q15" s="60"/>
      <c r="R15" s="60"/>
      <c r="S15" s="60"/>
      <c r="T15" s="60"/>
      <c r="U15" s="60"/>
      <c r="V15" s="60"/>
      <c r="W15" s="60">
        <v>-335405</v>
      </c>
      <c r="X15" s="60"/>
      <c r="Y15" s="60">
        <v>-335405</v>
      </c>
      <c r="Z15" s="140"/>
      <c r="AA15" s="62"/>
    </row>
    <row r="16" spans="1:27" ht="12.75">
      <c r="A16" s="249" t="s">
        <v>42</v>
      </c>
      <c r="B16" s="182"/>
      <c r="C16" s="155">
        <v>-177348808</v>
      </c>
      <c r="D16" s="155"/>
      <c r="E16" s="59">
        <v>-205917171</v>
      </c>
      <c r="F16" s="60"/>
      <c r="G16" s="60">
        <v>-2542025</v>
      </c>
      <c r="H16" s="60">
        <v>-2682481</v>
      </c>
      <c r="I16" s="60">
        <v>-5500094</v>
      </c>
      <c r="J16" s="60">
        <v>-10724600</v>
      </c>
      <c r="K16" s="60">
        <v>-14695951</v>
      </c>
      <c r="L16" s="60">
        <v>-3440849</v>
      </c>
      <c r="M16" s="60">
        <v>-2480488</v>
      </c>
      <c r="N16" s="60">
        <v>-20617288</v>
      </c>
      <c r="O16" s="60"/>
      <c r="P16" s="60"/>
      <c r="Q16" s="60"/>
      <c r="R16" s="60"/>
      <c r="S16" s="60"/>
      <c r="T16" s="60"/>
      <c r="U16" s="60"/>
      <c r="V16" s="60"/>
      <c r="W16" s="60">
        <v>-31341888</v>
      </c>
      <c r="X16" s="60"/>
      <c r="Y16" s="60">
        <v>-31341888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66360970</v>
      </c>
      <c r="D17" s="168">
        <f t="shared" si="0"/>
        <v>0</v>
      </c>
      <c r="E17" s="72">
        <f t="shared" si="0"/>
        <v>4948982</v>
      </c>
      <c r="F17" s="73">
        <f t="shared" si="0"/>
        <v>-46288654</v>
      </c>
      <c r="G17" s="73">
        <f t="shared" si="0"/>
        <v>116698377</v>
      </c>
      <c r="H17" s="73">
        <f t="shared" si="0"/>
        <v>-19073007</v>
      </c>
      <c r="I17" s="73">
        <f t="shared" si="0"/>
        <v>-21524752</v>
      </c>
      <c r="J17" s="73">
        <f t="shared" si="0"/>
        <v>76100618</v>
      </c>
      <c r="K17" s="73">
        <f t="shared" si="0"/>
        <v>-29443508</v>
      </c>
      <c r="L17" s="73">
        <f t="shared" si="0"/>
        <v>-25072199</v>
      </c>
      <c r="M17" s="73">
        <f t="shared" si="0"/>
        <v>51596650</v>
      </c>
      <c r="N17" s="73">
        <f t="shared" si="0"/>
        <v>-2919057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73181561</v>
      </c>
      <c r="X17" s="73">
        <f t="shared" si="0"/>
        <v>38079511</v>
      </c>
      <c r="Y17" s="73">
        <f t="shared" si="0"/>
        <v>35102050</v>
      </c>
      <c r="Z17" s="170">
        <f>+IF(X17&lt;&gt;0,+(Y17/X17)*100,0)</f>
        <v>92.18093688230398</v>
      </c>
      <c r="AA17" s="74">
        <f>SUM(AA6:AA16)</f>
        <v>-46288654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57691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>
        <v>15404745</v>
      </c>
      <c r="J22" s="60">
        <v>15404745</v>
      </c>
      <c r="K22" s="60">
        <v>6062257</v>
      </c>
      <c r="L22" s="60">
        <v>1468520</v>
      </c>
      <c r="M22" s="159">
        <v>1879966</v>
      </c>
      <c r="N22" s="60">
        <v>9410743</v>
      </c>
      <c r="O22" s="60"/>
      <c r="P22" s="60"/>
      <c r="Q22" s="60"/>
      <c r="R22" s="60"/>
      <c r="S22" s="60"/>
      <c r="T22" s="159"/>
      <c r="U22" s="60"/>
      <c r="V22" s="60"/>
      <c r="W22" s="60">
        <v>24815488</v>
      </c>
      <c r="X22" s="60"/>
      <c r="Y22" s="60">
        <v>24815488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-4205457</v>
      </c>
      <c r="D24" s="155"/>
      <c r="E24" s="59">
        <v>-1800000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-29180873</v>
      </c>
      <c r="D26" s="155"/>
      <c r="E26" s="59">
        <v>-8050000</v>
      </c>
      <c r="F26" s="60">
        <v>-31284176</v>
      </c>
      <c r="G26" s="60"/>
      <c r="H26" s="60">
        <v>-4159182</v>
      </c>
      <c r="I26" s="60">
        <v>-865182</v>
      </c>
      <c r="J26" s="60">
        <v>-5024364</v>
      </c>
      <c r="K26" s="60">
        <v>-5808297</v>
      </c>
      <c r="L26" s="60">
        <v>-288369</v>
      </c>
      <c r="M26" s="60">
        <v>-9220869</v>
      </c>
      <c r="N26" s="60">
        <v>-15317535</v>
      </c>
      <c r="O26" s="60"/>
      <c r="P26" s="60"/>
      <c r="Q26" s="60"/>
      <c r="R26" s="60"/>
      <c r="S26" s="60"/>
      <c r="T26" s="60"/>
      <c r="U26" s="60"/>
      <c r="V26" s="60"/>
      <c r="W26" s="60">
        <v>-20341899</v>
      </c>
      <c r="X26" s="60">
        <v>-13028759</v>
      </c>
      <c r="Y26" s="60">
        <v>-7313140</v>
      </c>
      <c r="Z26" s="140">
        <v>56.13</v>
      </c>
      <c r="AA26" s="62">
        <v>-31284176</v>
      </c>
    </row>
    <row r="27" spans="1:27" ht="12.75">
      <c r="A27" s="250" t="s">
        <v>192</v>
      </c>
      <c r="B27" s="251"/>
      <c r="C27" s="168">
        <f aca="true" t="shared" si="1" ref="C27:Y27">SUM(C21:C26)</f>
        <v>-33328639</v>
      </c>
      <c r="D27" s="168">
        <f>SUM(D21:D26)</f>
        <v>0</v>
      </c>
      <c r="E27" s="72">
        <f t="shared" si="1"/>
        <v>-9850000</v>
      </c>
      <c r="F27" s="73">
        <f t="shared" si="1"/>
        <v>-31284176</v>
      </c>
      <c r="G27" s="73">
        <f t="shared" si="1"/>
        <v>0</v>
      </c>
      <c r="H27" s="73">
        <f t="shared" si="1"/>
        <v>-4159182</v>
      </c>
      <c r="I27" s="73">
        <f t="shared" si="1"/>
        <v>14539563</v>
      </c>
      <c r="J27" s="73">
        <f t="shared" si="1"/>
        <v>10380381</v>
      </c>
      <c r="K27" s="73">
        <f t="shared" si="1"/>
        <v>253960</v>
      </c>
      <c r="L27" s="73">
        <f t="shared" si="1"/>
        <v>1180151</v>
      </c>
      <c r="M27" s="73">
        <f t="shared" si="1"/>
        <v>-7340903</v>
      </c>
      <c r="N27" s="73">
        <f t="shared" si="1"/>
        <v>-5906792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4473589</v>
      </c>
      <c r="X27" s="73">
        <f t="shared" si="1"/>
        <v>-13028759</v>
      </c>
      <c r="Y27" s="73">
        <f t="shared" si="1"/>
        <v>17502348</v>
      </c>
      <c r="Z27" s="170">
        <f>+IF(X27&lt;&gt;0,+(Y27/X27)*100,0)</f>
        <v>-134.33626333866485</v>
      </c>
      <c r="AA27" s="74">
        <f>SUM(AA21:AA26)</f>
        <v>-31284176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-3085068</v>
      </c>
      <c r="D35" s="155"/>
      <c r="E35" s="59">
        <v>-1702996</v>
      </c>
      <c r="F35" s="60">
        <v>-1702996</v>
      </c>
      <c r="G35" s="60"/>
      <c r="H35" s="60"/>
      <c r="I35" s="60">
        <v>-1882191</v>
      </c>
      <c r="J35" s="60">
        <v>-1882191</v>
      </c>
      <c r="K35" s="60"/>
      <c r="L35" s="60">
        <v>-22063</v>
      </c>
      <c r="M35" s="60">
        <v>-22211</v>
      </c>
      <c r="N35" s="60">
        <v>-44274</v>
      </c>
      <c r="O35" s="60"/>
      <c r="P35" s="60"/>
      <c r="Q35" s="60"/>
      <c r="R35" s="60"/>
      <c r="S35" s="60"/>
      <c r="T35" s="60"/>
      <c r="U35" s="60"/>
      <c r="V35" s="60"/>
      <c r="W35" s="60">
        <v>-1926465</v>
      </c>
      <c r="X35" s="60">
        <v>-851498</v>
      </c>
      <c r="Y35" s="60">
        <v>-1074967</v>
      </c>
      <c r="Z35" s="140">
        <v>126.24</v>
      </c>
      <c r="AA35" s="62">
        <v>-1702996</v>
      </c>
    </row>
    <row r="36" spans="1:27" ht="12.75">
      <c r="A36" s="250" t="s">
        <v>198</v>
      </c>
      <c r="B36" s="251"/>
      <c r="C36" s="168">
        <f aca="true" t="shared" si="2" ref="C36:Y36">SUM(C31:C35)</f>
        <v>-3085068</v>
      </c>
      <c r="D36" s="168">
        <f>SUM(D31:D35)</f>
        <v>0</v>
      </c>
      <c r="E36" s="72">
        <f t="shared" si="2"/>
        <v>-1702996</v>
      </c>
      <c r="F36" s="73">
        <f t="shared" si="2"/>
        <v>-1702996</v>
      </c>
      <c r="G36" s="73">
        <f t="shared" si="2"/>
        <v>0</v>
      </c>
      <c r="H36" s="73">
        <f t="shared" si="2"/>
        <v>0</v>
      </c>
      <c r="I36" s="73">
        <f t="shared" si="2"/>
        <v>-1882191</v>
      </c>
      <c r="J36" s="73">
        <f t="shared" si="2"/>
        <v>-1882191</v>
      </c>
      <c r="K36" s="73">
        <f t="shared" si="2"/>
        <v>0</v>
      </c>
      <c r="L36" s="73">
        <f t="shared" si="2"/>
        <v>-22063</v>
      </c>
      <c r="M36" s="73">
        <f t="shared" si="2"/>
        <v>-22211</v>
      </c>
      <c r="N36" s="73">
        <f t="shared" si="2"/>
        <v>-44274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-1926465</v>
      </c>
      <c r="X36" s="73">
        <f t="shared" si="2"/>
        <v>-851498</v>
      </c>
      <c r="Y36" s="73">
        <f t="shared" si="2"/>
        <v>-1074967</v>
      </c>
      <c r="Z36" s="170">
        <f>+IF(X36&lt;&gt;0,+(Y36/X36)*100,0)</f>
        <v>126.2442190116712</v>
      </c>
      <c r="AA36" s="74">
        <f>SUM(AA31:AA35)</f>
        <v>-1702996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29947263</v>
      </c>
      <c r="D38" s="153">
        <f>+D17+D27+D36</f>
        <v>0</v>
      </c>
      <c r="E38" s="99">
        <f t="shared" si="3"/>
        <v>-6604014</v>
      </c>
      <c r="F38" s="100">
        <f t="shared" si="3"/>
        <v>-79275826</v>
      </c>
      <c r="G38" s="100">
        <f t="shared" si="3"/>
        <v>116698377</v>
      </c>
      <c r="H38" s="100">
        <f t="shared" si="3"/>
        <v>-23232189</v>
      </c>
      <c r="I38" s="100">
        <f t="shared" si="3"/>
        <v>-8867380</v>
      </c>
      <c r="J38" s="100">
        <f t="shared" si="3"/>
        <v>84598808</v>
      </c>
      <c r="K38" s="100">
        <f t="shared" si="3"/>
        <v>-29189548</v>
      </c>
      <c r="L38" s="100">
        <f t="shared" si="3"/>
        <v>-23914111</v>
      </c>
      <c r="M38" s="100">
        <f t="shared" si="3"/>
        <v>44233536</v>
      </c>
      <c r="N38" s="100">
        <f t="shared" si="3"/>
        <v>-8870123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75728685</v>
      </c>
      <c r="X38" s="100">
        <f t="shared" si="3"/>
        <v>24199254</v>
      </c>
      <c r="Y38" s="100">
        <f t="shared" si="3"/>
        <v>51529431</v>
      </c>
      <c r="Z38" s="137">
        <f>+IF(X38&lt;&gt;0,+(Y38/X38)*100,0)</f>
        <v>212.93809718266522</v>
      </c>
      <c r="AA38" s="102">
        <f>+AA17+AA27+AA36</f>
        <v>-79275826</v>
      </c>
    </row>
    <row r="39" spans="1:27" ht="12.75">
      <c r="A39" s="249" t="s">
        <v>200</v>
      </c>
      <c r="B39" s="182"/>
      <c r="C39" s="153">
        <v>432400748</v>
      </c>
      <c r="D39" s="153"/>
      <c r="E39" s="99">
        <v>432379507</v>
      </c>
      <c r="F39" s="100">
        <v>432379507</v>
      </c>
      <c r="G39" s="100">
        <v>462348011</v>
      </c>
      <c r="H39" s="100">
        <v>579046388</v>
      </c>
      <c r="I39" s="100">
        <v>555814199</v>
      </c>
      <c r="J39" s="100">
        <v>462348011</v>
      </c>
      <c r="K39" s="100">
        <v>546946819</v>
      </c>
      <c r="L39" s="100">
        <v>517757271</v>
      </c>
      <c r="M39" s="100">
        <v>493843160</v>
      </c>
      <c r="N39" s="100">
        <v>546946819</v>
      </c>
      <c r="O39" s="100"/>
      <c r="P39" s="100"/>
      <c r="Q39" s="100"/>
      <c r="R39" s="100"/>
      <c r="S39" s="100"/>
      <c r="T39" s="100"/>
      <c r="U39" s="100"/>
      <c r="V39" s="100"/>
      <c r="W39" s="100">
        <v>462348011</v>
      </c>
      <c r="X39" s="100">
        <v>432379507</v>
      </c>
      <c r="Y39" s="100">
        <v>29968504</v>
      </c>
      <c r="Z39" s="137">
        <v>6.93</v>
      </c>
      <c r="AA39" s="102">
        <v>432379507</v>
      </c>
    </row>
    <row r="40" spans="1:27" ht="12.75">
      <c r="A40" s="269" t="s">
        <v>201</v>
      </c>
      <c r="B40" s="256"/>
      <c r="C40" s="257">
        <v>462348011</v>
      </c>
      <c r="D40" s="257"/>
      <c r="E40" s="258">
        <v>425775493</v>
      </c>
      <c r="F40" s="259">
        <v>353103681</v>
      </c>
      <c r="G40" s="259">
        <v>579046388</v>
      </c>
      <c r="H40" s="259">
        <v>555814199</v>
      </c>
      <c r="I40" s="259">
        <v>546946819</v>
      </c>
      <c r="J40" s="259">
        <v>546946819</v>
      </c>
      <c r="K40" s="259">
        <v>517757271</v>
      </c>
      <c r="L40" s="259">
        <v>493843160</v>
      </c>
      <c r="M40" s="259">
        <v>538076696</v>
      </c>
      <c r="N40" s="259">
        <v>538076696</v>
      </c>
      <c r="O40" s="259"/>
      <c r="P40" s="259"/>
      <c r="Q40" s="259"/>
      <c r="R40" s="259"/>
      <c r="S40" s="259"/>
      <c r="T40" s="259"/>
      <c r="U40" s="259"/>
      <c r="V40" s="259"/>
      <c r="W40" s="259">
        <v>538076696</v>
      </c>
      <c r="X40" s="259">
        <v>456578761</v>
      </c>
      <c r="Y40" s="259">
        <v>81497935</v>
      </c>
      <c r="Z40" s="260">
        <v>17.85</v>
      </c>
      <c r="AA40" s="261">
        <v>353103681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23539657</v>
      </c>
      <c r="D5" s="200">
        <f t="shared" si="0"/>
        <v>0</v>
      </c>
      <c r="E5" s="106">
        <f t="shared" si="0"/>
        <v>8050000</v>
      </c>
      <c r="F5" s="106">
        <f t="shared" si="0"/>
        <v>31284177</v>
      </c>
      <c r="G5" s="106">
        <f t="shared" si="0"/>
        <v>0</v>
      </c>
      <c r="H5" s="106">
        <f t="shared" si="0"/>
        <v>4180388</v>
      </c>
      <c r="I5" s="106">
        <f t="shared" si="0"/>
        <v>843976</v>
      </c>
      <c r="J5" s="106">
        <f t="shared" si="0"/>
        <v>5024364</v>
      </c>
      <c r="K5" s="106">
        <f t="shared" si="0"/>
        <v>5808297</v>
      </c>
      <c r="L5" s="106">
        <f t="shared" si="0"/>
        <v>288369</v>
      </c>
      <c r="M5" s="106">
        <f t="shared" si="0"/>
        <v>9220869</v>
      </c>
      <c r="N5" s="106">
        <f t="shared" si="0"/>
        <v>15317535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20341899</v>
      </c>
      <c r="X5" s="106">
        <f t="shared" si="0"/>
        <v>15642089</v>
      </c>
      <c r="Y5" s="106">
        <f t="shared" si="0"/>
        <v>4699810</v>
      </c>
      <c r="Z5" s="201">
        <f>+IF(X5&lt;&gt;0,+(Y5/X5)*100,0)</f>
        <v>30.04592289431418</v>
      </c>
      <c r="AA5" s="199">
        <f>SUM(AA11:AA18)</f>
        <v>31284177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>
        <v>508772</v>
      </c>
      <c r="J13" s="275">
        <v>508772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508772</v>
      </c>
      <c r="X13" s="275"/>
      <c r="Y13" s="275">
        <v>508772</v>
      </c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23275145</v>
      </c>
      <c r="D15" s="156"/>
      <c r="E15" s="60">
        <v>7700000</v>
      </c>
      <c r="F15" s="60">
        <v>30934177</v>
      </c>
      <c r="G15" s="60"/>
      <c r="H15" s="60">
        <v>4180388</v>
      </c>
      <c r="I15" s="60">
        <v>335204</v>
      </c>
      <c r="J15" s="60">
        <v>4515592</v>
      </c>
      <c r="K15" s="60">
        <v>5808297</v>
      </c>
      <c r="L15" s="60">
        <v>288369</v>
      </c>
      <c r="M15" s="60">
        <v>9220869</v>
      </c>
      <c r="N15" s="60">
        <v>15317535</v>
      </c>
      <c r="O15" s="60"/>
      <c r="P15" s="60"/>
      <c r="Q15" s="60"/>
      <c r="R15" s="60"/>
      <c r="S15" s="60"/>
      <c r="T15" s="60"/>
      <c r="U15" s="60"/>
      <c r="V15" s="60"/>
      <c r="W15" s="60">
        <v>19833127</v>
      </c>
      <c r="X15" s="60">
        <v>15467089</v>
      </c>
      <c r="Y15" s="60">
        <v>4366038</v>
      </c>
      <c r="Z15" s="140">
        <v>28.23</v>
      </c>
      <c r="AA15" s="155">
        <v>30934177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264512</v>
      </c>
      <c r="D18" s="276"/>
      <c r="E18" s="82">
        <v>350000</v>
      </c>
      <c r="F18" s="82">
        <v>350000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175000</v>
      </c>
      <c r="Y18" s="82">
        <v>-175000</v>
      </c>
      <c r="Z18" s="270">
        <v>-100</v>
      </c>
      <c r="AA18" s="278">
        <v>350000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508772</v>
      </c>
      <c r="J43" s="305">
        <f t="shared" si="7"/>
        <v>508772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508772</v>
      </c>
      <c r="X43" s="305">
        <f t="shared" si="7"/>
        <v>0</v>
      </c>
      <c r="Y43" s="305">
        <f t="shared" si="7"/>
        <v>508772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23275145</v>
      </c>
      <c r="D45" s="129">
        <f t="shared" si="7"/>
        <v>0</v>
      </c>
      <c r="E45" s="54">
        <f t="shared" si="7"/>
        <v>7700000</v>
      </c>
      <c r="F45" s="54">
        <f t="shared" si="7"/>
        <v>30934177</v>
      </c>
      <c r="G45" s="54">
        <f t="shared" si="7"/>
        <v>0</v>
      </c>
      <c r="H45" s="54">
        <f t="shared" si="7"/>
        <v>4180388</v>
      </c>
      <c r="I45" s="54">
        <f t="shared" si="7"/>
        <v>335204</v>
      </c>
      <c r="J45" s="54">
        <f t="shared" si="7"/>
        <v>4515592</v>
      </c>
      <c r="K45" s="54">
        <f t="shared" si="7"/>
        <v>5808297</v>
      </c>
      <c r="L45" s="54">
        <f t="shared" si="7"/>
        <v>288369</v>
      </c>
      <c r="M45" s="54">
        <f t="shared" si="7"/>
        <v>9220869</v>
      </c>
      <c r="N45" s="54">
        <f t="shared" si="7"/>
        <v>15317535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19833127</v>
      </c>
      <c r="X45" s="54">
        <f t="shared" si="7"/>
        <v>15467089</v>
      </c>
      <c r="Y45" s="54">
        <f t="shared" si="7"/>
        <v>4366038</v>
      </c>
      <c r="Z45" s="184">
        <f t="shared" si="5"/>
        <v>28.22792317287371</v>
      </c>
      <c r="AA45" s="130">
        <f t="shared" si="8"/>
        <v>30934177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264512</v>
      </c>
      <c r="D48" s="129">
        <f t="shared" si="7"/>
        <v>0</v>
      </c>
      <c r="E48" s="54">
        <f t="shared" si="7"/>
        <v>350000</v>
      </c>
      <c r="F48" s="54">
        <f t="shared" si="7"/>
        <v>350000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175000</v>
      </c>
      <c r="Y48" s="54">
        <f t="shared" si="7"/>
        <v>-175000</v>
      </c>
      <c r="Z48" s="184">
        <f t="shared" si="5"/>
        <v>-100</v>
      </c>
      <c r="AA48" s="130">
        <f t="shared" si="8"/>
        <v>350000</v>
      </c>
    </row>
    <row r="49" spans="1:27" ht="12.75">
      <c r="A49" s="308" t="s">
        <v>220</v>
      </c>
      <c r="B49" s="149"/>
      <c r="C49" s="239">
        <f aca="true" t="shared" si="9" ref="C49:Y49">SUM(C41:C48)</f>
        <v>23539657</v>
      </c>
      <c r="D49" s="218">
        <f t="shared" si="9"/>
        <v>0</v>
      </c>
      <c r="E49" s="220">
        <f t="shared" si="9"/>
        <v>8050000</v>
      </c>
      <c r="F49" s="220">
        <f t="shared" si="9"/>
        <v>31284177</v>
      </c>
      <c r="G49" s="220">
        <f t="shared" si="9"/>
        <v>0</v>
      </c>
      <c r="H49" s="220">
        <f t="shared" si="9"/>
        <v>4180388</v>
      </c>
      <c r="I49" s="220">
        <f t="shared" si="9"/>
        <v>843976</v>
      </c>
      <c r="J49" s="220">
        <f t="shared" si="9"/>
        <v>5024364</v>
      </c>
      <c r="K49" s="220">
        <f t="shared" si="9"/>
        <v>5808297</v>
      </c>
      <c r="L49" s="220">
        <f t="shared" si="9"/>
        <v>288369</v>
      </c>
      <c r="M49" s="220">
        <f t="shared" si="9"/>
        <v>9220869</v>
      </c>
      <c r="N49" s="220">
        <f t="shared" si="9"/>
        <v>15317535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20341899</v>
      </c>
      <c r="X49" s="220">
        <f t="shared" si="9"/>
        <v>15642089</v>
      </c>
      <c r="Y49" s="220">
        <f t="shared" si="9"/>
        <v>4699810</v>
      </c>
      <c r="Z49" s="221">
        <f t="shared" si="5"/>
        <v>30.04592289431418</v>
      </c>
      <c r="AA49" s="222">
        <f>SUM(AA41:AA48)</f>
        <v>31284177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7173165</v>
      </c>
      <c r="F51" s="54">
        <f t="shared" si="10"/>
        <v>0</v>
      </c>
      <c r="G51" s="54">
        <f t="shared" si="10"/>
        <v>486062</v>
      </c>
      <c r="H51" s="54">
        <f t="shared" si="10"/>
        <v>734979</v>
      </c>
      <c r="I51" s="54">
        <f t="shared" si="10"/>
        <v>-337776</v>
      </c>
      <c r="J51" s="54">
        <f t="shared" si="10"/>
        <v>883265</v>
      </c>
      <c r="K51" s="54">
        <f t="shared" si="10"/>
        <v>508493</v>
      </c>
      <c r="L51" s="54">
        <f t="shared" si="10"/>
        <v>264208</v>
      </c>
      <c r="M51" s="54">
        <f t="shared" si="10"/>
        <v>19000</v>
      </c>
      <c r="N51" s="54">
        <f t="shared" si="10"/>
        <v>791701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1674966</v>
      </c>
      <c r="X51" s="54">
        <f t="shared" si="10"/>
        <v>0</v>
      </c>
      <c r="Y51" s="54">
        <f t="shared" si="10"/>
        <v>1674966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7173165</v>
      </c>
      <c r="F61" s="60"/>
      <c r="G61" s="60">
        <v>486062</v>
      </c>
      <c r="H61" s="60">
        <v>734979</v>
      </c>
      <c r="I61" s="60">
        <v>-337776</v>
      </c>
      <c r="J61" s="60">
        <v>883265</v>
      </c>
      <c r="K61" s="60">
        <v>508493</v>
      </c>
      <c r="L61" s="60">
        <v>264208</v>
      </c>
      <c r="M61" s="60">
        <v>19000</v>
      </c>
      <c r="N61" s="60">
        <v>791701</v>
      </c>
      <c r="O61" s="60"/>
      <c r="P61" s="60"/>
      <c r="Q61" s="60"/>
      <c r="R61" s="60"/>
      <c r="S61" s="60"/>
      <c r="T61" s="60"/>
      <c r="U61" s="60"/>
      <c r="V61" s="60"/>
      <c r="W61" s="60">
        <v>1674966</v>
      </c>
      <c r="X61" s="60"/>
      <c r="Y61" s="60">
        <v>1674966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7173165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486062</v>
      </c>
      <c r="H68" s="60">
        <v>734979</v>
      </c>
      <c r="I68" s="60">
        <v>-337777</v>
      </c>
      <c r="J68" s="60">
        <v>883264</v>
      </c>
      <c r="K68" s="60">
        <v>508493</v>
      </c>
      <c r="L68" s="60">
        <v>264208</v>
      </c>
      <c r="M68" s="60">
        <v>19000</v>
      </c>
      <c r="N68" s="60">
        <v>791701</v>
      </c>
      <c r="O68" s="60"/>
      <c r="P68" s="60"/>
      <c r="Q68" s="60"/>
      <c r="R68" s="60"/>
      <c r="S68" s="60"/>
      <c r="T68" s="60"/>
      <c r="U68" s="60"/>
      <c r="V68" s="60"/>
      <c r="W68" s="60">
        <v>1674965</v>
      </c>
      <c r="X68" s="60"/>
      <c r="Y68" s="60">
        <v>1674965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7173165</v>
      </c>
      <c r="F69" s="220">
        <f t="shared" si="12"/>
        <v>0</v>
      </c>
      <c r="G69" s="220">
        <f t="shared" si="12"/>
        <v>486062</v>
      </c>
      <c r="H69" s="220">
        <f t="shared" si="12"/>
        <v>734979</v>
      </c>
      <c r="I69" s="220">
        <f t="shared" si="12"/>
        <v>-337777</v>
      </c>
      <c r="J69" s="220">
        <f t="shared" si="12"/>
        <v>883264</v>
      </c>
      <c r="K69" s="220">
        <f t="shared" si="12"/>
        <v>508493</v>
      </c>
      <c r="L69" s="220">
        <f t="shared" si="12"/>
        <v>264208</v>
      </c>
      <c r="M69" s="220">
        <f t="shared" si="12"/>
        <v>19000</v>
      </c>
      <c r="N69" s="220">
        <f t="shared" si="12"/>
        <v>791701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1674965</v>
      </c>
      <c r="X69" s="220">
        <f t="shared" si="12"/>
        <v>0</v>
      </c>
      <c r="Y69" s="220">
        <f t="shared" si="12"/>
        <v>1674965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508772</v>
      </c>
      <c r="J34" s="345">
        <f t="shared" si="7"/>
        <v>508772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508772</v>
      </c>
      <c r="X34" s="343">
        <f t="shared" si="7"/>
        <v>0</v>
      </c>
      <c r="Y34" s="345">
        <f t="shared" si="7"/>
        <v>508772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>
        <v>508772</v>
      </c>
      <c r="J35" s="53">
        <v>508772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508772</v>
      </c>
      <c r="X35" s="54"/>
      <c r="Y35" s="53">
        <v>508772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23275145</v>
      </c>
      <c r="D40" s="344">
        <f t="shared" si="9"/>
        <v>0</v>
      </c>
      <c r="E40" s="343">
        <f t="shared" si="9"/>
        <v>7700000</v>
      </c>
      <c r="F40" s="345">
        <f t="shared" si="9"/>
        <v>30934177</v>
      </c>
      <c r="G40" s="345">
        <f t="shared" si="9"/>
        <v>0</v>
      </c>
      <c r="H40" s="343">
        <f t="shared" si="9"/>
        <v>4180388</v>
      </c>
      <c r="I40" s="343">
        <f t="shared" si="9"/>
        <v>335204</v>
      </c>
      <c r="J40" s="345">
        <f t="shared" si="9"/>
        <v>4515592</v>
      </c>
      <c r="K40" s="345">
        <f t="shared" si="9"/>
        <v>5808297</v>
      </c>
      <c r="L40" s="343">
        <f t="shared" si="9"/>
        <v>288369</v>
      </c>
      <c r="M40" s="343">
        <f t="shared" si="9"/>
        <v>9220869</v>
      </c>
      <c r="N40" s="345">
        <f t="shared" si="9"/>
        <v>15317535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19833127</v>
      </c>
      <c r="X40" s="343">
        <f t="shared" si="9"/>
        <v>15467089</v>
      </c>
      <c r="Y40" s="345">
        <f t="shared" si="9"/>
        <v>4366038</v>
      </c>
      <c r="Z40" s="336">
        <f>+IF(X40&lt;&gt;0,+(Y40/X40)*100,0)</f>
        <v>28.22792317287371</v>
      </c>
      <c r="AA40" s="350">
        <f>SUM(AA41:AA49)</f>
        <v>30934177</v>
      </c>
    </row>
    <row r="41" spans="1:27" ht="12.75">
      <c r="A41" s="361" t="s">
        <v>248</v>
      </c>
      <c r="B41" s="142"/>
      <c r="C41" s="362">
        <v>646390</v>
      </c>
      <c r="D41" s="363"/>
      <c r="E41" s="362">
        <v>350000</v>
      </c>
      <c r="F41" s="364">
        <v>3154158</v>
      </c>
      <c r="G41" s="364"/>
      <c r="H41" s="362">
        <v>1453554</v>
      </c>
      <c r="I41" s="362"/>
      <c r="J41" s="364">
        <v>1453554</v>
      </c>
      <c r="K41" s="364"/>
      <c r="L41" s="362"/>
      <c r="M41" s="362">
        <v>1349719</v>
      </c>
      <c r="N41" s="364">
        <v>1349719</v>
      </c>
      <c r="O41" s="364"/>
      <c r="P41" s="362"/>
      <c r="Q41" s="362"/>
      <c r="R41" s="364"/>
      <c r="S41" s="364"/>
      <c r="T41" s="362"/>
      <c r="U41" s="362"/>
      <c r="V41" s="364"/>
      <c r="W41" s="364">
        <v>2803273</v>
      </c>
      <c r="X41" s="362">
        <v>1577079</v>
      </c>
      <c r="Y41" s="364">
        <v>1226194</v>
      </c>
      <c r="Z41" s="365">
        <v>77.75</v>
      </c>
      <c r="AA41" s="366">
        <v>3154158</v>
      </c>
    </row>
    <row r="42" spans="1:27" ht="12.75">
      <c r="A42" s="361" t="s">
        <v>249</v>
      </c>
      <c r="B42" s="136"/>
      <c r="C42" s="60">
        <f aca="true" t="shared" si="10" ref="C42:Y42">+C62</f>
        <v>3102929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3411449</v>
      </c>
      <c r="D43" s="369"/>
      <c r="E43" s="305">
        <v>130000</v>
      </c>
      <c r="F43" s="370">
        <v>1088742</v>
      </c>
      <c r="G43" s="370"/>
      <c r="H43" s="305"/>
      <c r="I43" s="305">
        <v>296000</v>
      </c>
      <c r="J43" s="370">
        <v>296000</v>
      </c>
      <c r="K43" s="370"/>
      <c r="L43" s="305"/>
      <c r="M43" s="305">
        <v>194900</v>
      </c>
      <c r="N43" s="370">
        <v>194900</v>
      </c>
      <c r="O43" s="370"/>
      <c r="P43" s="305"/>
      <c r="Q43" s="305"/>
      <c r="R43" s="370"/>
      <c r="S43" s="370"/>
      <c r="T43" s="305"/>
      <c r="U43" s="305"/>
      <c r="V43" s="370"/>
      <c r="W43" s="370">
        <v>490900</v>
      </c>
      <c r="X43" s="305">
        <v>544371</v>
      </c>
      <c r="Y43" s="370">
        <v>-53471</v>
      </c>
      <c r="Z43" s="371">
        <v>-9.82</v>
      </c>
      <c r="AA43" s="303">
        <v>1088742</v>
      </c>
    </row>
    <row r="44" spans="1:27" ht="12.75">
      <c r="A44" s="361" t="s">
        <v>251</v>
      </c>
      <c r="B44" s="136"/>
      <c r="C44" s="60">
        <v>13272138</v>
      </c>
      <c r="D44" s="368"/>
      <c r="E44" s="54">
        <v>5720000</v>
      </c>
      <c r="F44" s="53">
        <v>15262433</v>
      </c>
      <c r="G44" s="53"/>
      <c r="H44" s="54">
        <v>2705628</v>
      </c>
      <c r="I44" s="54">
        <v>39204</v>
      </c>
      <c r="J44" s="53">
        <v>2744832</v>
      </c>
      <c r="K44" s="53">
        <v>6368</v>
      </c>
      <c r="L44" s="54">
        <v>36078</v>
      </c>
      <c r="M44" s="54">
        <v>5380178</v>
      </c>
      <c r="N44" s="53">
        <v>5422624</v>
      </c>
      <c r="O44" s="53"/>
      <c r="P44" s="54"/>
      <c r="Q44" s="54"/>
      <c r="R44" s="53"/>
      <c r="S44" s="53"/>
      <c r="T44" s="54"/>
      <c r="U44" s="54"/>
      <c r="V44" s="53"/>
      <c r="W44" s="53">
        <v>8167456</v>
      </c>
      <c r="X44" s="54">
        <v>7631217</v>
      </c>
      <c r="Y44" s="53">
        <v>536239</v>
      </c>
      <c r="Z44" s="94">
        <v>7.03</v>
      </c>
      <c r="AA44" s="95">
        <v>15262433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1500000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2348232</v>
      </c>
      <c r="D48" s="368"/>
      <c r="E48" s="54"/>
      <c r="F48" s="53">
        <v>11428844</v>
      </c>
      <c r="G48" s="53"/>
      <c r="H48" s="54">
        <v>21206</v>
      </c>
      <c r="I48" s="54"/>
      <c r="J48" s="53">
        <v>21206</v>
      </c>
      <c r="K48" s="53">
        <v>5801929</v>
      </c>
      <c r="L48" s="54">
        <v>252291</v>
      </c>
      <c r="M48" s="54">
        <v>2296072</v>
      </c>
      <c r="N48" s="53">
        <v>8350292</v>
      </c>
      <c r="O48" s="53"/>
      <c r="P48" s="54"/>
      <c r="Q48" s="54"/>
      <c r="R48" s="53"/>
      <c r="S48" s="53"/>
      <c r="T48" s="54"/>
      <c r="U48" s="54"/>
      <c r="V48" s="53"/>
      <c r="W48" s="53">
        <v>8371498</v>
      </c>
      <c r="X48" s="54">
        <v>5714422</v>
      </c>
      <c r="Y48" s="53">
        <v>2657076</v>
      </c>
      <c r="Z48" s="94">
        <v>46.5</v>
      </c>
      <c r="AA48" s="95">
        <v>11428844</v>
      </c>
    </row>
    <row r="49" spans="1:27" ht="12.75">
      <c r="A49" s="361" t="s">
        <v>93</v>
      </c>
      <c r="B49" s="136"/>
      <c r="C49" s="54">
        <v>494007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264512</v>
      </c>
      <c r="D57" s="344">
        <f aca="true" t="shared" si="13" ref="D57:AA57">+D58</f>
        <v>0</v>
      </c>
      <c r="E57" s="343">
        <f t="shared" si="13"/>
        <v>350000</v>
      </c>
      <c r="F57" s="345">
        <f t="shared" si="13"/>
        <v>350000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175000</v>
      </c>
      <c r="Y57" s="345">
        <f t="shared" si="13"/>
        <v>-175000</v>
      </c>
      <c r="Z57" s="336">
        <f>+IF(X57&lt;&gt;0,+(Y57/X57)*100,0)</f>
        <v>-100</v>
      </c>
      <c r="AA57" s="350">
        <f t="shared" si="13"/>
        <v>350000</v>
      </c>
    </row>
    <row r="58" spans="1:27" ht="12.75">
      <c r="A58" s="361" t="s">
        <v>217</v>
      </c>
      <c r="B58" s="136"/>
      <c r="C58" s="60">
        <v>264512</v>
      </c>
      <c r="D58" s="340"/>
      <c r="E58" s="60">
        <v>350000</v>
      </c>
      <c r="F58" s="59">
        <v>350000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175000</v>
      </c>
      <c r="Y58" s="59">
        <v>-175000</v>
      </c>
      <c r="Z58" s="61">
        <v>-100</v>
      </c>
      <c r="AA58" s="62">
        <v>350000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23539657</v>
      </c>
      <c r="D60" s="346">
        <f t="shared" si="14"/>
        <v>0</v>
      </c>
      <c r="E60" s="219">
        <f t="shared" si="14"/>
        <v>8050000</v>
      </c>
      <c r="F60" s="264">
        <f t="shared" si="14"/>
        <v>31284177</v>
      </c>
      <c r="G60" s="264">
        <f t="shared" si="14"/>
        <v>0</v>
      </c>
      <c r="H60" s="219">
        <f t="shared" si="14"/>
        <v>4180388</v>
      </c>
      <c r="I60" s="219">
        <f t="shared" si="14"/>
        <v>843976</v>
      </c>
      <c r="J60" s="264">
        <f t="shared" si="14"/>
        <v>5024364</v>
      </c>
      <c r="K60" s="264">
        <f t="shared" si="14"/>
        <v>5808297</v>
      </c>
      <c r="L60" s="219">
        <f t="shared" si="14"/>
        <v>288369</v>
      </c>
      <c r="M60" s="219">
        <f t="shared" si="14"/>
        <v>9220869</v>
      </c>
      <c r="N60" s="264">
        <f t="shared" si="14"/>
        <v>15317535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20341899</v>
      </c>
      <c r="X60" s="219">
        <f t="shared" si="14"/>
        <v>15642089</v>
      </c>
      <c r="Y60" s="264">
        <f t="shared" si="14"/>
        <v>4699810</v>
      </c>
      <c r="Z60" s="337">
        <f>+IF(X60&lt;&gt;0,+(Y60/X60)*100,0)</f>
        <v>30.04592289431418</v>
      </c>
      <c r="AA60" s="232">
        <f>+AA57+AA54+AA51+AA40+AA37+AA34+AA22+AA5</f>
        <v>31284177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3102929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3102929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2017-01-31T13:04:19Z</dcterms:created>
  <dcterms:modified xsi:type="dcterms:W3CDTF">2017-01-31T13:04:23Z</dcterms:modified>
  <cp:category/>
  <cp:version/>
  <cp:contentType/>
  <cp:contentStatus/>
</cp:coreProperties>
</file>