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<sst xmlns="http://schemas.openxmlformats.org/spreadsheetml/2006/main" count="857" uniqueCount="303">
  <si>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Mpumalanga: Ehlanzeni(DC32)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</si>
  <si>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</si>
  <si>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</si>
  <si>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</si>
  <si>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</si>
  <si>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</si>
  <si>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</si>
  <si>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</si>
  <si>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</si>
  <si>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</si>
  <si>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</si>
  <si>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</si>
  <si>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</si>
  <si>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</si>
  <si>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</si>
  <si>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</si>
  <si>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</si>
  <si>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</si>
  <si>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</si>
  <si>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</si>
  <si>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</si>
  <si>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</si>
  <si>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</si>
  <si>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</si>
  <si>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</si>
  <si>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</si>
  <si>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</si>
  <si>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</si>
  <si>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</si>
  <si>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</si>
  <si>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</si>
  <si>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</si>
  <si>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</si>
  <si>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</si>
  <si>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</si>
  <si>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</si>
  <si>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</si>
  <si>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</si>
  <si>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</si>
  <si>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</si>
  <si>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</si>
  <si>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</si>
  <si>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</si>
  <si>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</si>
  <si>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</si>
  <si>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</si>
  <si>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</si>
  <si>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</si>
  <si>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</si>
  <si>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</si>
  <si>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</si>
  <si>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</si>
  <si>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</si>
  <si>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</si>
  <si>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</si>
  <si>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</si>
  <si>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</si>
  <si>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</si>
  <si>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</si>
  <si>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</si>
  <si>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</si>
  <si>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</si>
  <si>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</si>
  <si>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</si>
  <si>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</si>
  <si>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</si>
  <si>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</si>
  <si>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</si>
  <si>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</si>
  <si>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</si>
  <si>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Ehlanzeni(DC32)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</si>
  <si>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</si>
  <si>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</si>
  <si>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</si>
  <si>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</si>
  <si>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</si>
  <si>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</si>
  <si>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</si>
  <si>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</si>
  <si>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</si>
  <si>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</si>
  <si>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</si>
  <si>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</si>
  <si>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</si>
  <si>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</si>
  <si>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</si>
  <si>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</si>
  <si>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</si>
  <si>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</si>
  <si>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</si>
  <si>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</si>
  <si>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</si>
  <si>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</si>
  <si>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</si>
  <si>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</si>
  <si>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</si>
  <si>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</si>
  <si>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</si>
  <si>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</si>
  <si>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</si>
  <si>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Ehlanzeni(DC32)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</si>
  <si>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</si>
  <si>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</si>
  <si>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</si>
  <si>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</si>
  <si>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</si>
  <si>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</si>
  <si>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</si>
  <si>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</si>
  <si>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</si>
  <si>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</si>
  <si>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</si>
  <si>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</si>
  <si>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</si>
  <si>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</si>
  <si>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</si>
  <si>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</si>
  <si>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</si>
  <si>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</si>
  <si>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</si>
  <si>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</si>
  <si>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</si>
  <si>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</si>
  <si>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</si>
  <si>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</si>
  <si>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</si>
  <si>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</si>
  <si>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</si>
  <si>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</si>
  <si>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Ehlanzeni(DC32)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</si>
  <si>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</si>
  <si>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</si>
  <si>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</si>
  <si>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</si>
  <si>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</si>
  <si>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</si>
  <si>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</si>
  <si>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</si>
  <si>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</si>
  <si>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</si>
  <si>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Ehlanzeni(DC32)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</si>
  <si>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</si>
  <si>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</si>
  <si>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</si>
  <si>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</si>
  <si>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</si>
  <si>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</si>
  <si>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</si>
  <si>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</si>
  <si>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</si>
  <si>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</si>
  <si>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</si>
  <si>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</si>
  <si>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</si>
  <si>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</si>
  <si>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</si>
  <si>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</si>
  <si>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</si>
  <si>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</si>
  <si>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</si>
  <si>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</si>
  <si>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</si>
  <si>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</si>
  <si>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</si>
  <si>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</si>
  <si>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</si>
  <si>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</si>
  <si>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</si>
  <si>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</si>
  <si>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</si>
  <si>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</si>
  <si>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</si>
  <si>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</si>
  <si>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</si>
  <si>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Ehlanzeni(DC32)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</si>
  <si>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</si>
  <si>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</si>
  <si>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</si>
  <si>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</si>
  <si>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</si>
  <si>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</si>
  <si>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</si>
  <si>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</si>
  <si>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</si>
  <si>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</si>
  <si>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</si>
  <si>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</si>
  <si>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</si>
  <si>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</si>
  <si>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</si>
  <si>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</si>
  <si>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</si>
  <si>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</si>
  <si>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</si>
  <si>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</si>
  <si>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</si>
  <si>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</si>
  <si>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</si>
  <si>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</si>
  <si>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</si>
  <si>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</si>
  <si>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</si>
  <si>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Ehlanzeni(DC32)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</si>
  <si>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</si>
  <si>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</si>
  <si>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</si>
  <si>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</si>
  <si>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</si>
  <si>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</si>
  <si>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</si>
  <si>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</si>
  <si>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</si>
  <si>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</si>
  <si>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</si>
  <si>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</si>
  <si>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</si>
  <si>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</si>
  <si>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</si>
  <si>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</si>
  <si>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</si>
  <si>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</si>
  <si>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</si>
  <si>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</si>
  <si>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</si>
  <si>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</si>
  <si>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</si>
  <si>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</si>
  <si>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Ehlanzeni(DC32)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</si>
  <si>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</si>
  <si>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</si>
  <si>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</si>
  <si>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</si>
  <si>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</si>
  <si>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</si>
  <si>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</si>
  <si>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</si>
  <si>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</si>
  <si>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</si>
  <si>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</si>
  <si>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</si>
  <si>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</si>
  <si>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</si>
  <si>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</si>
  <si>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</si>
  <si>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</si>
  <si>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</si>
  <si>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</si>
  <si>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</si>
  <si>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</si>
  <si>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</si>
  <si>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</si>
  <si>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</si>
  <si>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</si>
  <si>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</si>
  <si>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</si>
  <si>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</si>
  <si>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</si>
  <si>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</si>
  <si>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</si>
  <si>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</si>
  <si>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</si>
  <si>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</si>
  <si>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</si>
  <si>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Ehlanzeni(DC32)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</si>
  <si>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</si>
  <si>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</si>
  <si>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Mpumalanga: Ehlanzeni(DC32)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</si>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</sst>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0</v>
      </c>
      <c r="C7" s="19">
        <v>0</v>
      </c>
      <c r="D7" s="59">
        <v>6590000</v>
      </c>
      <c r="E7" s="60">
        <v>6590000</v>
      </c>
      <c r="F7" s="60">
        <v>532463</v>
      </c>
      <c r="G7" s="60">
        <v>670999</v>
      </c>
      <c r="H7" s="60">
        <v>609705</v>
      </c>
      <c r="I7" s="60">
        <v>1813167</v>
      </c>
      <c r="J7" s="60">
        <v>526218</v>
      </c>
      <c r="K7" s="60">
        <v>396880</v>
      </c>
      <c r="L7" s="60">
        <v>365705</v>
      </c>
      <c r="M7" s="60">
        <v>1288803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3101970</v>
      </c>
      <c r="W7" s="60">
        <v>3294996</v>
      </c>
      <c r="X7" s="60">
        <v>-193026</v>
      </c>
      <c r="Y7" s="61">
        <v>-5.86</v>
      </c>
      <c r="Z7" s="62">
        <v>6590000</v>
      </c>
    </row>
    <row r="8" spans="1:26" ht="12.75">
      <c r="A8" s="58" t="s">
        <v>34</v>
      </c>
      <c r="B8" s="19">
        <v>0</v>
      </c>
      <c r="C8" s="19">
        <v>0</v>
      </c>
      <c r="D8" s="59">
        <v>226475000</v>
      </c>
      <c r="E8" s="60">
        <v>226475000</v>
      </c>
      <c r="F8" s="60">
        <v>92358000</v>
      </c>
      <c r="G8" s="60">
        <v>2069000</v>
      </c>
      <c r="H8" s="60">
        <v>0</v>
      </c>
      <c r="I8" s="60">
        <v>94427000</v>
      </c>
      <c r="J8" s="60">
        <v>0</v>
      </c>
      <c r="K8" s="60">
        <v>0</v>
      </c>
      <c r="L8" s="60">
        <v>73887000</v>
      </c>
      <c r="M8" s="60">
        <v>73887000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168314000</v>
      </c>
      <c r="W8" s="60">
        <v>160797250</v>
      </c>
      <c r="X8" s="60">
        <v>7516750</v>
      </c>
      <c r="Y8" s="61">
        <v>4.67</v>
      </c>
      <c r="Z8" s="62">
        <v>226475000</v>
      </c>
    </row>
    <row r="9" spans="1:26" ht="12.75">
      <c r="A9" s="58" t="s">
        <v>35</v>
      </c>
      <c r="B9" s="19">
        <v>0</v>
      </c>
      <c r="C9" s="19">
        <v>0</v>
      </c>
      <c r="D9" s="59">
        <v>1367880</v>
      </c>
      <c r="E9" s="60">
        <v>1367880</v>
      </c>
      <c r="F9" s="60">
        <v>60550</v>
      </c>
      <c r="G9" s="60">
        <v>51677</v>
      </c>
      <c r="H9" s="60">
        <v>59593</v>
      </c>
      <c r="I9" s="60">
        <v>171820</v>
      </c>
      <c r="J9" s="60">
        <v>72528</v>
      </c>
      <c r="K9" s="60">
        <v>30184</v>
      </c>
      <c r="L9" s="60">
        <v>60332</v>
      </c>
      <c r="M9" s="60">
        <v>163044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334864</v>
      </c>
      <c r="W9" s="60">
        <v>618936</v>
      </c>
      <c r="X9" s="60">
        <v>-284072</v>
      </c>
      <c r="Y9" s="61">
        <v>-45.9</v>
      </c>
      <c r="Z9" s="62">
        <v>1367880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234432880</v>
      </c>
      <c r="E10" s="66">
        <f t="shared" si="0"/>
        <v>234432880</v>
      </c>
      <c r="F10" s="66">
        <f t="shared" si="0"/>
        <v>92951013</v>
      </c>
      <c r="G10" s="66">
        <f t="shared" si="0"/>
        <v>2791676</v>
      </c>
      <c r="H10" s="66">
        <f t="shared" si="0"/>
        <v>669298</v>
      </c>
      <c r="I10" s="66">
        <f t="shared" si="0"/>
        <v>96411987</v>
      </c>
      <c r="J10" s="66">
        <f t="shared" si="0"/>
        <v>598746</v>
      </c>
      <c r="K10" s="66">
        <f t="shared" si="0"/>
        <v>427064</v>
      </c>
      <c r="L10" s="66">
        <f t="shared" si="0"/>
        <v>74313037</v>
      </c>
      <c r="M10" s="66">
        <f t="shared" si="0"/>
        <v>75338847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171750834</v>
      </c>
      <c r="W10" s="66">
        <f t="shared" si="0"/>
        <v>164711182</v>
      </c>
      <c r="X10" s="66">
        <f t="shared" si="0"/>
        <v>7039652</v>
      </c>
      <c r="Y10" s="67">
        <f>+IF(W10&lt;&gt;0,(X10/W10)*100,0)</f>
        <v>4.273936908545772</v>
      </c>
      <c r="Z10" s="68">
        <f t="shared" si="0"/>
        <v>234432880</v>
      </c>
    </row>
    <row r="11" spans="1:26" ht="12.75">
      <c r="A11" s="58" t="s">
        <v>37</v>
      </c>
      <c r="B11" s="19">
        <v>0</v>
      </c>
      <c r="C11" s="19">
        <v>0</v>
      </c>
      <c r="D11" s="59">
        <v>103353538</v>
      </c>
      <c r="E11" s="60">
        <v>103353538</v>
      </c>
      <c r="F11" s="60">
        <v>7500151</v>
      </c>
      <c r="G11" s="60">
        <v>7849358</v>
      </c>
      <c r="H11" s="60">
        <v>7425259</v>
      </c>
      <c r="I11" s="60">
        <v>22774768</v>
      </c>
      <c r="J11" s="60">
        <v>7852517</v>
      </c>
      <c r="K11" s="60">
        <v>7717149</v>
      </c>
      <c r="L11" s="60">
        <v>8159663</v>
      </c>
      <c r="M11" s="60">
        <v>23729329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46504097</v>
      </c>
      <c r="W11" s="60">
        <v>51676764</v>
      </c>
      <c r="X11" s="60">
        <v>-5172667</v>
      </c>
      <c r="Y11" s="61">
        <v>-10.01</v>
      </c>
      <c r="Z11" s="62">
        <v>103353538</v>
      </c>
    </row>
    <row r="12" spans="1:26" ht="12.75">
      <c r="A12" s="58" t="s">
        <v>38</v>
      </c>
      <c r="B12" s="19">
        <v>0</v>
      </c>
      <c r="C12" s="19">
        <v>0</v>
      </c>
      <c r="D12" s="59">
        <v>15851034</v>
      </c>
      <c r="E12" s="60">
        <v>15851034</v>
      </c>
      <c r="F12" s="60">
        <v>1171154</v>
      </c>
      <c r="G12" s="60">
        <v>1097812</v>
      </c>
      <c r="H12" s="60">
        <v>1186624</v>
      </c>
      <c r="I12" s="60">
        <v>3455590</v>
      </c>
      <c r="J12" s="60">
        <v>1171029</v>
      </c>
      <c r="K12" s="60">
        <v>1171765</v>
      </c>
      <c r="L12" s="60">
        <v>1173575</v>
      </c>
      <c r="M12" s="60">
        <v>3516369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6971959</v>
      </c>
      <c r="W12" s="60">
        <v>7925514</v>
      </c>
      <c r="X12" s="60">
        <v>-953555</v>
      </c>
      <c r="Y12" s="61">
        <v>-12.03</v>
      </c>
      <c r="Z12" s="62">
        <v>15851034</v>
      </c>
    </row>
    <row r="13" spans="1:26" ht="12.75">
      <c r="A13" s="58" t="s">
        <v>279</v>
      </c>
      <c r="B13" s="19">
        <v>0</v>
      </c>
      <c r="C13" s="19">
        <v>0</v>
      </c>
      <c r="D13" s="59">
        <v>10595487</v>
      </c>
      <c r="E13" s="60">
        <v>10595487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10595487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12</v>
      </c>
      <c r="H14" s="60">
        <v>12</v>
      </c>
      <c r="I14" s="60">
        <v>24</v>
      </c>
      <c r="J14" s="60">
        <v>1</v>
      </c>
      <c r="K14" s="60">
        <v>947</v>
      </c>
      <c r="L14" s="60">
        <v>10682795</v>
      </c>
      <c r="M14" s="60">
        <v>10683743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10683767</v>
      </c>
      <c r="W14" s="60">
        <v>10698000</v>
      </c>
      <c r="X14" s="60">
        <v>-14233</v>
      </c>
      <c r="Y14" s="61">
        <v>-0.13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0</v>
      </c>
      <c r="C17" s="19">
        <v>0</v>
      </c>
      <c r="D17" s="59">
        <v>80128309</v>
      </c>
      <c r="E17" s="60">
        <v>80128309</v>
      </c>
      <c r="F17" s="60">
        <v>4953635</v>
      </c>
      <c r="G17" s="60">
        <v>4006363</v>
      </c>
      <c r="H17" s="60">
        <v>3036644</v>
      </c>
      <c r="I17" s="60">
        <v>11996642</v>
      </c>
      <c r="J17" s="60">
        <v>3958509</v>
      </c>
      <c r="K17" s="60">
        <v>4764000</v>
      </c>
      <c r="L17" s="60">
        <v>5762287</v>
      </c>
      <c r="M17" s="60">
        <v>14484796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26481438</v>
      </c>
      <c r="W17" s="60">
        <v>29365998</v>
      </c>
      <c r="X17" s="60">
        <v>-2884560</v>
      </c>
      <c r="Y17" s="61">
        <v>-9.82</v>
      </c>
      <c r="Z17" s="62">
        <v>80128309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209928368</v>
      </c>
      <c r="E18" s="73">
        <f t="shared" si="1"/>
        <v>209928368</v>
      </c>
      <c r="F18" s="73">
        <f t="shared" si="1"/>
        <v>13624940</v>
      </c>
      <c r="G18" s="73">
        <f t="shared" si="1"/>
        <v>12953545</v>
      </c>
      <c r="H18" s="73">
        <f t="shared" si="1"/>
        <v>11648539</v>
      </c>
      <c r="I18" s="73">
        <f t="shared" si="1"/>
        <v>38227024</v>
      </c>
      <c r="J18" s="73">
        <f t="shared" si="1"/>
        <v>12982056</v>
      </c>
      <c r="K18" s="73">
        <f t="shared" si="1"/>
        <v>13653861</v>
      </c>
      <c r="L18" s="73">
        <f t="shared" si="1"/>
        <v>25778320</v>
      </c>
      <c r="M18" s="73">
        <f t="shared" si="1"/>
        <v>52414237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90641261</v>
      </c>
      <c r="W18" s="73">
        <f t="shared" si="1"/>
        <v>99666276</v>
      </c>
      <c r="X18" s="73">
        <f t="shared" si="1"/>
        <v>-9025015</v>
      </c>
      <c r="Y18" s="67">
        <f>+IF(W18&lt;&gt;0,(X18/W18)*100,0)</f>
        <v>-9.055234490751916</v>
      </c>
      <c r="Z18" s="74">
        <f t="shared" si="1"/>
        <v>209928368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24504512</v>
      </c>
      <c r="E19" s="77">
        <f t="shared" si="2"/>
        <v>24504512</v>
      </c>
      <c r="F19" s="77">
        <f t="shared" si="2"/>
        <v>79326073</v>
      </c>
      <c r="G19" s="77">
        <f t="shared" si="2"/>
        <v>-10161869</v>
      </c>
      <c r="H19" s="77">
        <f t="shared" si="2"/>
        <v>-10979241</v>
      </c>
      <c r="I19" s="77">
        <f t="shared" si="2"/>
        <v>58184963</v>
      </c>
      <c r="J19" s="77">
        <f t="shared" si="2"/>
        <v>-12383310</v>
      </c>
      <c r="K19" s="77">
        <f t="shared" si="2"/>
        <v>-13226797</v>
      </c>
      <c r="L19" s="77">
        <f t="shared" si="2"/>
        <v>48534717</v>
      </c>
      <c r="M19" s="77">
        <f t="shared" si="2"/>
        <v>22924610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81109573</v>
      </c>
      <c r="W19" s="77">
        <f>IF(E10=E18,0,W10-W18)</f>
        <v>65044906</v>
      </c>
      <c r="X19" s="77">
        <f t="shared" si="2"/>
        <v>16064667</v>
      </c>
      <c r="Y19" s="78">
        <f>+IF(W19&lt;&gt;0,(X19/W19)*100,0)</f>
        <v>24.697809540996186</v>
      </c>
      <c r="Z19" s="79">
        <f t="shared" si="2"/>
        <v>24504512</v>
      </c>
    </row>
    <row r="20" spans="1:26" ht="12.75">
      <c r="A20" s="58" t="s">
        <v>46</v>
      </c>
      <c r="B20" s="19">
        <v>0</v>
      </c>
      <c r="C20" s="19">
        <v>0</v>
      </c>
      <c r="D20" s="59">
        <v>1958000</v>
      </c>
      <c r="E20" s="60">
        <v>1958000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890000</v>
      </c>
      <c r="X20" s="60">
        <v>-890000</v>
      </c>
      <c r="Y20" s="61">
        <v>-100</v>
      </c>
      <c r="Z20" s="62">
        <v>1958000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26462512</v>
      </c>
      <c r="E22" s="88">
        <f t="shared" si="3"/>
        <v>26462512</v>
      </c>
      <c r="F22" s="88">
        <f t="shared" si="3"/>
        <v>79326073</v>
      </c>
      <c r="G22" s="88">
        <f t="shared" si="3"/>
        <v>-10161869</v>
      </c>
      <c r="H22" s="88">
        <f t="shared" si="3"/>
        <v>-10979241</v>
      </c>
      <c r="I22" s="88">
        <f t="shared" si="3"/>
        <v>58184963</v>
      </c>
      <c r="J22" s="88">
        <f t="shared" si="3"/>
        <v>-12383310</v>
      </c>
      <c r="K22" s="88">
        <f t="shared" si="3"/>
        <v>-13226797</v>
      </c>
      <c r="L22" s="88">
        <f t="shared" si="3"/>
        <v>48534717</v>
      </c>
      <c r="M22" s="88">
        <f t="shared" si="3"/>
        <v>22924610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81109573</v>
      </c>
      <c r="W22" s="88">
        <f t="shared" si="3"/>
        <v>65934906</v>
      </c>
      <c r="X22" s="88">
        <f t="shared" si="3"/>
        <v>15174667</v>
      </c>
      <c r="Y22" s="89">
        <f>+IF(W22&lt;&gt;0,(X22/W22)*100,0)</f>
        <v>23.014618387413794</v>
      </c>
      <c r="Z22" s="90">
        <f t="shared" si="3"/>
        <v>26462512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26462512</v>
      </c>
      <c r="E24" s="77">
        <f t="shared" si="4"/>
        <v>26462512</v>
      </c>
      <c r="F24" s="77">
        <f t="shared" si="4"/>
        <v>79326073</v>
      </c>
      <c r="G24" s="77">
        <f t="shared" si="4"/>
        <v>-10161869</v>
      </c>
      <c r="H24" s="77">
        <f t="shared" si="4"/>
        <v>-10979241</v>
      </c>
      <c r="I24" s="77">
        <f t="shared" si="4"/>
        <v>58184963</v>
      </c>
      <c r="J24" s="77">
        <f t="shared" si="4"/>
        <v>-12383310</v>
      </c>
      <c r="K24" s="77">
        <f t="shared" si="4"/>
        <v>-13226797</v>
      </c>
      <c r="L24" s="77">
        <f t="shared" si="4"/>
        <v>48534717</v>
      </c>
      <c r="M24" s="77">
        <f t="shared" si="4"/>
        <v>22924610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81109573</v>
      </c>
      <c r="W24" s="77">
        <f t="shared" si="4"/>
        <v>65934906</v>
      </c>
      <c r="X24" s="77">
        <f t="shared" si="4"/>
        <v>15174667</v>
      </c>
      <c r="Y24" s="78">
        <f>+IF(W24&lt;&gt;0,(X24/W24)*100,0)</f>
        <v>23.014618387413794</v>
      </c>
      <c r="Z24" s="79">
        <f t="shared" si="4"/>
        <v>26462512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37058000</v>
      </c>
      <c r="E27" s="100">
        <v>37058000</v>
      </c>
      <c r="F27" s="100">
        <v>660723</v>
      </c>
      <c r="G27" s="100">
        <v>2392040</v>
      </c>
      <c r="H27" s="100">
        <v>374478</v>
      </c>
      <c r="I27" s="100">
        <v>3427241</v>
      </c>
      <c r="J27" s="100">
        <v>1166802</v>
      </c>
      <c r="K27" s="100">
        <v>1502114</v>
      </c>
      <c r="L27" s="100">
        <v>3915270</v>
      </c>
      <c r="M27" s="100">
        <v>6584186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10011427</v>
      </c>
      <c r="W27" s="100">
        <v>18529000</v>
      </c>
      <c r="X27" s="100">
        <v>-8517573</v>
      </c>
      <c r="Y27" s="101">
        <v>-45.97</v>
      </c>
      <c r="Z27" s="102">
        <v>37058000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37058000</v>
      </c>
      <c r="E31" s="60">
        <v>37058000</v>
      </c>
      <c r="F31" s="60">
        <v>660723</v>
      </c>
      <c r="G31" s="60">
        <v>2392040</v>
      </c>
      <c r="H31" s="60">
        <v>374478</v>
      </c>
      <c r="I31" s="60">
        <v>3427241</v>
      </c>
      <c r="J31" s="60">
        <v>1166802</v>
      </c>
      <c r="K31" s="60">
        <v>1502114</v>
      </c>
      <c r="L31" s="60">
        <v>3915270</v>
      </c>
      <c r="M31" s="60">
        <v>6584186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10011427</v>
      </c>
      <c r="W31" s="60">
        <v>18529000</v>
      </c>
      <c r="X31" s="60">
        <v>-8517573</v>
      </c>
      <c r="Y31" s="61">
        <v>-45.97</v>
      </c>
      <c r="Z31" s="62">
        <v>37058000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37058000</v>
      </c>
      <c r="E32" s="100">
        <f t="shared" si="5"/>
        <v>37058000</v>
      </c>
      <c r="F32" s="100">
        <f t="shared" si="5"/>
        <v>660723</v>
      </c>
      <c r="G32" s="100">
        <f t="shared" si="5"/>
        <v>2392040</v>
      </c>
      <c r="H32" s="100">
        <f t="shared" si="5"/>
        <v>374478</v>
      </c>
      <c r="I32" s="100">
        <f t="shared" si="5"/>
        <v>3427241</v>
      </c>
      <c r="J32" s="100">
        <f t="shared" si="5"/>
        <v>1166802</v>
      </c>
      <c r="K32" s="100">
        <f t="shared" si="5"/>
        <v>1502114</v>
      </c>
      <c r="L32" s="100">
        <f t="shared" si="5"/>
        <v>3915270</v>
      </c>
      <c r="M32" s="100">
        <f t="shared" si="5"/>
        <v>6584186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10011427</v>
      </c>
      <c r="W32" s="100">
        <f t="shared" si="5"/>
        <v>18529000</v>
      </c>
      <c r="X32" s="100">
        <f t="shared" si="5"/>
        <v>-8517573</v>
      </c>
      <c r="Y32" s="101">
        <f>+IF(W32&lt;&gt;0,(X32/W32)*100,0)</f>
        <v>-45.96887581628798</v>
      </c>
      <c r="Z32" s="102">
        <f t="shared" si="5"/>
        <v>37058000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65631000</v>
      </c>
      <c r="E35" s="60">
        <v>65631000</v>
      </c>
      <c r="F35" s="60">
        <v>79107043</v>
      </c>
      <c r="G35" s="60">
        <v>-11020694</v>
      </c>
      <c r="H35" s="60">
        <v>-13120999</v>
      </c>
      <c r="I35" s="60">
        <v>-13120999</v>
      </c>
      <c r="J35" s="60">
        <v>-12094434</v>
      </c>
      <c r="K35" s="60">
        <v>-64249330</v>
      </c>
      <c r="L35" s="60">
        <v>-38484141</v>
      </c>
      <c r="M35" s="60">
        <v>-38484141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-38484141</v>
      </c>
      <c r="W35" s="60">
        <v>32815500</v>
      </c>
      <c r="X35" s="60">
        <v>-71299641</v>
      </c>
      <c r="Y35" s="61">
        <v>-217.27</v>
      </c>
      <c r="Z35" s="62">
        <v>65631000</v>
      </c>
    </row>
    <row r="36" spans="1:26" ht="12.75">
      <c r="A36" s="58" t="s">
        <v>57</v>
      </c>
      <c r="B36" s="19">
        <v>0</v>
      </c>
      <c r="C36" s="19">
        <v>0</v>
      </c>
      <c r="D36" s="59">
        <v>209082000</v>
      </c>
      <c r="E36" s="60">
        <v>209082000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104541000</v>
      </c>
      <c r="X36" s="60">
        <v>-104541000</v>
      </c>
      <c r="Y36" s="61">
        <v>-100</v>
      </c>
      <c r="Z36" s="62">
        <v>209082000</v>
      </c>
    </row>
    <row r="37" spans="1:26" ht="12.75">
      <c r="A37" s="58" t="s">
        <v>58</v>
      </c>
      <c r="B37" s="19">
        <v>0</v>
      </c>
      <c r="C37" s="19">
        <v>0</v>
      </c>
      <c r="D37" s="59">
        <v>49200000</v>
      </c>
      <c r="E37" s="60">
        <v>49200000</v>
      </c>
      <c r="F37" s="60">
        <v>-412703</v>
      </c>
      <c r="G37" s="60">
        <v>2663080</v>
      </c>
      <c r="H37" s="60">
        <v>-2261599</v>
      </c>
      <c r="I37" s="60">
        <v>-2261599</v>
      </c>
      <c r="J37" s="60">
        <v>518627</v>
      </c>
      <c r="K37" s="60">
        <v>-612616</v>
      </c>
      <c r="L37" s="60">
        <v>-1574956</v>
      </c>
      <c r="M37" s="60">
        <v>-1574956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-1574956</v>
      </c>
      <c r="W37" s="60">
        <v>24600000</v>
      </c>
      <c r="X37" s="60">
        <v>-26174956</v>
      </c>
      <c r="Y37" s="61">
        <v>-106.4</v>
      </c>
      <c r="Z37" s="62">
        <v>49200000</v>
      </c>
    </row>
    <row r="38" spans="1:26" ht="12.75">
      <c r="A38" s="58" t="s">
        <v>59</v>
      </c>
      <c r="B38" s="19">
        <v>0</v>
      </c>
      <c r="C38" s="19">
        <v>0</v>
      </c>
      <c r="D38" s="59">
        <v>167975000</v>
      </c>
      <c r="E38" s="60">
        <v>167975000</v>
      </c>
      <c r="F38" s="60">
        <v>0</v>
      </c>
      <c r="G38" s="60">
        <v>0</v>
      </c>
      <c r="H38" s="60">
        <v>-39043</v>
      </c>
      <c r="I38" s="60">
        <v>-39043</v>
      </c>
      <c r="J38" s="60">
        <v>-160083</v>
      </c>
      <c r="K38" s="60">
        <v>-20731</v>
      </c>
      <c r="L38" s="60">
        <v>-67866</v>
      </c>
      <c r="M38" s="60">
        <v>-67866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-67866</v>
      </c>
      <c r="W38" s="60">
        <v>83987500</v>
      </c>
      <c r="X38" s="60">
        <v>-84055366</v>
      </c>
      <c r="Y38" s="61">
        <v>-100.08</v>
      </c>
      <c r="Z38" s="62">
        <v>167975000</v>
      </c>
    </row>
    <row r="39" spans="1:26" ht="12.75">
      <c r="A39" s="58" t="s">
        <v>60</v>
      </c>
      <c r="B39" s="19">
        <v>0</v>
      </c>
      <c r="C39" s="19">
        <v>0</v>
      </c>
      <c r="D39" s="59">
        <v>57538000</v>
      </c>
      <c r="E39" s="60">
        <v>57538000</v>
      </c>
      <c r="F39" s="60">
        <v>79519746</v>
      </c>
      <c r="G39" s="60">
        <v>-13683774</v>
      </c>
      <c r="H39" s="60">
        <v>-10820357</v>
      </c>
      <c r="I39" s="60">
        <v>-10820357</v>
      </c>
      <c r="J39" s="60">
        <v>-12452978</v>
      </c>
      <c r="K39" s="60">
        <v>-63615983</v>
      </c>
      <c r="L39" s="60">
        <v>-36841319</v>
      </c>
      <c r="M39" s="60">
        <v>-36841319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-36841319</v>
      </c>
      <c r="W39" s="60">
        <v>28769000</v>
      </c>
      <c r="X39" s="60">
        <v>-65610319</v>
      </c>
      <c r="Y39" s="61">
        <v>-228.06</v>
      </c>
      <c r="Z39" s="62">
        <v>57538000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56861844</v>
      </c>
      <c r="E42" s="60">
        <v>56861844</v>
      </c>
      <c r="F42" s="60">
        <v>79326055</v>
      </c>
      <c r="G42" s="60">
        <v>-10161883</v>
      </c>
      <c r="H42" s="60">
        <v>-10979252</v>
      </c>
      <c r="I42" s="60">
        <v>58184920</v>
      </c>
      <c r="J42" s="60">
        <v>-12383317</v>
      </c>
      <c r="K42" s="60">
        <v>-13226796</v>
      </c>
      <c r="L42" s="60">
        <v>48534801</v>
      </c>
      <c r="M42" s="60">
        <v>22924688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81109608</v>
      </c>
      <c r="W42" s="60">
        <v>82202172</v>
      </c>
      <c r="X42" s="60">
        <v>-1092564</v>
      </c>
      <c r="Y42" s="61">
        <v>-1.33</v>
      </c>
      <c r="Z42" s="62">
        <v>56861844</v>
      </c>
    </row>
    <row r="43" spans="1:26" ht="12.75">
      <c r="A43" s="58" t="s">
        <v>63</v>
      </c>
      <c r="B43" s="19">
        <v>0</v>
      </c>
      <c r="C43" s="19">
        <v>0</v>
      </c>
      <c r="D43" s="59">
        <v>-37058004</v>
      </c>
      <c r="E43" s="60">
        <v>-37058004</v>
      </c>
      <c r="F43" s="60">
        <v>-660723</v>
      </c>
      <c r="G43" s="60">
        <v>-2392040</v>
      </c>
      <c r="H43" s="60">
        <v>-374478</v>
      </c>
      <c r="I43" s="60">
        <v>-3427241</v>
      </c>
      <c r="J43" s="60">
        <v>-1166802</v>
      </c>
      <c r="K43" s="60">
        <v>-1502114</v>
      </c>
      <c r="L43" s="60">
        <v>-3915270</v>
      </c>
      <c r="M43" s="60">
        <v>-6584186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-10011427</v>
      </c>
      <c r="W43" s="60">
        <v>-18529002</v>
      </c>
      <c r="X43" s="60">
        <v>8517575</v>
      </c>
      <c r="Y43" s="61">
        <v>-45.97</v>
      </c>
      <c r="Z43" s="62">
        <v>-37058004</v>
      </c>
    </row>
    <row r="44" spans="1:26" ht="12.75">
      <c r="A44" s="58" t="s">
        <v>64</v>
      </c>
      <c r="B44" s="19">
        <v>0</v>
      </c>
      <c r="C44" s="19">
        <v>0</v>
      </c>
      <c r="D44" s="59">
        <v>-19092000</v>
      </c>
      <c r="E44" s="60">
        <v>-19092000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-5350000</v>
      </c>
      <c r="X44" s="60">
        <v>5350000</v>
      </c>
      <c r="Y44" s="61">
        <v>-100</v>
      </c>
      <c r="Z44" s="62">
        <v>-19092000</v>
      </c>
    </row>
    <row r="45" spans="1:26" ht="12.75">
      <c r="A45" s="70" t="s">
        <v>65</v>
      </c>
      <c r="B45" s="22">
        <v>0</v>
      </c>
      <c r="C45" s="22">
        <v>0</v>
      </c>
      <c r="D45" s="99">
        <v>78011840</v>
      </c>
      <c r="E45" s="100">
        <v>78011840</v>
      </c>
      <c r="F45" s="100">
        <v>146793177</v>
      </c>
      <c r="G45" s="100">
        <v>134239254</v>
      </c>
      <c r="H45" s="100">
        <v>122885524</v>
      </c>
      <c r="I45" s="100">
        <v>122885524</v>
      </c>
      <c r="J45" s="100">
        <v>109335405</v>
      </c>
      <c r="K45" s="100">
        <v>94606495</v>
      </c>
      <c r="L45" s="100">
        <v>139226026</v>
      </c>
      <c r="M45" s="100">
        <v>139226026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139226026</v>
      </c>
      <c r="W45" s="100">
        <v>135623170</v>
      </c>
      <c r="X45" s="100">
        <v>3602856</v>
      </c>
      <c r="Y45" s="101">
        <v>2.66</v>
      </c>
      <c r="Z45" s="102">
        <v>78011840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3487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3487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216531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216531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236390880</v>
      </c>
      <c r="F5" s="100">
        <f t="shared" si="0"/>
        <v>236390880</v>
      </c>
      <c r="G5" s="100">
        <f t="shared" si="0"/>
        <v>92951013</v>
      </c>
      <c r="H5" s="100">
        <f t="shared" si="0"/>
        <v>2791676</v>
      </c>
      <c r="I5" s="100">
        <f t="shared" si="0"/>
        <v>669298</v>
      </c>
      <c r="J5" s="100">
        <f t="shared" si="0"/>
        <v>96411987</v>
      </c>
      <c r="K5" s="100">
        <f t="shared" si="0"/>
        <v>598746</v>
      </c>
      <c r="L5" s="100">
        <f t="shared" si="0"/>
        <v>427064</v>
      </c>
      <c r="M5" s="100">
        <f t="shared" si="0"/>
        <v>74313037</v>
      </c>
      <c r="N5" s="100">
        <f t="shared" si="0"/>
        <v>75338847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171750834</v>
      </c>
      <c r="X5" s="100">
        <f t="shared" si="0"/>
        <v>165755248</v>
      </c>
      <c r="Y5" s="100">
        <f t="shared" si="0"/>
        <v>5995586</v>
      </c>
      <c r="Z5" s="137">
        <f>+IF(X5&lt;&gt;0,+(Y5/X5)*100,0)</f>
        <v>3.6171319293612956</v>
      </c>
      <c r="AA5" s="153">
        <f>SUM(AA6:AA8)</f>
        <v>236390880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/>
      <c r="D7" s="157"/>
      <c r="E7" s="158">
        <v>236390880</v>
      </c>
      <c r="F7" s="159">
        <v>236390880</v>
      </c>
      <c r="G7" s="159">
        <v>92951013</v>
      </c>
      <c r="H7" s="159">
        <v>2791676</v>
      </c>
      <c r="I7" s="159">
        <v>669298</v>
      </c>
      <c r="J7" s="159">
        <v>96411987</v>
      </c>
      <c r="K7" s="159">
        <v>598746</v>
      </c>
      <c r="L7" s="159">
        <v>427064</v>
      </c>
      <c r="M7" s="159">
        <v>74313037</v>
      </c>
      <c r="N7" s="159">
        <v>75338847</v>
      </c>
      <c r="O7" s="159"/>
      <c r="P7" s="159"/>
      <c r="Q7" s="159"/>
      <c r="R7" s="159"/>
      <c r="S7" s="159"/>
      <c r="T7" s="159"/>
      <c r="U7" s="159"/>
      <c r="V7" s="159"/>
      <c r="W7" s="159">
        <v>171750834</v>
      </c>
      <c r="X7" s="159">
        <v>165755248</v>
      </c>
      <c r="Y7" s="159">
        <v>5995586</v>
      </c>
      <c r="Z7" s="141">
        <v>3.62</v>
      </c>
      <c r="AA7" s="157">
        <v>236390880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236390880</v>
      </c>
      <c r="F25" s="73">
        <f t="shared" si="4"/>
        <v>236390880</v>
      </c>
      <c r="G25" s="73">
        <f t="shared" si="4"/>
        <v>92951013</v>
      </c>
      <c r="H25" s="73">
        <f t="shared" si="4"/>
        <v>2791676</v>
      </c>
      <c r="I25" s="73">
        <f t="shared" si="4"/>
        <v>669298</v>
      </c>
      <c r="J25" s="73">
        <f t="shared" si="4"/>
        <v>96411987</v>
      </c>
      <c r="K25" s="73">
        <f t="shared" si="4"/>
        <v>598746</v>
      </c>
      <c r="L25" s="73">
        <f t="shared" si="4"/>
        <v>427064</v>
      </c>
      <c r="M25" s="73">
        <f t="shared" si="4"/>
        <v>74313037</v>
      </c>
      <c r="N25" s="73">
        <f t="shared" si="4"/>
        <v>75338847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171750834</v>
      </c>
      <c r="X25" s="73">
        <f t="shared" si="4"/>
        <v>165755248</v>
      </c>
      <c r="Y25" s="73">
        <f t="shared" si="4"/>
        <v>5995586</v>
      </c>
      <c r="Z25" s="170">
        <f>+IF(X25&lt;&gt;0,+(Y25/X25)*100,0)</f>
        <v>3.6171319293612956</v>
      </c>
      <c r="AA25" s="168">
        <f>+AA5+AA9+AA15+AA19+AA24</f>
        <v>236390880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146613953</v>
      </c>
      <c r="F28" s="100">
        <f t="shared" si="5"/>
        <v>146613953</v>
      </c>
      <c r="G28" s="100">
        <f t="shared" si="5"/>
        <v>8111204</v>
      </c>
      <c r="H28" s="100">
        <f t="shared" si="5"/>
        <v>8513977</v>
      </c>
      <c r="I28" s="100">
        <f t="shared" si="5"/>
        <v>7634963</v>
      </c>
      <c r="J28" s="100">
        <f t="shared" si="5"/>
        <v>24260144</v>
      </c>
      <c r="K28" s="100">
        <f t="shared" si="5"/>
        <v>7737911</v>
      </c>
      <c r="L28" s="100">
        <f t="shared" si="5"/>
        <v>9133571</v>
      </c>
      <c r="M28" s="100">
        <f t="shared" si="5"/>
        <v>20362962</v>
      </c>
      <c r="N28" s="100">
        <f t="shared" si="5"/>
        <v>37234444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61494588</v>
      </c>
      <c r="X28" s="100">
        <f t="shared" si="5"/>
        <v>73307490</v>
      </c>
      <c r="Y28" s="100">
        <f t="shared" si="5"/>
        <v>-11812902</v>
      </c>
      <c r="Z28" s="137">
        <f>+IF(X28&lt;&gt;0,+(Y28/X28)*100,0)</f>
        <v>-16.11418151132988</v>
      </c>
      <c r="AA28" s="153">
        <f>SUM(AA29:AA31)</f>
        <v>146613953</v>
      </c>
    </row>
    <row r="29" spans="1:27" ht="12.75">
      <c r="A29" s="138" t="s">
        <v>75</v>
      </c>
      <c r="B29" s="136"/>
      <c r="C29" s="155"/>
      <c r="D29" s="155"/>
      <c r="E29" s="156">
        <v>59053893</v>
      </c>
      <c r="F29" s="60">
        <v>59053893</v>
      </c>
      <c r="G29" s="60">
        <v>3989345</v>
      </c>
      <c r="H29" s="60">
        <v>4998361</v>
      </c>
      <c r="I29" s="60">
        <v>3640079</v>
      </c>
      <c r="J29" s="60">
        <v>12627785</v>
      </c>
      <c r="K29" s="60">
        <v>3620680</v>
      </c>
      <c r="L29" s="60">
        <v>4082067</v>
      </c>
      <c r="M29" s="60">
        <v>4558651</v>
      </c>
      <c r="N29" s="60">
        <v>12261398</v>
      </c>
      <c r="O29" s="60"/>
      <c r="P29" s="60"/>
      <c r="Q29" s="60"/>
      <c r="R29" s="60"/>
      <c r="S29" s="60"/>
      <c r="T29" s="60"/>
      <c r="U29" s="60"/>
      <c r="V29" s="60"/>
      <c r="W29" s="60">
        <v>24889183</v>
      </c>
      <c r="X29" s="60">
        <v>29526996</v>
      </c>
      <c r="Y29" s="60">
        <v>-4637813</v>
      </c>
      <c r="Z29" s="140">
        <v>-15.71</v>
      </c>
      <c r="AA29" s="155">
        <v>59053893</v>
      </c>
    </row>
    <row r="30" spans="1:27" ht="12.75">
      <c r="A30" s="138" t="s">
        <v>76</v>
      </c>
      <c r="B30" s="136"/>
      <c r="C30" s="157"/>
      <c r="D30" s="157"/>
      <c r="E30" s="158">
        <v>59361537</v>
      </c>
      <c r="F30" s="159">
        <v>59361537</v>
      </c>
      <c r="G30" s="159">
        <v>2467573</v>
      </c>
      <c r="H30" s="159">
        <v>1409582</v>
      </c>
      <c r="I30" s="159">
        <v>1514954</v>
      </c>
      <c r="J30" s="159">
        <v>5392109</v>
      </c>
      <c r="K30" s="159">
        <v>2092714</v>
      </c>
      <c r="L30" s="159">
        <v>2660590</v>
      </c>
      <c r="M30" s="159">
        <v>13389236</v>
      </c>
      <c r="N30" s="159">
        <v>18142540</v>
      </c>
      <c r="O30" s="159"/>
      <c r="P30" s="159"/>
      <c r="Q30" s="159"/>
      <c r="R30" s="159"/>
      <c r="S30" s="159"/>
      <c r="T30" s="159"/>
      <c r="U30" s="159"/>
      <c r="V30" s="159"/>
      <c r="W30" s="159">
        <v>23534649</v>
      </c>
      <c r="X30" s="159">
        <v>29680998</v>
      </c>
      <c r="Y30" s="159">
        <v>-6146349</v>
      </c>
      <c r="Z30" s="141">
        <v>-20.71</v>
      </c>
      <c r="AA30" s="157">
        <v>59361537</v>
      </c>
    </row>
    <row r="31" spans="1:27" ht="12.75">
      <c r="A31" s="138" t="s">
        <v>77</v>
      </c>
      <c r="B31" s="136"/>
      <c r="C31" s="155"/>
      <c r="D31" s="155"/>
      <c r="E31" s="156">
        <v>28198523</v>
      </c>
      <c r="F31" s="60">
        <v>28198523</v>
      </c>
      <c r="G31" s="60">
        <v>1654286</v>
      </c>
      <c r="H31" s="60">
        <v>2106034</v>
      </c>
      <c r="I31" s="60">
        <v>2479930</v>
      </c>
      <c r="J31" s="60">
        <v>6240250</v>
      </c>
      <c r="K31" s="60">
        <v>2024517</v>
      </c>
      <c r="L31" s="60">
        <v>2390914</v>
      </c>
      <c r="M31" s="60">
        <v>2415075</v>
      </c>
      <c r="N31" s="60">
        <v>6830506</v>
      </c>
      <c r="O31" s="60"/>
      <c r="P31" s="60"/>
      <c r="Q31" s="60"/>
      <c r="R31" s="60"/>
      <c r="S31" s="60"/>
      <c r="T31" s="60"/>
      <c r="U31" s="60"/>
      <c r="V31" s="60"/>
      <c r="W31" s="60">
        <v>13070756</v>
      </c>
      <c r="X31" s="60">
        <v>14099496</v>
      </c>
      <c r="Y31" s="60">
        <v>-1028740</v>
      </c>
      <c r="Z31" s="140">
        <v>-7.3</v>
      </c>
      <c r="AA31" s="155">
        <v>28198523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35283826</v>
      </c>
      <c r="F32" s="100">
        <f t="shared" si="6"/>
        <v>35283826</v>
      </c>
      <c r="G32" s="100">
        <f t="shared" si="6"/>
        <v>3694775</v>
      </c>
      <c r="H32" s="100">
        <f t="shared" si="6"/>
        <v>2423002</v>
      </c>
      <c r="I32" s="100">
        <f t="shared" si="6"/>
        <v>1988562</v>
      </c>
      <c r="J32" s="100">
        <f t="shared" si="6"/>
        <v>8106339</v>
      </c>
      <c r="K32" s="100">
        <f t="shared" si="6"/>
        <v>2901111</v>
      </c>
      <c r="L32" s="100">
        <f t="shared" si="6"/>
        <v>2566275</v>
      </c>
      <c r="M32" s="100">
        <f t="shared" si="6"/>
        <v>2890979</v>
      </c>
      <c r="N32" s="100">
        <f t="shared" si="6"/>
        <v>8358365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16464704</v>
      </c>
      <c r="X32" s="100">
        <f t="shared" si="6"/>
        <v>17641998</v>
      </c>
      <c r="Y32" s="100">
        <f t="shared" si="6"/>
        <v>-1177294</v>
      </c>
      <c r="Z32" s="137">
        <f>+IF(X32&lt;&gt;0,+(Y32/X32)*100,0)</f>
        <v>-6.673246420275074</v>
      </c>
      <c r="AA32" s="153">
        <f>SUM(AA33:AA37)</f>
        <v>35283826</v>
      </c>
    </row>
    <row r="33" spans="1:27" ht="12.75">
      <c r="A33" s="138" t="s">
        <v>79</v>
      </c>
      <c r="B33" s="136"/>
      <c r="C33" s="155"/>
      <c r="D33" s="155"/>
      <c r="E33" s="156">
        <v>8235735</v>
      </c>
      <c r="F33" s="60">
        <v>8235735</v>
      </c>
      <c r="G33" s="60">
        <v>536447</v>
      </c>
      <c r="H33" s="60">
        <v>675901</v>
      </c>
      <c r="I33" s="60">
        <v>491506</v>
      </c>
      <c r="J33" s="60">
        <v>1703854</v>
      </c>
      <c r="K33" s="60">
        <v>790205</v>
      </c>
      <c r="L33" s="60">
        <v>692408</v>
      </c>
      <c r="M33" s="60">
        <v>1318118</v>
      </c>
      <c r="N33" s="60">
        <v>2800731</v>
      </c>
      <c r="O33" s="60"/>
      <c r="P33" s="60"/>
      <c r="Q33" s="60"/>
      <c r="R33" s="60"/>
      <c r="S33" s="60"/>
      <c r="T33" s="60"/>
      <c r="U33" s="60"/>
      <c r="V33" s="60"/>
      <c r="W33" s="60">
        <v>4504585</v>
      </c>
      <c r="X33" s="60">
        <v>4117998</v>
      </c>
      <c r="Y33" s="60">
        <v>386587</v>
      </c>
      <c r="Z33" s="140">
        <v>9.39</v>
      </c>
      <c r="AA33" s="155">
        <v>8235735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13533248</v>
      </c>
      <c r="F35" s="60">
        <v>13533248</v>
      </c>
      <c r="G35" s="60">
        <v>2251444</v>
      </c>
      <c r="H35" s="60">
        <v>712908</v>
      </c>
      <c r="I35" s="60">
        <v>624300</v>
      </c>
      <c r="J35" s="60">
        <v>3588652</v>
      </c>
      <c r="K35" s="60">
        <v>983715</v>
      </c>
      <c r="L35" s="60">
        <v>861751</v>
      </c>
      <c r="M35" s="60">
        <v>641239</v>
      </c>
      <c r="N35" s="60">
        <v>2486705</v>
      </c>
      <c r="O35" s="60"/>
      <c r="P35" s="60"/>
      <c r="Q35" s="60"/>
      <c r="R35" s="60"/>
      <c r="S35" s="60"/>
      <c r="T35" s="60"/>
      <c r="U35" s="60"/>
      <c r="V35" s="60"/>
      <c r="W35" s="60">
        <v>6075357</v>
      </c>
      <c r="X35" s="60">
        <v>6766500</v>
      </c>
      <c r="Y35" s="60">
        <v>-691143</v>
      </c>
      <c r="Z35" s="140">
        <v>-10.21</v>
      </c>
      <c r="AA35" s="155">
        <v>13533248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13514843</v>
      </c>
      <c r="F37" s="159">
        <v>13514843</v>
      </c>
      <c r="G37" s="159">
        <v>906884</v>
      </c>
      <c r="H37" s="159">
        <v>1034193</v>
      </c>
      <c r="I37" s="159">
        <v>872756</v>
      </c>
      <c r="J37" s="159">
        <v>2813833</v>
      </c>
      <c r="K37" s="159">
        <v>1127191</v>
      </c>
      <c r="L37" s="159">
        <v>1012116</v>
      </c>
      <c r="M37" s="159">
        <v>931622</v>
      </c>
      <c r="N37" s="159">
        <v>3070929</v>
      </c>
      <c r="O37" s="159"/>
      <c r="P37" s="159"/>
      <c r="Q37" s="159"/>
      <c r="R37" s="159"/>
      <c r="S37" s="159"/>
      <c r="T37" s="159"/>
      <c r="U37" s="159"/>
      <c r="V37" s="159"/>
      <c r="W37" s="159">
        <v>5884762</v>
      </c>
      <c r="X37" s="159">
        <v>6757500</v>
      </c>
      <c r="Y37" s="159">
        <v>-872738</v>
      </c>
      <c r="Z37" s="141">
        <v>-12.92</v>
      </c>
      <c r="AA37" s="157">
        <v>13514843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28030589</v>
      </c>
      <c r="F38" s="100">
        <f t="shared" si="7"/>
        <v>28030589</v>
      </c>
      <c r="G38" s="100">
        <f t="shared" si="7"/>
        <v>1818961</v>
      </c>
      <c r="H38" s="100">
        <f t="shared" si="7"/>
        <v>2016566</v>
      </c>
      <c r="I38" s="100">
        <f t="shared" si="7"/>
        <v>2025014</v>
      </c>
      <c r="J38" s="100">
        <f t="shared" si="7"/>
        <v>5860541</v>
      </c>
      <c r="K38" s="100">
        <f t="shared" si="7"/>
        <v>2343034</v>
      </c>
      <c r="L38" s="100">
        <f t="shared" si="7"/>
        <v>1954015</v>
      </c>
      <c r="M38" s="100">
        <f t="shared" si="7"/>
        <v>2524379</v>
      </c>
      <c r="N38" s="100">
        <f t="shared" si="7"/>
        <v>6821428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12681969</v>
      </c>
      <c r="X38" s="100">
        <f t="shared" si="7"/>
        <v>14015496</v>
      </c>
      <c r="Y38" s="100">
        <f t="shared" si="7"/>
        <v>-1333527</v>
      </c>
      <c r="Z38" s="137">
        <f>+IF(X38&lt;&gt;0,+(Y38/X38)*100,0)</f>
        <v>-9.514661486115084</v>
      </c>
      <c r="AA38" s="153">
        <f>SUM(AA39:AA41)</f>
        <v>28030589</v>
      </c>
    </row>
    <row r="39" spans="1:27" ht="12.75">
      <c r="A39" s="138" t="s">
        <v>85</v>
      </c>
      <c r="B39" s="136"/>
      <c r="C39" s="155"/>
      <c r="D39" s="155"/>
      <c r="E39" s="156">
        <v>28030589</v>
      </c>
      <c r="F39" s="60">
        <v>28030589</v>
      </c>
      <c r="G39" s="60">
        <v>1818961</v>
      </c>
      <c r="H39" s="60">
        <v>2016566</v>
      </c>
      <c r="I39" s="60">
        <v>2025014</v>
      </c>
      <c r="J39" s="60">
        <v>5860541</v>
      </c>
      <c r="K39" s="60">
        <v>2343034</v>
      </c>
      <c r="L39" s="60">
        <v>1954015</v>
      </c>
      <c r="M39" s="60">
        <v>2524379</v>
      </c>
      <c r="N39" s="60">
        <v>6821428</v>
      </c>
      <c r="O39" s="60"/>
      <c r="P39" s="60"/>
      <c r="Q39" s="60"/>
      <c r="R39" s="60"/>
      <c r="S39" s="60"/>
      <c r="T39" s="60"/>
      <c r="U39" s="60"/>
      <c r="V39" s="60"/>
      <c r="W39" s="60">
        <v>12681969</v>
      </c>
      <c r="X39" s="60">
        <v>14015496</v>
      </c>
      <c r="Y39" s="60">
        <v>-1333527</v>
      </c>
      <c r="Z39" s="140">
        <v>-9.51</v>
      </c>
      <c r="AA39" s="155">
        <v>28030589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209928368</v>
      </c>
      <c r="F48" s="73">
        <f t="shared" si="9"/>
        <v>209928368</v>
      </c>
      <c r="G48" s="73">
        <f t="shared" si="9"/>
        <v>13624940</v>
      </c>
      <c r="H48" s="73">
        <f t="shared" si="9"/>
        <v>12953545</v>
      </c>
      <c r="I48" s="73">
        <f t="shared" si="9"/>
        <v>11648539</v>
      </c>
      <c r="J48" s="73">
        <f t="shared" si="9"/>
        <v>38227024</v>
      </c>
      <c r="K48" s="73">
        <f t="shared" si="9"/>
        <v>12982056</v>
      </c>
      <c r="L48" s="73">
        <f t="shared" si="9"/>
        <v>13653861</v>
      </c>
      <c r="M48" s="73">
        <f t="shared" si="9"/>
        <v>25778320</v>
      </c>
      <c r="N48" s="73">
        <f t="shared" si="9"/>
        <v>52414237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90641261</v>
      </c>
      <c r="X48" s="73">
        <f t="shared" si="9"/>
        <v>104964984</v>
      </c>
      <c r="Y48" s="73">
        <f t="shared" si="9"/>
        <v>-14323723</v>
      </c>
      <c r="Z48" s="170">
        <f>+IF(X48&lt;&gt;0,+(Y48/X48)*100,0)</f>
        <v>-13.646191762388113</v>
      </c>
      <c r="AA48" s="168">
        <f>+AA28+AA32+AA38+AA42+AA47</f>
        <v>209928368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26462512</v>
      </c>
      <c r="F49" s="173">
        <f t="shared" si="10"/>
        <v>26462512</v>
      </c>
      <c r="G49" s="173">
        <f t="shared" si="10"/>
        <v>79326073</v>
      </c>
      <c r="H49" s="173">
        <f t="shared" si="10"/>
        <v>-10161869</v>
      </c>
      <c r="I49" s="173">
        <f t="shared" si="10"/>
        <v>-10979241</v>
      </c>
      <c r="J49" s="173">
        <f t="shared" si="10"/>
        <v>58184963</v>
      </c>
      <c r="K49" s="173">
        <f t="shared" si="10"/>
        <v>-12383310</v>
      </c>
      <c r="L49" s="173">
        <f t="shared" si="10"/>
        <v>-13226797</v>
      </c>
      <c r="M49" s="173">
        <f t="shared" si="10"/>
        <v>48534717</v>
      </c>
      <c r="N49" s="173">
        <f t="shared" si="10"/>
        <v>22924610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81109573</v>
      </c>
      <c r="X49" s="173">
        <f>IF(F25=F48,0,X25-X48)</f>
        <v>60790264</v>
      </c>
      <c r="Y49" s="173">
        <f t="shared" si="10"/>
        <v>20319309</v>
      </c>
      <c r="Z49" s="174">
        <f>+IF(X49&lt;&gt;0,+(Y49/X49)*100,0)</f>
        <v>33.42526855945222</v>
      </c>
      <c r="AA49" s="171">
        <f>+AA25-AA48</f>
        <v>26462512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387880</v>
      </c>
      <c r="F12" s="60">
        <v>387880</v>
      </c>
      <c r="G12" s="60">
        <v>1803</v>
      </c>
      <c r="H12" s="60">
        <v>1803</v>
      </c>
      <c r="I12" s="60">
        <v>27315</v>
      </c>
      <c r="J12" s="60">
        <v>30921</v>
      </c>
      <c r="K12" s="60">
        <v>7341</v>
      </c>
      <c r="L12" s="60">
        <v>1893</v>
      </c>
      <c r="M12" s="60">
        <v>36672</v>
      </c>
      <c r="N12" s="60">
        <v>45906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76827</v>
      </c>
      <c r="X12" s="60">
        <v>193938</v>
      </c>
      <c r="Y12" s="60">
        <v>-117111</v>
      </c>
      <c r="Z12" s="140">
        <v>-60.39</v>
      </c>
      <c r="AA12" s="155">
        <v>387880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6590000</v>
      </c>
      <c r="F13" s="60">
        <v>6590000</v>
      </c>
      <c r="G13" s="60">
        <v>532463</v>
      </c>
      <c r="H13" s="60">
        <v>670999</v>
      </c>
      <c r="I13" s="60">
        <v>609705</v>
      </c>
      <c r="J13" s="60">
        <v>1813167</v>
      </c>
      <c r="K13" s="60">
        <v>526218</v>
      </c>
      <c r="L13" s="60">
        <v>396880</v>
      </c>
      <c r="M13" s="60">
        <v>365705</v>
      </c>
      <c r="N13" s="60">
        <v>1288803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3101970</v>
      </c>
      <c r="X13" s="60">
        <v>3294996</v>
      </c>
      <c r="Y13" s="60">
        <v>-193026</v>
      </c>
      <c r="Z13" s="140">
        <v>-5.86</v>
      </c>
      <c r="AA13" s="155">
        <v>6590000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226475000</v>
      </c>
      <c r="F19" s="60">
        <v>226475000</v>
      </c>
      <c r="G19" s="60">
        <v>92358000</v>
      </c>
      <c r="H19" s="60">
        <v>2069000</v>
      </c>
      <c r="I19" s="60">
        <v>0</v>
      </c>
      <c r="J19" s="60">
        <v>94427000</v>
      </c>
      <c r="K19" s="60">
        <v>0</v>
      </c>
      <c r="L19" s="60">
        <v>0</v>
      </c>
      <c r="M19" s="60">
        <v>73887000</v>
      </c>
      <c r="N19" s="60">
        <v>73887000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168314000</v>
      </c>
      <c r="X19" s="60">
        <v>160797250</v>
      </c>
      <c r="Y19" s="60">
        <v>7516750</v>
      </c>
      <c r="Z19" s="140">
        <v>4.67</v>
      </c>
      <c r="AA19" s="155">
        <v>226475000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980000</v>
      </c>
      <c r="F20" s="54">
        <v>980000</v>
      </c>
      <c r="G20" s="54">
        <v>58747</v>
      </c>
      <c r="H20" s="54">
        <v>49874</v>
      </c>
      <c r="I20" s="54">
        <v>32278</v>
      </c>
      <c r="J20" s="54">
        <v>140899</v>
      </c>
      <c r="K20" s="54">
        <v>65187</v>
      </c>
      <c r="L20" s="54">
        <v>28291</v>
      </c>
      <c r="M20" s="54">
        <v>23660</v>
      </c>
      <c r="N20" s="54">
        <v>117138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258037</v>
      </c>
      <c r="X20" s="54">
        <v>424998</v>
      </c>
      <c r="Y20" s="54">
        <v>-166961</v>
      </c>
      <c r="Z20" s="184">
        <v>-39.29</v>
      </c>
      <c r="AA20" s="130">
        <v>980000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234432880</v>
      </c>
      <c r="F22" s="190">
        <f t="shared" si="0"/>
        <v>234432880</v>
      </c>
      <c r="G22" s="190">
        <f t="shared" si="0"/>
        <v>92951013</v>
      </c>
      <c r="H22" s="190">
        <f t="shared" si="0"/>
        <v>2791676</v>
      </c>
      <c r="I22" s="190">
        <f t="shared" si="0"/>
        <v>669298</v>
      </c>
      <c r="J22" s="190">
        <f t="shared" si="0"/>
        <v>96411987</v>
      </c>
      <c r="K22" s="190">
        <f t="shared" si="0"/>
        <v>598746</v>
      </c>
      <c r="L22" s="190">
        <f t="shared" si="0"/>
        <v>427064</v>
      </c>
      <c r="M22" s="190">
        <f t="shared" si="0"/>
        <v>74313037</v>
      </c>
      <c r="N22" s="190">
        <f t="shared" si="0"/>
        <v>75338847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171750834</v>
      </c>
      <c r="X22" s="190">
        <f t="shared" si="0"/>
        <v>164711182</v>
      </c>
      <c r="Y22" s="190">
        <f t="shared" si="0"/>
        <v>7039652</v>
      </c>
      <c r="Z22" s="191">
        <f>+IF(X22&lt;&gt;0,+(Y22/X22)*100,0)</f>
        <v>4.273936908545772</v>
      </c>
      <c r="AA22" s="188">
        <f>SUM(AA5:AA21)</f>
        <v>234432880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103353538</v>
      </c>
      <c r="F25" s="60">
        <v>103353538</v>
      </c>
      <c r="G25" s="60">
        <v>7500151</v>
      </c>
      <c r="H25" s="60">
        <v>7849358</v>
      </c>
      <c r="I25" s="60">
        <v>7425259</v>
      </c>
      <c r="J25" s="60">
        <v>22774768</v>
      </c>
      <c r="K25" s="60">
        <v>7852517</v>
      </c>
      <c r="L25" s="60">
        <v>7717149</v>
      </c>
      <c r="M25" s="60">
        <v>8159663</v>
      </c>
      <c r="N25" s="60">
        <v>23729329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46504097</v>
      </c>
      <c r="X25" s="60">
        <v>51676764</v>
      </c>
      <c r="Y25" s="60">
        <v>-5172667</v>
      </c>
      <c r="Z25" s="140">
        <v>-10.01</v>
      </c>
      <c r="AA25" s="155">
        <v>103353538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15851034</v>
      </c>
      <c r="F26" s="60">
        <v>15851034</v>
      </c>
      <c r="G26" s="60">
        <v>1171154</v>
      </c>
      <c r="H26" s="60">
        <v>1097812</v>
      </c>
      <c r="I26" s="60">
        <v>1186624</v>
      </c>
      <c r="J26" s="60">
        <v>3455590</v>
      </c>
      <c r="K26" s="60">
        <v>1171029</v>
      </c>
      <c r="L26" s="60">
        <v>1171765</v>
      </c>
      <c r="M26" s="60">
        <v>1173575</v>
      </c>
      <c r="N26" s="60">
        <v>3516369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6971959</v>
      </c>
      <c r="X26" s="60">
        <v>7925514</v>
      </c>
      <c r="Y26" s="60">
        <v>-953555</v>
      </c>
      <c r="Z26" s="140">
        <v>-12.03</v>
      </c>
      <c r="AA26" s="155">
        <v>15851034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10595487</v>
      </c>
      <c r="F28" s="60">
        <v>10595487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10595487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12</v>
      </c>
      <c r="I29" s="60">
        <v>12</v>
      </c>
      <c r="J29" s="60">
        <v>24</v>
      </c>
      <c r="K29" s="60">
        <v>1</v>
      </c>
      <c r="L29" s="60">
        <v>947</v>
      </c>
      <c r="M29" s="60">
        <v>10682795</v>
      </c>
      <c r="N29" s="60">
        <v>10683743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10683767</v>
      </c>
      <c r="X29" s="60">
        <v>10698000</v>
      </c>
      <c r="Y29" s="60">
        <v>-14233</v>
      </c>
      <c r="Z29" s="140">
        <v>-0.13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660000</v>
      </c>
      <c r="Y32" s="60">
        <v>-660000</v>
      </c>
      <c r="Z32" s="140">
        <v>-100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80128309</v>
      </c>
      <c r="F34" s="60">
        <v>80128309</v>
      </c>
      <c r="G34" s="60">
        <v>4953635</v>
      </c>
      <c r="H34" s="60">
        <v>4006363</v>
      </c>
      <c r="I34" s="60">
        <v>3036644</v>
      </c>
      <c r="J34" s="60">
        <v>11996642</v>
      </c>
      <c r="K34" s="60">
        <v>3958509</v>
      </c>
      <c r="L34" s="60">
        <v>4764000</v>
      </c>
      <c r="M34" s="60">
        <v>5762287</v>
      </c>
      <c r="N34" s="60">
        <v>14484796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26481438</v>
      </c>
      <c r="X34" s="60">
        <v>28705998</v>
      </c>
      <c r="Y34" s="60">
        <v>-2224560</v>
      </c>
      <c r="Z34" s="140">
        <v>-7.75</v>
      </c>
      <c r="AA34" s="155">
        <v>80128309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209928368</v>
      </c>
      <c r="F36" s="190">
        <f t="shared" si="1"/>
        <v>209928368</v>
      </c>
      <c r="G36" s="190">
        <f t="shared" si="1"/>
        <v>13624940</v>
      </c>
      <c r="H36" s="190">
        <f t="shared" si="1"/>
        <v>12953545</v>
      </c>
      <c r="I36" s="190">
        <f t="shared" si="1"/>
        <v>11648539</v>
      </c>
      <c r="J36" s="190">
        <f t="shared" si="1"/>
        <v>38227024</v>
      </c>
      <c r="K36" s="190">
        <f t="shared" si="1"/>
        <v>12982056</v>
      </c>
      <c r="L36" s="190">
        <f t="shared" si="1"/>
        <v>13653861</v>
      </c>
      <c r="M36" s="190">
        <f t="shared" si="1"/>
        <v>25778320</v>
      </c>
      <c r="N36" s="190">
        <f t="shared" si="1"/>
        <v>52414237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90641261</v>
      </c>
      <c r="X36" s="190">
        <f t="shared" si="1"/>
        <v>99666276</v>
      </c>
      <c r="Y36" s="190">
        <f t="shared" si="1"/>
        <v>-9025015</v>
      </c>
      <c r="Z36" s="191">
        <f>+IF(X36&lt;&gt;0,+(Y36/X36)*100,0)</f>
        <v>-9.055234490751916</v>
      </c>
      <c r="AA36" s="188">
        <f>SUM(AA25:AA35)</f>
        <v>209928368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24504512</v>
      </c>
      <c r="F38" s="106">
        <f t="shared" si="2"/>
        <v>24504512</v>
      </c>
      <c r="G38" s="106">
        <f t="shared" si="2"/>
        <v>79326073</v>
      </c>
      <c r="H38" s="106">
        <f t="shared" si="2"/>
        <v>-10161869</v>
      </c>
      <c r="I38" s="106">
        <f t="shared" si="2"/>
        <v>-10979241</v>
      </c>
      <c r="J38" s="106">
        <f t="shared" si="2"/>
        <v>58184963</v>
      </c>
      <c r="K38" s="106">
        <f t="shared" si="2"/>
        <v>-12383310</v>
      </c>
      <c r="L38" s="106">
        <f t="shared" si="2"/>
        <v>-13226797</v>
      </c>
      <c r="M38" s="106">
        <f t="shared" si="2"/>
        <v>48534717</v>
      </c>
      <c r="N38" s="106">
        <f t="shared" si="2"/>
        <v>22924610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81109573</v>
      </c>
      <c r="X38" s="106">
        <f>IF(F22=F36,0,X22-X36)</f>
        <v>65044906</v>
      </c>
      <c r="Y38" s="106">
        <f t="shared" si="2"/>
        <v>16064667</v>
      </c>
      <c r="Z38" s="201">
        <f>+IF(X38&lt;&gt;0,+(Y38/X38)*100,0)</f>
        <v>24.697809540996186</v>
      </c>
      <c r="AA38" s="199">
        <f>+AA22-AA36</f>
        <v>24504512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1958000</v>
      </c>
      <c r="F39" s="60">
        <v>1958000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890000</v>
      </c>
      <c r="Y39" s="60">
        <v>-890000</v>
      </c>
      <c r="Z39" s="140">
        <v>-100</v>
      </c>
      <c r="AA39" s="155">
        <v>1958000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26462512</v>
      </c>
      <c r="F42" s="88">
        <f t="shared" si="3"/>
        <v>26462512</v>
      </c>
      <c r="G42" s="88">
        <f t="shared" si="3"/>
        <v>79326073</v>
      </c>
      <c r="H42" s="88">
        <f t="shared" si="3"/>
        <v>-10161869</v>
      </c>
      <c r="I42" s="88">
        <f t="shared" si="3"/>
        <v>-10979241</v>
      </c>
      <c r="J42" s="88">
        <f t="shared" si="3"/>
        <v>58184963</v>
      </c>
      <c r="K42" s="88">
        <f t="shared" si="3"/>
        <v>-12383310</v>
      </c>
      <c r="L42" s="88">
        <f t="shared" si="3"/>
        <v>-13226797</v>
      </c>
      <c r="M42" s="88">
        <f t="shared" si="3"/>
        <v>48534717</v>
      </c>
      <c r="N42" s="88">
        <f t="shared" si="3"/>
        <v>22924610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81109573</v>
      </c>
      <c r="X42" s="88">
        <f t="shared" si="3"/>
        <v>65934906</v>
      </c>
      <c r="Y42" s="88">
        <f t="shared" si="3"/>
        <v>15174667</v>
      </c>
      <c r="Z42" s="208">
        <f>+IF(X42&lt;&gt;0,+(Y42/X42)*100,0)</f>
        <v>23.014618387413794</v>
      </c>
      <c r="AA42" s="206">
        <f>SUM(AA38:AA41)</f>
        <v>26462512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26462512</v>
      </c>
      <c r="F44" s="77">
        <f t="shared" si="4"/>
        <v>26462512</v>
      </c>
      <c r="G44" s="77">
        <f t="shared" si="4"/>
        <v>79326073</v>
      </c>
      <c r="H44" s="77">
        <f t="shared" si="4"/>
        <v>-10161869</v>
      </c>
      <c r="I44" s="77">
        <f t="shared" si="4"/>
        <v>-10979241</v>
      </c>
      <c r="J44" s="77">
        <f t="shared" si="4"/>
        <v>58184963</v>
      </c>
      <c r="K44" s="77">
        <f t="shared" si="4"/>
        <v>-12383310</v>
      </c>
      <c r="L44" s="77">
        <f t="shared" si="4"/>
        <v>-13226797</v>
      </c>
      <c r="M44" s="77">
        <f t="shared" si="4"/>
        <v>48534717</v>
      </c>
      <c r="N44" s="77">
        <f t="shared" si="4"/>
        <v>22924610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81109573</v>
      </c>
      <c r="X44" s="77">
        <f t="shared" si="4"/>
        <v>65934906</v>
      </c>
      <c r="Y44" s="77">
        <f t="shared" si="4"/>
        <v>15174667</v>
      </c>
      <c r="Z44" s="212">
        <f>+IF(X44&lt;&gt;0,+(Y44/X44)*100,0)</f>
        <v>23.014618387413794</v>
      </c>
      <c r="AA44" s="210">
        <f>+AA42-AA43</f>
        <v>26462512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26462512</v>
      </c>
      <c r="F46" s="88">
        <f t="shared" si="5"/>
        <v>26462512</v>
      </c>
      <c r="G46" s="88">
        <f t="shared" si="5"/>
        <v>79326073</v>
      </c>
      <c r="H46" s="88">
        <f t="shared" si="5"/>
        <v>-10161869</v>
      </c>
      <c r="I46" s="88">
        <f t="shared" si="5"/>
        <v>-10979241</v>
      </c>
      <c r="J46" s="88">
        <f t="shared" si="5"/>
        <v>58184963</v>
      </c>
      <c r="K46" s="88">
        <f t="shared" si="5"/>
        <v>-12383310</v>
      </c>
      <c r="L46" s="88">
        <f t="shared" si="5"/>
        <v>-13226797</v>
      </c>
      <c r="M46" s="88">
        <f t="shared" si="5"/>
        <v>48534717</v>
      </c>
      <c r="N46" s="88">
        <f t="shared" si="5"/>
        <v>22924610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81109573</v>
      </c>
      <c r="X46" s="88">
        <f t="shared" si="5"/>
        <v>65934906</v>
      </c>
      <c r="Y46" s="88">
        <f t="shared" si="5"/>
        <v>15174667</v>
      </c>
      <c r="Z46" s="208">
        <f>+IF(X46&lt;&gt;0,+(Y46/X46)*100,0)</f>
        <v>23.014618387413794</v>
      </c>
      <c r="AA46" s="206">
        <f>SUM(AA44:AA45)</f>
        <v>26462512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26462512</v>
      </c>
      <c r="F48" s="219">
        <f t="shared" si="6"/>
        <v>26462512</v>
      </c>
      <c r="G48" s="219">
        <f t="shared" si="6"/>
        <v>79326073</v>
      </c>
      <c r="H48" s="220">
        <f t="shared" si="6"/>
        <v>-10161869</v>
      </c>
      <c r="I48" s="220">
        <f t="shared" si="6"/>
        <v>-10979241</v>
      </c>
      <c r="J48" s="220">
        <f t="shared" si="6"/>
        <v>58184963</v>
      </c>
      <c r="K48" s="220">
        <f t="shared" si="6"/>
        <v>-12383310</v>
      </c>
      <c r="L48" s="220">
        <f t="shared" si="6"/>
        <v>-13226797</v>
      </c>
      <c r="M48" s="219">
        <f t="shared" si="6"/>
        <v>48534717</v>
      </c>
      <c r="N48" s="219">
        <f t="shared" si="6"/>
        <v>22924610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81109573</v>
      </c>
      <c r="X48" s="220">
        <f t="shared" si="6"/>
        <v>65934906</v>
      </c>
      <c r="Y48" s="220">
        <f t="shared" si="6"/>
        <v>15174667</v>
      </c>
      <c r="Z48" s="221">
        <f>+IF(X48&lt;&gt;0,+(Y48/X48)*100,0)</f>
        <v>23.014618387413794</v>
      </c>
      <c r="AA48" s="222">
        <f>SUM(AA46:AA47)</f>
        <v>26462512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14200000</v>
      </c>
      <c r="F5" s="100">
        <f t="shared" si="0"/>
        <v>14200000</v>
      </c>
      <c r="G5" s="100">
        <f t="shared" si="0"/>
        <v>66023</v>
      </c>
      <c r="H5" s="100">
        <f t="shared" si="0"/>
        <v>908333</v>
      </c>
      <c r="I5" s="100">
        <f t="shared" si="0"/>
        <v>38946</v>
      </c>
      <c r="J5" s="100">
        <f t="shared" si="0"/>
        <v>1013302</v>
      </c>
      <c r="K5" s="100">
        <f t="shared" si="0"/>
        <v>4302</v>
      </c>
      <c r="L5" s="100">
        <f t="shared" si="0"/>
        <v>1368393</v>
      </c>
      <c r="M5" s="100">
        <f t="shared" si="0"/>
        <v>2268743</v>
      </c>
      <c r="N5" s="100">
        <f t="shared" si="0"/>
        <v>3641438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4654740</v>
      </c>
      <c r="X5" s="100">
        <f t="shared" si="0"/>
        <v>9035450</v>
      </c>
      <c r="Y5" s="100">
        <f t="shared" si="0"/>
        <v>-4380710</v>
      </c>
      <c r="Z5" s="137">
        <f>+IF(X5&lt;&gt;0,+(Y5/X5)*100,0)</f>
        <v>-48.48358410483152</v>
      </c>
      <c r="AA5" s="153">
        <f>SUM(AA6:AA8)</f>
        <v>14200000</v>
      </c>
    </row>
    <row r="6" spans="1:27" ht="12.75">
      <c r="A6" s="138" t="s">
        <v>75</v>
      </c>
      <c r="B6" s="136"/>
      <c r="C6" s="155"/>
      <c r="D6" s="155"/>
      <c r="E6" s="156">
        <v>2300000</v>
      </c>
      <c r="F6" s="60">
        <v>2300000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1935450</v>
      </c>
      <c r="Y6" s="60">
        <v>-1935450</v>
      </c>
      <c r="Z6" s="140">
        <v>-100</v>
      </c>
      <c r="AA6" s="62">
        <v>2300000</v>
      </c>
    </row>
    <row r="7" spans="1:27" ht="12.75">
      <c r="A7" s="138" t="s">
        <v>76</v>
      </c>
      <c r="B7" s="136"/>
      <c r="C7" s="157"/>
      <c r="D7" s="157"/>
      <c r="E7" s="158">
        <v>9800000</v>
      </c>
      <c r="F7" s="159">
        <v>9800000</v>
      </c>
      <c r="G7" s="159">
        <v>66023</v>
      </c>
      <c r="H7" s="159"/>
      <c r="I7" s="159">
        <v>38946</v>
      </c>
      <c r="J7" s="159">
        <v>104969</v>
      </c>
      <c r="K7" s="159">
        <v>4302</v>
      </c>
      <c r="L7" s="159">
        <v>1368393</v>
      </c>
      <c r="M7" s="159">
        <v>2268743</v>
      </c>
      <c r="N7" s="159">
        <v>3641438</v>
      </c>
      <c r="O7" s="159"/>
      <c r="P7" s="159"/>
      <c r="Q7" s="159"/>
      <c r="R7" s="159"/>
      <c r="S7" s="159"/>
      <c r="T7" s="159"/>
      <c r="U7" s="159"/>
      <c r="V7" s="159"/>
      <c r="W7" s="159">
        <v>3746407</v>
      </c>
      <c r="X7" s="159">
        <v>5000000</v>
      </c>
      <c r="Y7" s="159">
        <v>-1253593</v>
      </c>
      <c r="Z7" s="141">
        <v>-25.07</v>
      </c>
      <c r="AA7" s="225">
        <v>9800000</v>
      </c>
    </row>
    <row r="8" spans="1:27" ht="12.75">
      <c r="A8" s="138" t="s">
        <v>77</v>
      </c>
      <c r="B8" s="136"/>
      <c r="C8" s="155"/>
      <c r="D8" s="155"/>
      <c r="E8" s="156">
        <v>2100000</v>
      </c>
      <c r="F8" s="60">
        <v>2100000</v>
      </c>
      <c r="G8" s="60"/>
      <c r="H8" s="60">
        <v>908333</v>
      </c>
      <c r="I8" s="60"/>
      <c r="J8" s="60">
        <v>908333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908333</v>
      </c>
      <c r="X8" s="60">
        <v>2100000</v>
      </c>
      <c r="Y8" s="60">
        <v>-1191667</v>
      </c>
      <c r="Z8" s="140">
        <v>-56.75</v>
      </c>
      <c r="AA8" s="62">
        <v>2100000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7200000</v>
      </c>
      <c r="F9" s="100">
        <f t="shared" si="1"/>
        <v>7200000</v>
      </c>
      <c r="G9" s="100">
        <f t="shared" si="1"/>
        <v>91500</v>
      </c>
      <c r="H9" s="100">
        <f t="shared" si="1"/>
        <v>21810</v>
      </c>
      <c r="I9" s="100">
        <f t="shared" si="1"/>
        <v>0</v>
      </c>
      <c r="J9" s="100">
        <f t="shared" si="1"/>
        <v>113310</v>
      </c>
      <c r="K9" s="100">
        <f t="shared" si="1"/>
        <v>1162500</v>
      </c>
      <c r="L9" s="100">
        <f t="shared" si="1"/>
        <v>133721</v>
      </c>
      <c r="M9" s="100">
        <f t="shared" si="1"/>
        <v>1192500</v>
      </c>
      <c r="N9" s="100">
        <f t="shared" si="1"/>
        <v>2488721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2602031</v>
      </c>
      <c r="X9" s="100">
        <f t="shared" si="1"/>
        <v>3272720</v>
      </c>
      <c r="Y9" s="100">
        <f t="shared" si="1"/>
        <v>-670689</v>
      </c>
      <c r="Z9" s="137">
        <f>+IF(X9&lt;&gt;0,+(Y9/X9)*100,0)</f>
        <v>-20.49332054071231</v>
      </c>
      <c r="AA9" s="102">
        <f>SUM(AA10:AA14)</f>
        <v>7200000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4900000</v>
      </c>
      <c r="F12" s="60">
        <v>4900000</v>
      </c>
      <c r="G12" s="60"/>
      <c r="H12" s="60"/>
      <c r="I12" s="60"/>
      <c r="J12" s="60"/>
      <c r="K12" s="60">
        <v>1162500</v>
      </c>
      <c r="L12" s="60"/>
      <c r="M12" s="60">
        <v>1192500</v>
      </c>
      <c r="N12" s="60">
        <v>2355000</v>
      </c>
      <c r="O12" s="60"/>
      <c r="P12" s="60"/>
      <c r="Q12" s="60"/>
      <c r="R12" s="60"/>
      <c r="S12" s="60"/>
      <c r="T12" s="60"/>
      <c r="U12" s="60"/>
      <c r="V12" s="60"/>
      <c r="W12" s="60">
        <v>2355000</v>
      </c>
      <c r="X12" s="60">
        <v>2227270</v>
      </c>
      <c r="Y12" s="60">
        <v>127730</v>
      </c>
      <c r="Z12" s="140">
        <v>5.73</v>
      </c>
      <c r="AA12" s="62">
        <v>4900000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>
        <v>2300000</v>
      </c>
      <c r="F14" s="159">
        <v>2300000</v>
      </c>
      <c r="G14" s="159">
        <v>91500</v>
      </c>
      <c r="H14" s="159">
        <v>21810</v>
      </c>
      <c r="I14" s="159"/>
      <c r="J14" s="159">
        <v>113310</v>
      </c>
      <c r="K14" s="159"/>
      <c r="L14" s="159">
        <v>133721</v>
      </c>
      <c r="M14" s="159"/>
      <c r="N14" s="159">
        <v>133721</v>
      </c>
      <c r="O14" s="159"/>
      <c r="P14" s="159"/>
      <c r="Q14" s="159"/>
      <c r="R14" s="159"/>
      <c r="S14" s="159"/>
      <c r="T14" s="159"/>
      <c r="U14" s="159"/>
      <c r="V14" s="159"/>
      <c r="W14" s="159">
        <v>247031</v>
      </c>
      <c r="X14" s="159">
        <v>1045450</v>
      </c>
      <c r="Y14" s="159">
        <v>-798419</v>
      </c>
      <c r="Z14" s="141">
        <v>-76.37</v>
      </c>
      <c r="AA14" s="225">
        <v>2300000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15658000</v>
      </c>
      <c r="F15" s="100">
        <f t="shared" si="2"/>
        <v>15658000</v>
      </c>
      <c r="G15" s="100">
        <f t="shared" si="2"/>
        <v>503200</v>
      </c>
      <c r="H15" s="100">
        <f t="shared" si="2"/>
        <v>1461897</v>
      </c>
      <c r="I15" s="100">
        <f t="shared" si="2"/>
        <v>335532</v>
      </c>
      <c r="J15" s="100">
        <f t="shared" si="2"/>
        <v>2300629</v>
      </c>
      <c r="K15" s="100">
        <f t="shared" si="2"/>
        <v>0</v>
      </c>
      <c r="L15" s="100">
        <f t="shared" si="2"/>
        <v>0</v>
      </c>
      <c r="M15" s="100">
        <f t="shared" si="2"/>
        <v>454027</v>
      </c>
      <c r="N15" s="100">
        <f t="shared" si="2"/>
        <v>454027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2754656</v>
      </c>
      <c r="X15" s="100">
        <f t="shared" si="2"/>
        <v>5681815</v>
      </c>
      <c r="Y15" s="100">
        <f t="shared" si="2"/>
        <v>-2927159</v>
      </c>
      <c r="Z15" s="137">
        <f>+IF(X15&lt;&gt;0,+(Y15/X15)*100,0)</f>
        <v>-51.51802725009526</v>
      </c>
      <c r="AA15" s="102">
        <f>SUM(AA16:AA18)</f>
        <v>15658000</v>
      </c>
    </row>
    <row r="16" spans="1:27" ht="12.75">
      <c r="A16" s="138" t="s">
        <v>85</v>
      </c>
      <c r="B16" s="136"/>
      <c r="C16" s="155"/>
      <c r="D16" s="155"/>
      <c r="E16" s="156">
        <v>15658000</v>
      </c>
      <c r="F16" s="60">
        <v>15658000</v>
      </c>
      <c r="G16" s="60">
        <v>503200</v>
      </c>
      <c r="H16" s="60">
        <v>1461897</v>
      </c>
      <c r="I16" s="60">
        <v>335532</v>
      </c>
      <c r="J16" s="60">
        <v>2300629</v>
      </c>
      <c r="K16" s="60"/>
      <c r="L16" s="60"/>
      <c r="M16" s="60">
        <v>454027</v>
      </c>
      <c r="N16" s="60">
        <v>454027</v>
      </c>
      <c r="O16" s="60"/>
      <c r="P16" s="60"/>
      <c r="Q16" s="60"/>
      <c r="R16" s="60"/>
      <c r="S16" s="60"/>
      <c r="T16" s="60"/>
      <c r="U16" s="60"/>
      <c r="V16" s="60"/>
      <c r="W16" s="60">
        <v>2754656</v>
      </c>
      <c r="X16" s="60">
        <v>5681815</v>
      </c>
      <c r="Y16" s="60">
        <v>-2927159</v>
      </c>
      <c r="Z16" s="140">
        <v>-51.52</v>
      </c>
      <c r="AA16" s="62">
        <v>15658000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37058000</v>
      </c>
      <c r="F25" s="219">
        <f t="shared" si="4"/>
        <v>37058000</v>
      </c>
      <c r="G25" s="219">
        <f t="shared" si="4"/>
        <v>660723</v>
      </c>
      <c r="H25" s="219">
        <f t="shared" si="4"/>
        <v>2392040</v>
      </c>
      <c r="I25" s="219">
        <f t="shared" si="4"/>
        <v>374478</v>
      </c>
      <c r="J25" s="219">
        <f t="shared" si="4"/>
        <v>3427241</v>
      </c>
      <c r="K25" s="219">
        <f t="shared" si="4"/>
        <v>1166802</v>
      </c>
      <c r="L25" s="219">
        <f t="shared" si="4"/>
        <v>1502114</v>
      </c>
      <c r="M25" s="219">
        <f t="shared" si="4"/>
        <v>3915270</v>
      </c>
      <c r="N25" s="219">
        <f t="shared" si="4"/>
        <v>6584186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10011427</v>
      </c>
      <c r="X25" s="219">
        <f t="shared" si="4"/>
        <v>17989985</v>
      </c>
      <c r="Y25" s="219">
        <f t="shared" si="4"/>
        <v>-7978558</v>
      </c>
      <c r="Z25" s="231">
        <f>+IF(X25&lt;&gt;0,+(Y25/X25)*100,0)</f>
        <v>-44.34999806836971</v>
      </c>
      <c r="AA25" s="232">
        <f>+AA5+AA9+AA15+AA19+AA24</f>
        <v>37058000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1958000</v>
      </c>
      <c r="Y28" s="60">
        <v>-1958000</v>
      </c>
      <c r="Z28" s="140">
        <v>-100</v>
      </c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1958000</v>
      </c>
      <c r="Y32" s="77">
        <f t="shared" si="5"/>
        <v>-1958000</v>
      </c>
      <c r="Z32" s="212">
        <f>+IF(X32&lt;&gt;0,+(Y32/X32)*100,0)</f>
        <v>-100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37058000</v>
      </c>
      <c r="F35" s="60">
        <v>37058000</v>
      </c>
      <c r="G35" s="60">
        <v>660723</v>
      </c>
      <c r="H35" s="60">
        <v>2392040</v>
      </c>
      <c r="I35" s="60">
        <v>374478</v>
      </c>
      <c r="J35" s="60">
        <v>3427241</v>
      </c>
      <c r="K35" s="60">
        <v>1166802</v>
      </c>
      <c r="L35" s="60">
        <v>1502114</v>
      </c>
      <c r="M35" s="60">
        <v>3915270</v>
      </c>
      <c r="N35" s="60">
        <v>6584186</v>
      </c>
      <c r="O35" s="60"/>
      <c r="P35" s="60"/>
      <c r="Q35" s="60"/>
      <c r="R35" s="60"/>
      <c r="S35" s="60"/>
      <c r="T35" s="60"/>
      <c r="U35" s="60"/>
      <c r="V35" s="60"/>
      <c r="W35" s="60">
        <v>10011427</v>
      </c>
      <c r="X35" s="60">
        <v>15954545</v>
      </c>
      <c r="Y35" s="60">
        <v>-5943118</v>
      </c>
      <c r="Z35" s="140">
        <v>-37.25</v>
      </c>
      <c r="AA35" s="62">
        <v>37058000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37058000</v>
      </c>
      <c r="F36" s="220">
        <f t="shared" si="6"/>
        <v>37058000</v>
      </c>
      <c r="G36" s="220">
        <f t="shared" si="6"/>
        <v>660723</v>
      </c>
      <c r="H36" s="220">
        <f t="shared" si="6"/>
        <v>2392040</v>
      </c>
      <c r="I36" s="220">
        <f t="shared" si="6"/>
        <v>374478</v>
      </c>
      <c r="J36" s="220">
        <f t="shared" si="6"/>
        <v>3427241</v>
      </c>
      <c r="K36" s="220">
        <f t="shared" si="6"/>
        <v>1166802</v>
      </c>
      <c r="L36" s="220">
        <f t="shared" si="6"/>
        <v>1502114</v>
      </c>
      <c r="M36" s="220">
        <f t="shared" si="6"/>
        <v>3915270</v>
      </c>
      <c r="N36" s="220">
        <f t="shared" si="6"/>
        <v>6584186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10011427</v>
      </c>
      <c r="X36" s="220">
        <f t="shared" si="6"/>
        <v>17912545</v>
      </c>
      <c r="Y36" s="220">
        <f t="shared" si="6"/>
        <v>-7901118</v>
      </c>
      <c r="Z36" s="221">
        <f>+IF(X36&lt;&gt;0,+(Y36/X36)*100,0)</f>
        <v>-44.109410471822954</v>
      </c>
      <c r="AA36" s="239">
        <f>SUM(AA32:AA35)</f>
        <v>37058000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62408000</v>
      </c>
      <c r="F6" s="60">
        <v>62408000</v>
      </c>
      <c r="G6" s="60">
        <v>78477537</v>
      </c>
      <c r="H6" s="60">
        <v>-13398193</v>
      </c>
      <c r="I6" s="60">
        <v>-13844425</v>
      </c>
      <c r="J6" s="60">
        <v>-13844425</v>
      </c>
      <c r="K6" s="60">
        <v>-13280064</v>
      </c>
      <c r="L6" s="60">
        <v>-65787759</v>
      </c>
      <c r="M6" s="60">
        <v>-68131846</v>
      </c>
      <c r="N6" s="60">
        <v>-68131846</v>
      </c>
      <c r="O6" s="60"/>
      <c r="P6" s="60"/>
      <c r="Q6" s="60"/>
      <c r="R6" s="60"/>
      <c r="S6" s="60"/>
      <c r="T6" s="60"/>
      <c r="U6" s="60"/>
      <c r="V6" s="60"/>
      <c r="W6" s="60">
        <v>-68131846</v>
      </c>
      <c r="X6" s="60">
        <v>31204000</v>
      </c>
      <c r="Y6" s="60">
        <v>-99335846</v>
      </c>
      <c r="Z6" s="140">
        <v>-318.34</v>
      </c>
      <c r="AA6" s="62">
        <v>62408000</v>
      </c>
    </row>
    <row r="7" spans="1:27" ht="12.75">
      <c r="A7" s="249" t="s">
        <v>144</v>
      </c>
      <c r="B7" s="182"/>
      <c r="C7" s="155"/>
      <c r="D7" s="155"/>
      <c r="E7" s="59">
        <v>523000</v>
      </c>
      <c r="F7" s="60">
        <v>523000</v>
      </c>
      <c r="G7" s="60"/>
      <c r="H7" s="60"/>
      <c r="I7" s="60"/>
      <c r="J7" s="60"/>
      <c r="K7" s="60"/>
      <c r="L7" s="60"/>
      <c r="M7" s="60">
        <v>25000000</v>
      </c>
      <c r="N7" s="60">
        <v>25000000</v>
      </c>
      <c r="O7" s="60"/>
      <c r="P7" s="60"/>
      <c r="Q7" s="60"/>
      <c r="R7" s="60"/>
      <c r="S7" s="60"/>
      <c r="T7" s="60"/>
      <c r="U7" s="60"/>
      <c r="V7" s="60"/>
      <c r="W7" s="60">
        <v>25000000</v>
      </c>
      <c r="X7" s="60">
        <v>261500</v>
      </c>
      <c r="Y7" s="60">
        <v>24738500</v>
      </c>
      <c r="Z7" s="140">
        <v>9460.23</v>
      </c>
      <c r="AA7" s="62">
        <v>523000</v>
      </c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/>
      <c r="D9" s="155"/>
      <c r="E9" s="59">
        <v>2350000</v>
      </c>
      <c r="F9" s="60">
        <v>2350000</v>
      </c>
      <c r="G9" s="60">
        <v>3078</v>
      </c>
      <c r="H9" s="60">
        <v>-5495</v>
      </c>
      <c r="I9" s="60">
        <v>3578</v>
      </c>
      <c r="J9" s="60">
        <v>3578</v>
      </c>
      <c r="K9" s="60">
        <v>4478</v>
      </c>
      <c r="L9" s="60">
        <v>6828</v>
      </c>
      <c r="M9" s="60">
        <v>3487</v>
      </c>
      <c r="N9" s="60">
        <v>3487</v>
      </c>
      <c r="O9" s="60"/>
      <c r="P9" s="60"/>
      <c r="Q9" s="60"/>
      <c r="R9" s="60"/>
      <c r="S9" s="60"/>
      <c r="T9" s="60"/>
      <c r="U9" s="60"/>
      <c r="V9" s="60"/>
      <c r="W9" s="60">
        <v>3487</v>
      </c>
      <c r="X9" s="60">
        <v>1175000</v>
      </c>
      <c r="Y9" s="60">
        <v>-1171513</v>
      </c>
      <c r="Z9" s="140">
        <v>-99.7</v>
      </c>
      <c r="AA9" s="62">
        <v>2350000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>
        <v>350000</v>
      </c>
      <c r="F11" s="60">
        <v>350000</v>
      </c>
      <c r="G11" s="60">
        <v>626428</v>
      </c>
      <c r="H11" s="60">
        <v>2382994</v>
      </c>
      <c r="I11" s="60">
        <v>719848</v>
      </c>
      <c r="J11" s="60">
        <v>719848</v>
      </c>
      <c r="K11" s="60">
        <v>1181152</v>
      </c>
      <c r="L11" s="60">
        <v>1531601</v>
      </c>
      <c r="M11" s="60">
        <v>4644218</v>
      </c>
      <c r="N11" s="60">
        <v>4644218</v>
      </c>
      <c r="O11" s="60"/>
      <c r="P11" s="60"/>
      <c r="Q11" s="60"/>
      <c r="R11" s="60"/>
      <c r="S11" s="60"/>
      <c r="T11" s="60"/>
      <c r="U11" s="60"/>
      <c r="V11" s="60"/>
      <c r="W11" s="60">
        <v>4644218</v>
      </c>
      <c r="X11" s="60">
        <v>175000</v>
      </c>
      <c r="Y11" s="60">
        <v>4469218</v>
      </c>
      <c r="Z11" s="140">
        <v>2553.84</v>
      </c>
      <c r="AA11" s="62">
        <v>350000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65631000</v>
      </c>
      <c r="F12" s="73">
        <f t="shared" si="0"/>
        <v>65631000</v>
      </c>
      <c r="G12" s="73">
        <f t="shared" si="0"/>
        <v>79107043</v>
      </c>
      <c r="H12" s="73">
        <f t="shared" si="0"/>
        <v>-11020694</v>
      </c>
      <c r="I12" s="73">
        <f t="shared" si="0"/>
        <v>-13120999</v>
      </c>
      <c r="J12" s="73">
        <f t="shared" si="0"/>
        <v>-13120999</v>
      </c>
      <c r="K12" s="73">
        <f t="shared" si="0"/>
        <v>-12094434</v>
      </c>
      <c r="L12" s="73">
        <f t="shared" si="0"/>
        <v>-64249330</v>
      </c>
      <c r="M12" s="73">
        <f t="shared" si="0"/>
        <v>-38484141</v>
      </c>
      <c r="N12" s="73">
        <f t="shared" si="0"/>
        <v>-38484141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-38484141</v>
      </c>
      <c r="X12" s="73">
        <f t="shared" si="0"/>
        <v>32815500</v>
      </c>
      <c r="Y12" s="73">
        <f t="shared" si="0"/>
        <v>-71299641</v>
      </c>
      <c r="Z12" s="170">
        <f>+IF(X12&lt;&gt;0,+(Y12/X12)*100,0)</f>
        <v>-217.2742789230699</v>
      </c>
      <c r="AA12" s="74">
        <f>SUM(AA6:AA11)</f>
        <v>65631000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3450000</v>
      </c>
      <c r="F16" s="60">
        <v>3450000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1725000</v>
      </c>
      <c r="Y16" s="159">
        <v>-1725000</v>
      </c>
      <c r="Z16" s="141">
        <v>-100</v>
      </c>
      <c r="AA16" s="225">
        <v>3450000</v>
      </c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205632000</v>
      </c>
      <c r="F19" s="60">
        <v>205632000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102816000</v>
      </c>
      <c r="Y19" s="60">
        <v>-102816000</v>
      </c>
      <c r="Z19" s="140">
        <v>-100</v>
      </c>
      <c r="AA19" s="62">
        <v>205632000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209082000</v>
      </c>
      <c r="F24" s="77">
        <f t="shared" si="1"/>
        <v>209082000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104541000</v>
      </c>
      <c r="Y24" s="77">
        <f t="shared" si="1"/>
        <v>-104541000</v>
      </c>
      <c r="Z24" s="212">
        <f>+IF(X24&lt;&gt;0,+(Y24/X24)*100,0)</f>
        <v>-100</v>
      </c>
      <c r="AA24" s="79">
        <f>SUM(AA15:AA23)</f>
        <v>209082000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274713000</v>
      </c>
      <c r="F25" s="73">
        <f t="shared" si="2"/>
        <v>274713000</v>
      </c>
      <c r="G25" s="73">
        <f t="shared" si="2"/>
        <v>79107043</v>
      </c>
      <c r="H25" s="73">
        <f t="shared" si="2"/>
        <v>-11020694</v>
      </c>
      <c r="I25" s="73">
        <f t="shared" si="2"/>
        <v>-13120999</v>
      </c>
      <c r="J25" s="73">
        <f t="shared" si="2"/>
        <v>-13120999</v>
      </c>
      <c r="K25" s="73">
        <f t="shared" si="2"/>
        <v>-12094434</v>
      </c>
      <c r="L25" s="73">
        <f t="shared" si="2"/>
        <v>-64249330</v>
      </c>
      <c r="M25" s="73">
        <f t="shared" si="2"/>
        <v>-38484141</v>
      </c>
      <c r="N25" s="73">
        <f t="shared" si="2"/>
        <v>-38484141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-38484141</v>
      </c>
      <c r="X25" s="73">
        <f t="shared" si="2"/>
        <v>137356500</v>
      </c>
      <c r="Y25" s="73">
        <f t="shared" si="2"/>
        <v>-175840641</v>
      </c>
      <c r="Z25" s="170">
        <f>+IF(X25&lt;&gt;0,+(Y25/X25)*100,0)</f>
        <v>-128.01770647912548</v>
      </c>
      <c r="AA25" s="74">
        <f>+AA12+AA24</f>
        <v>274713000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4200000</v>
      </c>
      <c r="F30" s="60">
        <v>4200000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2100000</v>
      </c>
      <c r="Y30" s="60">
        <v>-2100000</v>
      </c>
      <c r="Z30" s="140">
        <v>-100</v>
      </c>
      <c r="AA30" s="62">
        <v>4200000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/>
      <c r="D32" s="155"/>
      <c r="E32" s="59">
        <v>45000000</v>
      </c>
      <c r="F32" s="60">
        <v>45000000</v>
      </c>
      <c r="G32" s="60">
        <v>-412703</v>
      </c>
      <c r="H32" s="60">
        <v>2663080</v>
      </c>
      <c r="I32" s="60">
        <v>-2261599</v>
      </c>
      <c r="J32" s="60">
        <v>-2261599</v>
      </c>
      <c r="K32" s="60">
        <v>530965</v>
      </c>
      <c r="L32" s="60">
        <v>-600278</v>
      </c>
      <c r="M32" s="60">
        <v>-1574956</v>
      </c>
      <c r="N32" s="60">
        <v>-1574956</v>
      </c>
      <c r="O32" s="60"/>
      <c r="P32" s="60"/>
      <c r="Q32" s="60"/>
      <c r="R32" s="60"/>
      <c r="S32" s="60"/>
      <c r="T32" s="60"/>
      <c r="U32" s="60"/>
      <c r="V32" s="60"/>
      <c r="W32" s="60">
        <v>-1574956</v>
      </c>
      <c r="X32" s="60">
        <v>22500000</v>
      </c>
      <c r="Y32" s="60">
        <v>-24074956</v>
      </c>
      <c r="Z32" s="140">
        <v>-107</v>
      </c>
      <c r="AA32" s="62">
        <v>45000000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>
        <v>-12338</v>
      </c>
      <c r="L33" s="60">
        <v>-12338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49200000</v>
      </c>
      <c r="F34" s="73">
        <f t="shared" si="3"/>
        <v>49200000</v>
      </c>
      <c r="G34" s="73">
        <f t="shared" si="3"/>
        <v>-412703</v>
      </c>
      <c r="H34" s="73">
        <f t="shared" si="3"/>
        <v>2663080</v>
      </c>
      <c r="I34" s="73">
        <f t="shared" si="3"/>
        <v>-2261599</v>
      </c>
      <c r="J34" s="73">
        <f t="shared" si="3"/>
        <v>-2261599</v>
      </c>
      <c r="K34" s="73">
        <f t="shared" si="3"/>
        <v>518627</v>
      </c>
      <c r="L34" s="73">
        <f t="shared" si="3"/>
        <v>-612616</v>
      </c>
      <c r="M34" s="73">
        <f t="shared" si="3"/>
        <v>-1574956</v>
      </c>
      <c r="N34" s="73">
        <f t="shared" si="3"/>
        <v>-1574956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-1574956</v>
      </c>
      <c r="X34" s="73">
        <f t="shared" si="3"/>
        <v>24600000</v>
      </c>
      <c r="Y34" s="73">
        <f t="shared" si="3"/>
        <v>-26174956</v>
      </c>
      <c r="Z34" s="170">
        <f>+IF(X34&lt;&gt;0,+(Y34/X34)*100,0)</f>
        <v>-106.40226016260164</v>
      </c>
      <c r="AA34" s="74">
        <f>SUM(AA29:AA33)</f>
        <v>49200000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139475000</v>
      </c>
      <c r="F37" s="60">
        <v>139475000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69737500</v>
      </c>
      <c r="Y37" s="60">
        <v>-69737500</v>
      </c>
      <c r="Z37" s="140">
        <v>-100</v>
      </c>
      <c r="AA37" s="62">
        <v>139475000</v>
      </c>
    </row>
    <row r="38" spans="1:27" ht="12.75">
      <c r="A38" s="249" t="s">
        <v>165</v>
      </c>
      <c r="B38" s="182"/>
      <c r="C38" s="155"/>
      <c r="D38" s="155"/>
      <c r="E38" s="59">
        <v>28500000</v>
      </c>
      <c r="F38" s="60">
        <v>28500000</v>
      </c>
      <c r="G38" s="60"/>
      <c r="H38" s="60"/>
      <c r="I38" s="60">
        <v>-39043</v>
      </c>
      <c r="J38" s="60">
        <v>-39043</v>
      </c>
      <c r="K38" s="60">
        <v>-160083</v>
      </c>
      <c r="L38" s="60">
        <v>-20731</v>
      </c>
      <c r="M38" s="60">
        <v>-67866</v>
      </c>
      <c r="N38" s="60">
        <v>-67866</v>
      </c>
      <c r="O38" s="60"/>
      <c r="P38" s="60"/>
      <c r="Q38" s="60"/>
      <c r="R38" s="60"/>
      <c r="S38" s="60"/>
      <c r="T38" s="60"/>
      <c r="U38" s="60"/>
      <c r="V38" s="60"/>
      <c r="W38" s="60">
        <v>-67866</v>
      </c>
      <c r="X38" s="60">
        <v>14250000</v>
      </c>
      <c r="Y38" s="60">
        <v>-14317866</v>
      </c>
      <c r="Z38" s="140">
        <v>-100.48</v>
      </c>
      <c r="AA38" s="62">
        <v>28500000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167975000</v>
      </c>
      <c r="F39" s="77">
        <f t="shared" si="4"/>
        <v>167975000</v>
      </c>
      <c r="G39" s="77">
        <f t="shared" si="4"/>
        <v>0</v>
      </c>
      <c r="H39" s="77">
        <f t="shared" si="4"/>
        <v>0</v>
      </c>
      <c r="I39" s="77">
        <f t="shared" si="4"/>
        <v>-39043</v>
      </c>
      <c r="J39" s="77">
        <f t="shared" si="4"/>
        <v>-39043</v>
      </c>
      <c r="K39" s="77">
        <f t="shared" si="4"/>
        <v>-160083</v>
      </c>
      <c r="L39" s="77">
        <f t="shared" si="4"/>
        <v>-20731</v>
      </c>
      <c r="M39" s="77">
        <f t="shared" si="4"/>
        <v>-67866</v>
      </c>
      <c r="N39" s="77">
        <f t="shared" si="4"/>
        <v>-67866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-67866</v>
      </c>
      <c r="X39" s="77">
        <f t="shared" si="4"/>
        <v>83987500</v>
      </c>
      <c r="Y39" s="77">
        <f t="shared" si="4"/>
        <v>-84055366</v>
      </c>
      <c r="Z39" s="212">
        <f>+IF(X39&lt;&gt;0,+(Y39/X39)*100,0)</f>
        <v>-100.08080488167883</v>
      </c>
      <c r="AA39" s="79">
        <f>SUM(AA37:AA38)</f>
        <v>167975000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217175000</v>
      </c>
      <c r="F40" s="73">
        <f t="shared" si="5"/>
        <v>217175000</v>
      </c>
      <c r="G40" s="73">
        <f t="shared" si="5"/>
        <v>-412703</v>
      </c>
      <c r="H40" s="73">
        <f t="shared" si="5"/>
        <v>2663080</v>
      </c>
      <c r="I40" s="73">
        <f t="shared" si="5"/>
        <v>-2300642</v>
      </c>
      <c r="J40" s="73">
        <f t="shared" si="5"/>
        <v>-2300642</v>
      </c>
      <c r="K40" s="73">
        <f t="shared" si="5"/>
        <v>358544</v>
      </c>
      <c r="L40" s="73">
        <f t="shared" si="5"/>
        <v>-633347</v>
      </c>
      <c r="M40" s="73">
        <f t="shared" si="5"/>
        <v>-1642822</v>
      </c>
      <c r="N40" s="73">
        <f t="shared" si="5"/>
        <v>-1642822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-1642822</v>
      </c>
      <c r="X40" s="73">
        <f t="shared" si="5"/>
        <v>108587500</v>
      </c>
      <c r="Y40" s="73">
        <f t="shared" si="5"/>
        <v>-110230322</v>
      </c>
      <c r="Z40" s="170">
        <f>+IF(X40&lt;&gt;0,+(Y40/X40)*100,0)</f>
        <v>-101.51290157706919</v>
      </c>
      <c r="AA40" s="74">
        <f>+AA34+AA39</f>
        <v>217175000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57538000</v>
      </c>
      <c r="F42" s="259">
        <f t="shared" si="6"/>
        <v>57538000</v>
      </c>
      <c r="G42" s="259">
        <f t="shared" si="6"/>
        <v>79519746</v>
      </c>
      <c r="H42" s="259">
        <f t="shared" si="6"/>
        <v>-13683774</v>
      </c>
      <c r="I42" s="259">
        <f t="shared" si="6"/>
        <v>-10820357</v>
      </c>
      <c r="J42" s="259">
        <f t="shared" si="6"/>
        <v>-10820357</v>
      </c>
      <c r="K42" s="259">
        <f t="shared" si="6"/>
        <v>-12452978</v>
      </c>
      <c r="L42" s="259">
        <f t="shared" si="6"/>
        <v>-63615983</v>
      </c>
      <c r="M42" s="259">
        <f t="shared" si="6"/>
        <v>-36841319</v>
      </c>
      <c r="N42" s="259">
        <f t="shared" si="6"/>
        <v>-36841319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-36841319</v>
      </c>
      <c r="X42" s="259">
        <f t="shared" si="6"/>
        <v>28769000</v>
      </c>
      <c r="Y42" s="259">
        <f t="shared" si="6"/>
        <v>-65610319</v>
      </c>
      <c r="Z42" s="260">
        <f>+IF(X42&lt;&gt;0,+(Y42/X42)*100,0)</f>
        <v>-228.05908790712226</v>
      </c>
      <c r="AA42" s="261">
        <f>+AA25-AA40</f>
        <v>57538000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57538000</v>
      </c>
      <c r="F45" s="60">
        <v>57538000</v>
      </c>
      <c r="G45" s="60">
        <v>79519746</v>
      </c>
      <c r="H45" s="60">
        <v>-13683774</v>
      </c>
      <c r="I45" s="60">
        <v>-10820357</v>
      </c>
      <c r="J45" s="60">
        <v>-10820357</v>
      </c>
      <c r="K45" s="60">
        <v>-12452978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28769000</v>
      </c>
      <c r="Y45" s="60">
        <v>-28769000</v>
      </c>
      <c r="Z45" s="139">
        <v>-100</v>
      </c>
      <c r="AA45" s="62">
        <v>57538000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>
        <v>-63615983</v>
      </c>
      <c r="M47" s="60">
        <v>-36841319</v>
      </c>
      <c r="N47" s="60">
        <v>-36841319</v>
      </c>
      <c r="O47" s="60"/>
      <c r="P47" s="60"/>
      <c r="Q47" s="60"/>
      <c r="R47" s="60"/>
      <c r="S47" s="60"/>
      <c r="T47" s="60"/>
      <c r="U47" s="60"/>
      <c r="V47" s="60"/>
      <c r="W47" s="60">
        <v>-36841319</v>
      </c>
      <c r="X47" s="60"/>
      <c r="Y47" s="60">
        <v>-36841319</v>
      </c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57538000</v>
      </c>
      <c r="F48" s="219">
        <f t="shared" si="7"/>
        <v>57538000</v>
      </c>
      <c r="G48" s="219">
        <f t="shared" si="7"/>
        <v>79519746</v>
      </c>
      <c r="H48" s="219">
        <f t="shared" si="7"/>
        <v>-13683774</v>
      </c>
      <c r="I48" s="219">
        <f t="shared" si="7"/>
        <v>-10820357</v>
      </c>
      <c r="J48" s="219">
        <f t="shared" si="7"/>
        <v>-10820357</v>
      </c>
      <c r="K48" s="219">
        <f t="shared" si="7"/>
        <v>-12452978</v>
      </c>
      <c r="L48" s="219">
        <f t="shared" si="7"/>
        <v>-63615983</v>
      </c>
      <c r="M48" s="219">
        <f t="shared" si="7"/>
        <v>-36841319</v>
      </c>
      <c r="N48" s="219">
        <f t="shared" si="7"/>
        <v>-36841319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-36841319</v>
      </c>
      <c r="X48" s="219">
        <f t="shared" si="7"/>
        <v>28769000</v>
      </c>
      <c r="Y48" s="219">
        <f t="shared" si="7"/>
        <v>-65610319</v>
      </c>
      <c r="Z48" s="265">
        <f>+IF(X48&lt;&gt;0,+(Y48/X48)*100,0)</f>
        <v>-228.05908790712226</v>
      </c>
      <c r="AA48" s="232">
        <f>SUM(AA45:AA47)</f>
        <v>57538000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/>
      <c r="D8" s="155"/>
      <c r="E8" s="59">
        <v>1237872</v>
      </c>
      <c r="F8" s="60">
        <v>1237872</v>
      </c>
      <c r="G8" s="60">
        <v>60550</v>
      </c>
      <c r="H8" s="60">
        <v>51677</v>
      </c>
      <c r="I8" s="60">
        <v>59592</v>
      </c>
      <c r="J8" s="60">
        <v>171819</v>
      </c>
      <c r="K8" s="60">
        <v>72528</v>
      </c>
      <c r="L8" s="60">
        <v>30184</v>
      </c>
      <c r="M8" s="60">
        <v>60332</v>
      </c>
      <c r="N8" s="60">
        <v>163044</v>
      </c>
      <c r="O8" s="60"/>
      <c r="P8" s="60"/>
      <c r="Q8" s="60"/>
      <c r="R8" s="60"/>
      <c r="S8" s="60"/>
      <c r="T8" s="60"/>
      <c r="U8" s="60"/>
      <c r="V8" s="60"/>
      <c r="W8" s="60">
        <v>334863</v>
      </c>
      <c r="X8" s="60">
        <v>618936</v>
      </c>
      <c r="Y8" s="60">
        <v>-284073</v>
      </c>
      <c r="Z8" s="140">
        <v>-45.9</v>
      </c>
      <c r="AA8" s="62">
        <v>1237872</v>
      </c>
    </row>
    <row r="9" spans="1:27" ht="12.75">
      <c r="A9" s="249" t="s">
        <v>179</v>
      </c>
      <c r="B9" s="182"/>
      <c r="C9" s="155"/>
      <c r="D9" s="155"/>
      <c r="E9" s="59">
        <v>226475000</v>
      </c>
      <c r="F9" s="60">
        <v>226475000</v>
      </c>
      <c r="G9" s="60">
        <v>92358000</v>
      </c>
      <c r="H9" s="60">
        <v>2069000</v>
      </c>
      <c r="I9" s="60"/>
      <c r="J9" s="60">
        <v>94427000</v>
      </c>
      <c r="K9" s="60"/>
      <c r="L9" s="60"/>
      <c r="M9" s="60">
        <v>73887000</v>
      </c>
      <c r="N9" s="60">
        <v>73887000</v>
      </c>
      <c r="O9" s="60"/>
      <c r="P9" s="60"/>
      <c r="Q9" s="60"/>
      <c r="R9" s="60"/>
      <c r="S9" s="60"/>
      <c r="T9" s="60"/>
      <c r="U9" s="60"/>
      <c r="V9" s="60"/>
      <c r="W9" s="60">
        <v>168314000</v>
      </c>
      <c r="X9" s="60">
        <v>160797250</v>
      </c>
      <c r="Y9" s="60">
        <v>7516750</v>
      </c>
      <c r="Z9" s="140">
        <v>4.67</v>
      </c>
      <c r="AA9" s="62">
        <v>226475000</v>
      </c>
    </row>
    <row r="10" spans="1:27" ht="12.75">
      <c r="A10" s="249" t="s">
        <v>180</v>
      </c>
      <c r="B10" s="182"/>
      <c r="C10" s="155"/>
      <c r="D10" s="155"/>
      <c r="E10" s="59">
        <v>1958000</v>
      </c>
      <c r="F10" s="60">
        <v>1958000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1958000</v>
      </c>
      <c r="Y10" s="60">
        <v>-1958000</v>
      </c>
      <c r="Z10" s="140">
        <v>-100</v>
      </c>
      <c r="AA10" s="62">
        <v>1958000</v>
      </c>
    </row>
    <row r="11" spans="1:27" ht="12.75">
      <c r="A11" s="249" t="s">
        <v>181</v>
      </c>
      <c r="B11" s="182"/>
      <c r="C11" s="155"/>
      <c r="D11" s="155"/>
      <c r="E11" s="59">
        <v>4999992</v>
      </c>
      <c r="F11" s="60">
        <v>4999992</v>
      </c>
      <c r="G11" s="60">
        <v>532463</v>
      </c>
      <c r="H11" s="60">
        <v>670999</v>
      </c>
      <c r="I11" s="60">
        <v>609705</v>
      </c>
      <c r="J11" s="60">
        <v>1813167</v>
      </c>
      <c r="K11" s="60">
        <v>526218</v>
      </c>
      <c r="L11" s="60">
        <v>396880</v>
      </c>
      <c r="M11" s="60">
        <v>365706</v>
      </c>
      <c r="N11" s="60">
        <v>1288804</v>
      </c>
      <c r="O11" s="60"/>
      <c r="P11" s="60"/>
      <c r="Q11" s="60"/>
      <c r="R11" s="60"/>
      <c r="S11" s="60"/>
      <c r="T11" s="60"/>
      <c r="U11" s="60"/>
      <c r="V11" s="60"/>
      <c r="W11" s="60">
        <v>3101971</v>
      </c>
      <c r="X11" s="60">
        <v>2499996</v>
      </c>
      <c r="Y11" s="60">
        <v>601975</v>
      </c>
      <c r="Z11" s="140">
        <v>24.08</v>
      </c>
      <c r="AA11" s="62">
        <v>4999992</v>
      </c>
    </row>
    <row r="12" spans="1:27" ht="12.75">
      <c r="A12" s="249" t="s">
        <v>182</v>
      </c>
      <c r="B12" s="182"/>
      <c r="C12" s="155"/>
      <c r="D12" s="155"/>
      <c r="E12" s="59">
        <v>130000</v>
      </c>
      <c r="F12" s="60">
        <v>130000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130000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-177939020</v>
      </c>
      <c r="F14" s="60">
        <v>-177939020</v>
      </c>
      <c r="G14" s="60">
        <v>-13624958</v>
      </c>
      <c r="H14" s="60">
        <v>-12953547</v>
      </c>
      <c r="I14" s="60">
        <v>-11648537</v>
      </c>
      <c r="J14" s="60">
        <v>-38227042</v>
      </c>
      <c r="K14" s="60">
        <v>-12982062</v>
      </c>
      <c r="L14" s="60">
        <v>-13652913</v>
      </c>
      <c r="M14" s="60">
        <v>-15095442</v>
      </c>
      <c r="N14" s="60">
        <v>-41730417</v>
      </c>
      <c r="O14" s="60"/>
      <c r="P14" s="60"/>
      <c r="Q14" s="60"/>
      <c r="R14" s="60"/>
      <c r="S14" s="60"/>
      <c r="T14" s="60"/>
      <c r="U14" s="60"/>
      <c r="V14" s="60"/>
      <c r="W14" s="60">
        <v>-79957459</v>
      </c>
      <c r="X14" s="60">
        <v>-83672010</v>
      </c>
      <c r="Y14" s="60">
        <v>3714551</v>
      </c>
      <c r="Z14" s="140">
        <v>-4.44</v>
      </c>
      <c r="AA14" s="62">
        <v>-177939020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>
        <v>-12</v>
      </c>
      <c r="I15" s="60">
        <v>-12</v>
      </c>
      <c r="J15" s="60">
        <v>-24</v>
      </c>
      <c r="K15" s="60">
        <v>-1</v>
      </c>
      <c r="L15" s="60">
        <v>-947</v>
      </c>
      <c r="M15" s="60">
        <v>-10682795</v>
      </c>
      <c r="N15" s="60">
        <v>-10683743</v>
      </c>
      <c r="O15" s="60"/>
      <c r="P15" s="60"/>
      <c r="Q15" s="60"/>
      <c r="R15" s="60"/>
      <c r="S15" s="60"/>
      <c r="T15" s="60"/>
      <c r="U15" s="60"/>
      <c r="V15" s="60"/>
      <c r="W15" s="60">
        <v>-10683767</v>
      </c>
      <c r="X15" s="60"/>
      <c r="Y15" s="60">
        <v>-10683767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56861844</v>
      </c>
      <c r="F17" s="73">
        <f t="shared" si="0"/>
        <v>56861844</v>
      </c>
      <c r="G17" s="73">
        <f t="shared" si="0"/>
        <v>79326055</v>
      </c>
      <c r="H17" s="73">
        <f t="shared" si="0"/>
        <v>-10161883</v>
      </c>
      <c r="I17" s="73">
        <f t="shared" si="0"/>
        <v>-10979252</v>
      </c>
      <c r="J17" s="73">
        <f t="shared" si="0"/>
        <v>58184920</v>
      </c>
      <c r="K17" s="73">
        <f t="shared" si="0"/>
        <v>-12383317</v>
      </c>
      <c r="L17" s="73">
        <f t="shared" si="0"/>
        <v>-13226796</v>
      </c>
      <c r="M17" s="73">
        <f t="shared" si="0"/>
        <v>48534801</v>
      </c>
      <c r="N17" s="73">
        <f t="shared" si="0"/>
        <v>22924688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81109608</v>
      </c>
      <c r="X17" s="73">
        <f t="shared" si="0"/>
        <v>82202172</v>
      </c>
      <c r="Y17" s="73">
        <f t="shared" si="0"/>
        <v>-1092564</v>
      </c>
      <c r="Z17" s="170">
        <f>+IF(X17&lt;&gt;0,+(Y17/X17)*100,0)</f>
        <v>-1.3291181649068835</v>
      </c>
      <c r="AA17" s="74">
        <f>SUM(AA6:AA16)</f>
        <v>56861844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-37058004</v>
      </c>
      <c r="F26" s="60">
        <v>-37058004</v>
      </c>
      <c r="G26" s="60">
        <v>-660723</v>
      </c>
      <c r="H26" s="60">
        <v>-2392040</v>
      </c>
      <c r="I26" s="60">
        <v>-374478</v>
      </c>
      <c r="J26" s="60">
        <v>-3427241</v>
      </c>
      <c r="K26" s="60">
        <v>-1166802</v>
      </c>
      <c r="L26" s="60">
        <v>-1502114</v>
      </c>
      <c r="M26" s="60">
        <v>-3915270</v>
      </c>
      <c r="N26" s="60">
        <v>-6584186</v>
      </c>
      <c r="O26" s="60"/>
      <c r="P26" s="60"/>
      <c r="Q26" s="60"/>
      <c r="R26" s="60"/>
      <c r="S26" s="60"/>
      <c r="T26" s="60"/>
      <c r="U26" s="60"/>
      <c r="V26" s="60"/>
      <c r="W26" s="60">
        <v>-10011427</v>
      </c>
      <c r="X26" s="60">
        <v>-18529002</v>
      </c>
      <c r="Y26" s="60">
        <v>8517575</v>
      </c>
      <c r="Z26" s="140">
        <v>-45.97</v>
      </c>
      <c r="AA26" s="62">
        <v>-37058004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-37058004</v>
      </c>
      <c r="F27" s="73">
        <f t="shared" si="1"/>
        <v>-37058004</v>
      </c>
      <c r="G27" s="73">
        <f t="shared" si="1"/>
        <v>-660723</v>
      </c>
      <c r="H27" s="73">
        <f t="shared" si="1"/>
        <v>-2392040</v>
      </c>
      <c r="I27" s="73">
        <f t="shared" si="1"/>
        <v>-374478</v>
      </c>
      <c r="J27" s="73">
        <f t="shared" si="1"/>
        <v>-3427241</v>
      </c>
      <c r="K27" s="73">
        <f t="shared" si="1"/>
        <v>-1166802</v>
      </c>
      <c r="L27" s="73">
        <f t="shared" si="1"/>
        <v>-1502114</v>
      </c>
      <c r="M27" s="73">
        <f t="shared" si="1"/>
        <v>-3915270</v>
      </c>
      <c r="N27" s="73">
        <f t="shared" si="1"/>
        <v>-6584186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-10011427</v>
      </c>
      <c r="X27" s="73">
        <f t="shared" si="1"/>
        <v>-18529002</v>
      </c>
      <c r="Y27" s="73">
        <f t="shared" si="1"/>
        <v>8517575</v>
      </c>
      <c r="Z27" s="170">
        <f>+IF(X27&lt;&gt;0,+(Y27/X27)*100,0)</f>
        <v>-45.96888164834782</v>
      </c>
      <c r="AA27" s="74">
        <f>SUM(AA21:AA26)</f>
        <v>-37058004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-19092000</v>
      </c>
      <c r="F35" s="60">
        <v>-19092000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-5350000</v>
      </c>
      <c r="Y35" s="60">
        <v>5350000</v>
      </c>
      <c r="Z35" s="140">
        <v>-100</v>
      </c>
      <c r="AA35" s="62">
        <v>-19092000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-19092000</v>
      </c>
      <c r="F36" s="73">
        <f t="shared" si="2"/>
        <v>-19092000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-5350000</v>
      </c>
      <c r="Y36" s="73">
        <f t="shared" si="2"/>
        <v>5350000</v>
      </c>
      <c r="Z36" s="170">
        <f>+IF(X36&lt;&gt;0,+(Y36/X36)*100,0)</f>
        <v>-100</v>
      </c>
      <c r="AA36" s="74">
        <f>SUM(AA31:AA35)</f>
        <v>-19092000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711840</v>
      </c>
      <c r="F38" s="100">
        <f t="shared" si="3"/>
        <v>711840</v>
      </c>
      <c r="G38" s="100">
        <f t="shared" si="3"/>
        <v>78665332</v>
      </c>
      <c r="H38" s="100">
        <f t="shared" si="3"/>
        <v>-12553923</v>
      </c>
      <c r="I38" s="100">
        <f t="shared" si="3"/>
        <v>-11353730</v>
      </c>
      <c r="J38" s="100">
        <f t="shared" si="3"/>
        <v>54757679</v>
      </c>
      <c r="K38" s="100">
        <f t="shared" si="3"/>
        <v>-13550119</v>
      </c>
      <c r="L38" s="100">
        <f t="shared" si="3"/>
        <v>-14728910</v>
      </c>
      <c r="M38" s="100">
        <f t="shared" si="3"/>
        <v>44619531</v>
      </c>
      <c r="N38" s="100">
        <f t="shared" si="3"/>
        <v>16340502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71098181</v>
      </c>
      <c r="X38" s="100">
        <f t="shared" si="3"/>
        <v>58323170</v>
      </c>
      <c r="Y38" s="100">
        <f t="shared" si="3"/>
        <v>12775011</v>
      </c>
      <c r="Z38" s="137">
        <f>+IF(X38&lt;&gt;0,+(Y38/X38)*100,0)</f>
        <v>21.903835131046545</v>
      </c>
      <c r="AA38" s="102">
        <f>+AA17+AA27+AA36</f>
        <v>711840</v>
      </c>
    </row>
    <row r="39" spans="1:27" ht="12.75">
      <c r="A39" s="249" t="s">
        <v>200</v>
      </c>
      <c r="B39" s="182"/>
      <c r="C39" s="153"/>
      <c r="D39" s="153"/>
      <c r="E39" s="99">
        <v>77300000</v>
      </c>
      <c r="F39" s="100">
        <v>77300000</v>
      </c>
      <c r="G39" s="100">
        <v>68127845</v>
      </c>
      <c r="H39" s="100">
        <v>146793177</v>
      </c>
      <c r="I39" s="100">
        <v>134239254</v>
      </c>
      <c r="J39" s="100">
        <v>68127845</v>
      </c>
      <c r="K39" s="100">
        <v>122885524</v>
      </c>
      <c r="L39" s="100">
        <v>109335405</v>
      </c>
      <c r="M39" s="100">
        <v>94606495</v>
      </c>
      <c r="N39" s="100">
        <v>122885524</v>
      </c>
      <c r="O39" s="100"/>
      <c r="P39" s="100"/>
      <c r="Q39" s="100"/>
      <c r="R39" s="100"/>
      <c r="S39" s="100"/>
      <c r="T39" s="100"/>
      <c r="U39" s="100"/>
      <c r="V39" s="100"/>
      <c r="W39" s="100">
        <v>68127845</v>
      </c>
      <c r="X39" s="100">
        <v>77300000</v>
      </c>
      <c r="Y39" s="100">
        <v>-9172155</v>
      </c>
      <c r="Z39" s="137">
        <v>-11.87</v>
      </c>
      <c r="AA39" s="102">
        <v>77300000</v>
      </c>
    </row>
    <row r="40" spans="1:27" ht="12.75">
      <c r="A40" s="269" t="s">
        <v>201</v>
      </c>
      <c r="B40" s="256"/>
      <c r="C40" s="257"/>
      <c r="D40" s="257"/>
      <c r="E40" s="258">
        <v>78011840</v>
      </c>
      <c r="F40" s="259">
        <v>78011840</v>
      </c>
      <c r="G40" s="259">
        <v>146793177</v>
      </c>
      <c r="H40" s="259">
        <v>134239254</v>
      </c>
      <c r="I40" s="259">
        <v>122885524</v>
      </c>
      <c r="J40" s="259">
        <v>122885524</v>
      </c>
      <c r="K40" s="259">
        <v>109335405</v>
      </c>
      <c r="L40" s="259">
        <v>94606495</v>
      </c>
      <c r="M40" s="259">
        <v>139226026</v>
      </c>
      <c r="N40" s="259">
        <v>139226026</v>
      </c>
      <c r="O40" s="259"/>
      <c r="P40" s="259"/>
      <c r="Q40" s="259"/>
      <c r="R40" s="259"/>
      <c r="S40" s="259"/>
      <c r="T40" s="259"/>
      <c r="U40" s="259"/>
      <c r="V40" s="259"/>
      <c r="W40" s="259">
        <v>139226026</v>
      </c>
      <c r="X40" s="259">
        <v>135623170</v>
      </c>
      <c r="Y40" s="259">
        <v>3602856</v>
      </c>
      <c r="Z40" s="260">
        <v>2.66</v>
      </c>
      <c r="AA40" s="261">
        <v>78011840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37058000</v>
      </c>
      <c r="F5" s="106">
        <f t="shared" si="0"/>
        <v>37058000</v>
      </c>
      <c r="G5" s="106">
        <f t="shared" si="0"/>
        <v>660723</v>
      </c>
      <c r="H5" s="106">
        <f t="shared" si="0"/>
        <v>2392040</v>
      </c>
      <c r="I5" s="106">
        <f t="shared" si="0"/>
        <v>374478</v>
      </c>
      <c r="J5" s="106">
        <f t="shared" si="0"/>
        <v>3427241</v>
      </c>
      <c r="K5" s="106">
        <f t="shared" si="0"/>
        <v>1166802</v>
      </c>
      <c r="L5" s="106">
        <f t="shared" si="0"/>
        <v>1502114</v>
      </c>
      <c r="M5" s="106">
        <f t="shared" si="0"/>
        <v>3915270</v>
      </c>
      <c r="N5" s="106">
        <f t="shared" si="0"/>
        <v>6584186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10011427</v>
      </c>
      <c r="X5" s="106">
        <f t="shared" si="0"/>
        <v>18529000</v>
      </c>
      <c r="Y5" s="106">
        <f t="shared" si="0"/>
        <v>-8517573</v>
      </c>
      <c r="Z5" s="201">
        <f>+IF(X5&lt;&gt;0,+(Y5/X5)*100,0)</f>
        <v>-45.96887581628798</v>
      </c>
      <c r="AA5" s="199">
        <f>SUM(AA11:AA18)</f>
        <v>37058000</v>
      </c>
    </row>
    <row r="6" spans="1:27" ht="12.75">
      <c r="A6" s="291" t="s">
        <v>205</v>
      </c>
      <c r="B6" s="142"/>
      <c r="C6" s="62"/>
      <c r="D6" s="156"/>
      <c r="E6" s="60">
        <v>1958000</v>
      </c>
      <c r="F6" s="60">
        <v>1958000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979000</v>
      </c>
      <c r="Y6" s="60">
        <v>-979000</v>
      </c>
      <c r="Z6" s="140">
        <v>-100</v>
      </c>
      <c r="AA6" s="155">
        <v>1958000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>
        <v>335532</v>
      </c>
      <c r="J7" s="60">
        <v>335532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335532</v>
      </c>
      <c r="X7" s="60"/>
      <c r="Y7" s="60">
        <v>335532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>
        <v>7200000</v>
      </c>
      <c r="F8" s="60">
        <v>7200000</v>
      </c>
      <c r="G8" s="60"/>
      <c r="H8" s="60"/>
      <c r="I8" s="60"/>
      <c r="J8" s="60"/>
      <c r="K8" s="60"/>
      <c r="L8" s="60"/>
      <c r="M8" s="60">
        <v>253830</v>
      </c>
      <c r="N8" s="60">
        <v>253830</v>
      </c>
      <c r="O8" s="60"/>
      <c r="P8" s="60"/>
      <c r="Q8" s="60"/>
      <c r="R8" s="60"/>
      <c r="S8" s="60"/>
      <c r="T8" s="60"/>
      <c r="U8" s="60"/>
      <c r="V8" s="60"/>
      <c r="W8" s="60">
        <v>253830</v>
      </c>
      <c r="X8" s="60">
        <v>3600000</v>
      </c>
      <c r="Y8" s="60">
        <v>-3346170</v>
      </c>
      <c r="Z8" s="140">
        <v>-92.95</v>
      </c>
      <c r="AA8" s="155">
        <v>7200000</v>
      </c>
    </row>
    <row r="9" spans="1:27" ht="12.75">
      <c r="A9" s="291" t="s">
        <v>208</v>
      </c>
      <c r="B9" s="142"/>
      <c r="C9" s="62"/>
      <c r="D9" s="156"/>
      <c r="E9" s="60">
        <v>6500000</v>
      </c>
      <c r="F9" s="60">
        <v>6500000</v>
      </c>
      <c r="G9" s="60">
        <v>503200</v>
      </c>
      <c r="H9" s="60"/>
      <c r="I9" s="60"/>
      <c r="J9" s="60">
        <v>503200</v>
      </c>
      <c r="K9" s="60"/>
      <c r="L9" s="60"/>
      <c r="M9" s="60">
        <v>66780</v>
      </c>
      <c r="N9" s="60">
        <v>66780</v>
      </c>
      <c r="O9" s="60"/>
      <c r="P9" s="60"/>
      <c r="Q9" s="60"/>
      <c r="R9" s="60"/>
      <c r="S9" s="60"/>
      <c r="T9" s="60"/>
      <c r="U9" s="60"/>
      <c r="V9" s="60"/>
      <c r="W9" s="60">
        <v>569980</v>
      </c>
      <c r="X9" s="60">
        <v>3250000</v>
      </c>
      <c r="Y9" s="60">
        <v>-2680020</v>
      </c>
      <c r="Z9" s="140">
        <v>-82.46</v>
      </c>
      <c r="AA9" s="155">
        <v>6500000</v>
      </c>
    </row>
    <row r="10" spans="1:27" ht="12.75">
      <c r="A10" s="291" t="s">
        <v>209</v>
      </c>
      <c r="B10" s="142"/>
      <c r="C10" s="62"/>
      <c r="D10" s="156"/>
      <c r="E10" s="60">
        <v>12500000</v>
      </c>
      <c r="F10" s="60">
        <v>12500000</v>
      </c>
      <c r="G10" s="60">
        <v>157523</v>
      </c>
      <c r="H10" s="60">
        <v>1483707</v>
      </c>
      <c r="I10" s="60">
        <v>38946</v>
      </c>
      <c r="J10" s="60">
        <v>1680176</v>
      </c>
      <c r="K10" s="60">
        <v>1162500</v>
      </c>
      <c r="L10" s="60">
        <v>1502114</v>
      </c>
      <c r="M10" s="60">
        <v>3594660</v>
      </c>
      <c r="N10" s="60">
        <v>6259274</v>
      </c>
      <c r="O10" s="60"/>
      <c r="P10" s="60"/>
      <c r="Q10" s="60"/>
      <c r="R10" s="60"/>
      <c r="S10" s="60"/>
      <c r="T10" s="60"/>
      <c r="U10" s="60"/>
      <c r="V10" s="60"/>
      <c r="W10" s="60">
        <v>7939450</v>
      </c>
      <c r="X10" s="60">
        <v>6250000</v>
      </c>
      <c r="Y10" s="60">
        <v>1689450</v>
      </c>
      <c r="Z10" s="140">
        <v>27.03</v>
      </c>
      <c r="AA10" s="155">
        <v>12500000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28158000</v>
      </c>
      <c r="F11" s="295">
        <f t="shared" si="1"/>
        <v>28158000</v>
      </c>
      <c r="G11" s="295">
        <f t="shared" si="1"/>
        <v>660723</v>
      </c>
      <c r="H11" s="295">
        <f t="shared" si="1"/>
        <v>1483707</v>
      </c>
      <c r="I11" s="295">
        <f t="shared" si="1"/>
        <v>374478</v>
      </c>
      <c r="J11" s="295">
        <f t="shared" si="1"/>
        <v>2518908</v>
      </c>
      <c r="K11" s="295">
        <f t="shared" si="1"/>
        <v>1162500</v>
      </c>
      <c r="L11" s="295">
        <f t="shared" si="1"/>
        <v>1502114</v>
      </c>
      <c r="M11" s="295">
        <f t="shared" si="1"/>
        <v>3915270</v>
      </c>
      <c r="N11" s="295">
        <f t="shared" si="1"/>
        <v>6579884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9098792</v>
      </c>
      <c r="X11" s="295">
        <f t="shared" si="1"/>
        <v>14079000</v>
      </c>
      <c r="Y11" s="295">
        <f t="shared" si="1"/>
        <v>-4980208</v>
      </c>
      <c r="Z11" s="296">
        <f>+IF(X11&lt;&gt;0,+(Y11/X11)*100,0)</f>
        <v>-35.37330776333547</v>
      </c>
      <c r="AA11" s="297">
        <f>SUM(AA6:AA10)</f>
        <v>28158000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8900000</v>
      </c>
      <c r="F15" s="60">
        <v>8900000</v>
      </c>
      <c r="G15" s="60"/>
      <c r="H15" s="60">
        <v>908333</v>
      </c>
      <c r="I15" s="60"/>
      <c r="J15" s="60">
        <v>908333</v>
      </c>
      <c r="K15" s="60">
        <v>4302</v>
      </c>
      <c r="L15" s="60"/>
      <c r="M15" s="60"/>
      <c r="N15" s="60">
        <v>4302</v>
      </c>
      <c r="O15" s="60"/>
      <c r="P15" s="60"/>
      <c r="Q15" s="60"/>
      <c r="R15" s="60"/>
      <c r="S15" s="60"/>
      <c r="T15" s="60"/>
      <c r="U15" s="60"/>
      <c r="V15" s="60"/>
      <c r="W15" s="60">
        <v>912635</v>
      </c>
      <c r="X15" s="60">
        <v>4450000</v>
      </c>
      <c r="Y15" s="60">
        <v>-3537365</v>
      </c>
      <c r="Z15" s="140">
        <v>-79.49</v>
      </c>
      <c r="AA15" s="155">
        <v>8900000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1958000</v>
      </c>
      <c r="F36" s="60">
        <f t="shared" si="4"/>
        <v>1958000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979000</v>
      </c>
      <c r="Y36" s="60">
        <f t="shared" si="4"/>
        <v>-979000</v>
      </c>
      <c r="Z36" s="140">
        <f aca="true" t="shared" si="5" ref="Z36:Z49">+IF(X36&lt;&gt;0,+(Y36/X36)*100,0)</f>
        <v>-100</v>
      </c>
      <c r="AA36" s="155">
        <f>AA6+AA21</f>
        <v>1958000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335532</v>
      </c>
      <c r="J37" s="60">
        <f t="shared" si="4"/>
        <v>335532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335532</v>
      </c>
      <c r="X37" s="60">
        <f t="shared" si="4"/>
        <v>0</v>
      </c>
      <c r="Y37" s="60">
        <f t="shared" si="4"/>
        <v>335532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7200000</v>
      </c>
      <c r="F38" s="60">
        <f t="shared" si="4"/>
        <v>7200000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253830</v>
      </c>
      <c r="N38" s="60">
        <f t="shared" si="4"/>
        <v>253830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253830</v>
      </c>
      <c r="X38" s="60">
        <f t="shared" si="4"/>
        <v>3600000</v>
      </c>
      <c r="Y38" s="60">
        <f t="shared" si="4"/>
        <v>-3346170</v>
      </c>
      <c r="Z38" s="140">
        <f t="shared" si="5"/>
        <v>-92.94916666666667</v>
      </c>
      <c r="AA38" s="155">
        <f>AA8+AA23</f>
        <v>7200000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6500000</v>
      </c>
      <c r="F39" s="60">
        <f t="shared" si="4"/>
        <v>6500000</v>
      </c>
      <c r="G39" s="60">
        <f t="shared" si="4"/>
        <v>503200</v>
      </c>
      <c r="H39" s="60">
        <f t="shared" si="4"/>
        <v>0</v>
      </c>
      <c r="I39" s="60">
        <f t="shared" si="4"/>
        <v>0</v>
      </c>
      <c r="J39" s="60">
        <f t="shared" si="4"/>
        <v>503200</v>
      </c>
      <c r="K39" s="60">
        <f t="shared" si="4"/>
        <v>0</v>
      </c>
      <c r="L39" s="60">
        <f t="shared" si="4"/>
        <v>0</v>
      </c>
      <c r="M39" s="60">
        <f t="shared" si="4"/>
        <v>66780</v>
      </c>
      <c r="N39" s="60">
        <f t="shared" si="4"/>
        <v>66780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569980</v>
      </c>
      <c r="X39" s="60">
        <f t="shared" si="4"/>
        <v>3250000</v>
      </c>
      <c r="Y39" s="60">
        <f t="shared" si="4"/>
        <v>-2680020</v>
      </c>
      <c r="Z39" s="140">
        <f t="shared" si="5"/>
        <v>-82.46215384615385</v>
      </c>
      <c r="AA39" s="155">
        <f>AA9+AA24</f>
        <v>6500000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12500000</v>
      </c>
      <c r="F40" s="60">
        <f t="shared" si="4"/>
        <v>12500000</v>
      </c>
      <c r="G40" s="60">
        <f t="shared" si="4"/>
        <v>157523</v>
      </c>
      <c r="H40" s="60">
        <f t="shared" si="4"/>
        <v>1483707</v>
      </c>
      <c r="I40" s="60">
        <f t="shared" si="4"/>
        <v>38946</v>
      </c>
      <c r="J40" s="60">
        <f t="shared" si="4"/>
        <v>1680176</v>
      </c>
      <c r="K40" s="60">
        <f t="shared" si="4"/>
        <v>1162500</v>
      </c>
      <c r="L40" s="60">
        <f t="shared" si="4"/>
        <v>1502114</v>
      </c>
      <c r="M40" s="60">
        <f t="shared" si="4"/>
        <v>3594660</v>
      </c>
      <c r="N40" s="60">
        <f t="shared" si="4"/>
        <v>6259274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7939450</v>
      </c>
      <c r="X40" s="60">
        <f t="shared" si="4"/>
        <v>6250000</v>
      </c>
      <c r="Y40" s="60">
        <f t="shared" si="4"/>
        <v>1689450</v>
      </c>
      <c r="Z40" s="140">
        <f t="shared" si="5"/>
        <v>27.0312</v>
      </c>
      <c r="AA40" s="155">
        <f>AA10+AA25</f>
        <v>12500000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28158000</v>
      </c>
      <c r="F41" s="295">
        <f t="shared" si="6"/>
        <v>28158000</v>
      </c>
      <c r="G41" s="295">
        <f t="shared" si="6"/>
        <v>660723</v>
      </c>
      <c r="H41" s="295">
        <f t="shared" si="6"/>
        <v>1483707</v>
      </c>
      <c r="I41" s="295">
        <f t="shared" si="6"/>
        <v>374478</v>
      </c>
      <c r="J41" s="295">
        <f t="shared" si="6"/>
        <v>2518908</v>
      </c>
      <c r="K41" s="295">
        <f t="shared" si="6"/>
        <v>1162500</v>
      </c>
      <c r="L41" s="295">
        <f t="shared" si="6"/>
        <v>1502114</v>
      </c>
      <c r="M41" s="295">
        <f t="shared" si="6"/>
        <v>3915270</v>
      </c>
      <c r="N41" s="295">
        <f t="shared" si="6"/>
        <v>6579884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9098792</v>
      </c>
      <c r="X41" s="295">
        <f t="shared" si="6"/>
        <v>14079000</v>
      </c>
      <c r="Y41" s="295">
        <f t="shared" si="6"/>
        <v>-4980208</v>
      </c>
      <c r="Z41" s="296">
        <f t="shared" si="5"/>
        <v>-35.37330776333547</v>
      </c>
      <c r="AA41" s="297">
        <f>SUM(AA36:AA40)</f>
        <v>28158000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8900000</v>
      </c>
      <c r="F45" s="54">
        <f t="shared" si="7"/>
        <v>8900000</v>
      </c>
      <c r="G45" s="54">
        <f t="shared" si="7"/>
        <v>0</v>
      </c>
      <c r="H45" s="54">
        <f t="shared" si="7"/>
        <v>908333</v>
      </c>
      <c r="I45" s="54">
        <f t="shared" si="7"/>
        <v>0</v>
      </c>
      <c r="J45" s="54">
        <f t="shared" si="7"/>
        <v>908333</v>
      </c>
      <c r="K45" s="54">
        <f t="shared" si="7"/>
        <v>4302</v>
      </c>
      <c r="L45" s="54">
        <f t="shared" si="7"/>
        <v>0</v>
      </c>
      <c r="M45" s="54">
        <f t="shared" si="7"/>
        <v>0</v>
      </c>
      <c r="N45" s="54">
        <f t="shared" si="7"/>
        <v>4302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912635</v>
      </c>
      <c r="X45" s="54">
        <f t="shared" si="7"/>
        <v>4450000</v>
      </c>
      <c r="Y45" s="54">
        <f t="shared" si="7"/>
        <v>-3537365</v>
      </c>
      <c r="Z45" s="184">
        <f t="shared" si="5"/>
        <v>-79.49134831460675</v>
      </c>
      <c r="AA45" s="130">
        <f t="shared" si="8"/>
        <v>8900000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37058000</v>
      </c>
      <c r="F49" s="220">
        <f t="shared" si="9"/>
        <v>37058000</v>
      </c>
      <c r="G49" s="220">
        <f t="shared" si="9"/>
        <v>660723</v>
      </c>
      <c r="H49" s="220">
        <f t="shared" si="9"/>
        <v>2392040</v>
      </c>
      <c r="I49" s="220">
        <f t="shared" si="9"/>
        <v>374478</v>
      </c>
      <c r="J49" s="220">
        <f t="shared" si="9"/>
        <v>3427241</v>
      </c>
      <c r="K49" s="220">
        <f t="shared" si="9"/>
        <v>1166802</v>
      </c>
      <c r="L49" s="220">
        <f t="shared" si="9"/>
        <v>1502114</v>
      </c>
      <c r="M49" s="220">
        <f t="shared" si="9"/>
        <v>3915270</v>
      </c>
      <c r="N49" s="220">
        <f t="shared" si="9"/>
        <v>6584186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10011427</v>
      </c>
      <c r="X49" s="220">
        <f t="shared" si="9"/>
        <v>18529000</v>
      </c>
      <c r="Y49" s="220">
        <f t="shared" si="9"/>
        <v>-8517573</v>
      </c>
      <c r="Z49" s="221">
        <f t="shared" si="5"/>
        <v>-45.96887581628798</v>
      </c>
      <c r="AA49" s="222">
        <f>SUM(AA41:AA48)</f>
        <v>37058000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2943000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>
        <v>191</v>
      </c>
      <c r="I68" s="60">
        <v>239601</v>
      </c>
      <c r="J68" s="60">
        <v>239792</v>
      </c>
      <c r="K68" s="60">
        <v>74570</v>
      </c>
      <c r="L68" s="60">
        <v>184648</v>
      </c>
      <c r="M68" s="60">
        <v>295057</v>
      </c>
      <c r="N68" s="60">
        <v>554275</v>
      </c>
      <c r="O68" s="60"/>
      <c r="P68" s="60"/>
      <c r="Q68" s="60"/>
      <c r="R68" s="60"/>
      <c r="S68" s="60"/>
      <c r="T68" s="60"/>
      <c r="U68" s="60"/>
      <c r="V68" s="60"/>
      <c r="W68" s="60">
        <v>794067</v>
      </c>
      <c r="X68" s="60"/>
      <c r="Y68" s="60">
        <v>794067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2943000</v>
      </c>
      <c r="F69" s="220">
        <f t="shared" si="12"/>
        <v>0</v>
      </c>
      <c r="G69" s="220">
        <f t="shared" si="12"/>
        <v>0</v>
      </c>
      <c r="H69" s="220">
        <f t="shared" si="12"/>
        <v>191</v>
      </c>
      <c r="I69" s="220">
        <f t="shared" si="12"/>
        <v>239601</v>
      </c>
      <c r="J69" s="220">
        <f t="shared" si="12"/>
        <v>239792</v>
      </c>
      <c r="K69" s="220">
        <f t="shared" si="12"/>
        <v>74570</v>
      </c>
      <c r="L69" s="220">
        <f t="shared" si="12"/>
        <v>184648</v>
      </c>
      <c r="M69" s="220">
        <f t="shared" si="12"/>
        <v>295057</v>
      </c>
      <c r="N69" s="220">
        <f t="shared" si="12"/>
        <v>554275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794067</v>
      </c>
      <c r="X69" s="220">
        <f t="shared" si="12"/>
        <v>0</v>
      </c>
      <c r="Y69" s="220">
        <f t="shared" si="12"/>
        <v>794067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28158000</v>
      </c>
      <c r="F5" s="358">
        <f t="shared" si="0"/>
        <v>28158000</v>
      </c>
      <c r="G5" s="358">
        <f t="shared" si="0"/>
        <v>660723</v>
      </c>
      <c r="H5" s="356">
        <f t="shared" si="0"/>
        <v>1483707</v>
      </c>
      <c r="I5" s="356">
        <f t="shared" si="0"/>
        <v>374478</v>
      </c>
      <c r="J5" s="358">
        <f t="shared" si="0"/>
        <v>2518908</v>
      </c>
      <c r="K5" s="358">
        <f t="shared" si="0"/>
        <v>1162500</v>
      </c>
      <c r="L5" s="356">
        <f t="shared" si="0"/>
        <v>1502114</v>
      </c>
      <c r="M5" s="356">
        <f t="shared" si="0"/>
        <v>3915270</v>
      </c>
      <c r="N5" s="358">
        <f t="shared" si="0"/>
        <v>6579884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9098792</v>
      </c>
      <c r="X5" s="356">
        <f t="shared" si="0"/>
        <v>14079000</v>
      </c>
      <c r="Y5" s="358">
        <f t="shared" si="0"/>
        <v>-4980208</v>
      </c>
      <c r="Z5" s="359">
        <f>+IF(X5&lt;&gt;0,+(Y5/X5)*100,0)</f>
        <v>-35.37330776333547</v>
      </c>
      <c r="AA5" s="360">
        <f>+AA6+AA8+AA11+AA13+AA15</f>
        <v>28158000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1958000</v>
      </c>
      <c r="F6" s="59">
        <f t="shared" si="1"/>
        <v>1958000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979000</v>
      </c>
      <c r="Y6" s="59">
        <f t="shared" si="1"/>
        <v>-979000</v>
      </c>
      <c r="Z6" s="61">
        <f>+IF(X6&lt;&gt;0,+(Y6/X6)*100,0)</f>
        <v>-100</v>
      </c>
      <c r="AA6" s="62">
        <f t="shared" si="1"/>
        <v>1958000</v>
      </c>
    </row>
    <row r="7" spans="1:27" ht="12.75">
      <c r="A7" s="291" t="s">
        <v>229</v>
      </c>
      <c r="B7" s="142"/>
      <c r="C7" s="60"/>
      <c r="D7" s="340"/>
      <c r="E7" s="60">
        <v>1958000</v>
      </c>
      <c r="F7" s="59">
        <v>1958000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979000</v>
      </c>
      <c r="Y7" s="59">
        <v>-979000</v>
      </c>
      <c r="Z7" s="61">
        <v>-100</v>
      </c>
      <c r="AA7" s="62">
        <v>1958000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335532</v>
      </c>
      <c r="J8" s="59">
        <f t="shared" si="2"/>
        <v>335532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335532</v>
      </c>
      <c r="X8" s="60">
        <f t="shared" si="2"/>
        <v>0</v>
      </c>
      <c r="Y8" s="59">
        <f t="shared" si="2"/>
        <v>335532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>
        <v>335532</v>
      </c>
      <c r="J9" s="59">
        <v>335532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335532</v>
      </c>
      <c r="X9" s="60"/>
      <c r="Y9" s="59">
        <v>335532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7200000</v>
      </c>
      <c r="F11" s="364">
        <f t="shared" si="3"/>
        <v>7200000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253830</v>
      </c>
      <c r="N11" s="364">
        <f t="shared" si="3"/>
        <v>253830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253830</v>
      </c>
      <c r="X11" s="362">
        <f t="shared" si="3"/>
        <v>3600000</v>
      </c>
      <c r="Y11" s="364">
        <f t="shared" si="3"/>
        <v>-3346170</v>
      </c>
      <c r="Z11" s="365">
        <f>+IF(X11&lt;&gt;0,+(Y11/X11)*100,0)</f>
        <v>-92.94916666666667</v>
      </c>
      <c r="AA11" s="366">
        <f t="shared" si="3"/>
        <v>7200000</v>
      </c>
    </row>
    <row r="12" spans="1:27" ht="12.75">
      <c r="A12" s="291" t="s">
        <v>232</v>
      </c>
      <c r="B12" s="136"/>
      <c r="C12" s="60"/>
      <c r="D12" s="340"/>
      <c r="E12" s="60">
        <v>7200000</v>
      </c>
      <c r="F12" s="59">
        <v>7200000</v>
      </c>
      <c r="G12" s="59"/>
      <c r="H12" s="60"/>
      <c r="I12" s="60"/>
      <c r="J12" s="59"/>
      <c r="K12" s="59"/>
      <c r="L12" s="60"/>
      <c r="M12" s="60">
        <v>253830</v>
      </c>
      <c r="N12" s="59">
        <v>253830</v>
      </c>
      <c r="O12" s="59"/>
      <c r="P12" s="60"/>
      <c r="Q12" s="60"/>
      <c r="R12" s="59"/>
      <c r="S12" s="59"/>
      <c r="T12" s="60"/>
      <c r="U12" s="60"/>
      <c r="V12" s="59"/>
      <c r="W12" s="59">
        <v>253830</v>
      </c>
      <c r="X12" s="60">
        <v>3600000</v>
      </c>
      <c r="Y12" s="59">
        <v>-3346170</v>
      </c>
      <c r="Z12" s="61">
        <v>-92.95</v>
      </c>
      <c r="AA12" s="62">
        <v>7200000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6500000</v>
      </c>
      <c r="F13" s="342">
        <f t="shared" si="4"/>
        <v>6500000</v>
      </c>
      <c r="G13" s="342">
        <f t="shared" si="4"/>
        <v>503200</v>
      </c>
      <c r="H13" s="275">
        <f t="shared" si="4"/>
        <v>0</v>
      </c>
      <c r="I13" s="275">
        <f t="shared" si="4"/>
        <v>0</v>
      </c>
      <c r="J13" s="342">
        <f t="shared" si="4"/>
        <v>503200</v>
      </c>
      <c r="K13" s="342">
        <f t="shared" si="4"/>
        <v>0</v>
      </c>
      <c r="L13" s="275">
        <f t="shared" si="4"/>
        <v>0</v>
      </c>
      <c r="M13" s="275">
        <f t="shared" si="4"/>
        <v>66780</v>
      </c>
      <c r="N13" s="342">
        <f t="shared" si="4"/>
        <v>66780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569980</v>
      </c>
      <c r="X13" s="275">
        <f t="shared" si="4"/>
        <v>3250000</v>
      </c>
      <c r="Y13" s="342">
        <f t="shared" si="4"/>
        <v>-2680020</v>
      </c>
      <c r="Z13" s="335">
        <f>+IF(X13&lt;&gt;0,+(Y13/X13)*100,0)</f>
        <v>-82.46215384615385</v>
      </c>
      <c r="AA13" s="273">
        <f t="shared" si="4"/>
        <v>6500000</v>
      </c>
    </row>
    <row r="14" spans="1:27" ht="12.75">
      <c r="A14" s="291" t="s">
        <v>233</v>
      </c>
      <c r="B14" s="136"/>
      <c r="C14" s="60"/>
      <c r="D14" s="340"/>
      <c r="E14" s="60">
        <v>6500000</v>
      </c>
      <c r="F14" s="59">
        <v>6500000</v>
      </c>
      <c r="G14" s="59">
        <v>503200</v>
      </c>
      <c r="H14" s="60"/>
      <c r="I14" s="60"/>
      <c r="J14" s="59">
        <v>503200</v>
      </c>
      <c r="K14" s="59"/>
      <c r="L14" s="60"/>
      <c r="M14" s="60">
        <v>66780</v>
      </c>
      <c r="N14" s="59">
        <v>66780</v>
      </c>
      <c r="O14" s="59"/>
      <c r="P14" s="60"/>
      <c r="Q14" s="60"/>
      <c r="R14" s="59"/>
      <c r="S14" s="59"/>
      <c r="T14" s="60"/>
      <c r="U14" s="60"/>
      <c r="V14" s="59"/>
      <c r="W14" s="59">
        <v>569980</v>
      </c>
      <c r="X14" s="60">
        <v>3250000</v>
      </c>
      <c r="Y14" s="59">
        <v>-2680020</v>
      </c>
      <c r="Z14" s="61">
        <v>-82.46</v>
      </c>
      <c r="AA14" s="62">
        <v>6500000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12500000</v>
      </c>
      <c r="F15" s="59">
        <f t="shared" si="5"/>
        <v>12500000</v>
      </c>
      <c r="G15" s="59">
        <f t="shared" si="5"/>
        <v>157523</v>
      </c>
      <c r="H15" s="60">
        <f t="shared" si="5"/>
        <v>1483707</v>
      </c>
      <c r="I15" s="60">
        <f t="shared" si="5"/>
        <v>38946</v>
      </c>
      <c r="J15" s="59">
        <f t="shared" si="5"/>
        <v>1680176</v>
      </c>
      <c r="K15" s="59">
        <f t="shared" si="5"/>
        <v>1162500</v>
      </c>
      <c r="L15" s="60">
        <f t="shared" si="5"/>
        <v>1502114</v>
      </c>
      <c r="M15" s="60">
        <f t="shared" si="5"/>
        <v>3594660</v>
      </c>
      <c r="N15" s="59">
        <f t="shared" si="5"/>
        <v>6259274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7939450</v>
      </c>
      <c r="X15" s="60">
        <f t="shared" si="5"/>
        <v>6250000</v>
      </c>
      <c r="Y15" s="59">
        <f t="shared" si="5"/>
        <v>1689450</v>
      </c>
      <c r="Z15" s="61">
        <f>+IF(X15&lt;&gt;0,+(Y15/X15)*100,0)</f>
        <v>27.0312</v>
      </c>
      <c r="AA15" s="62">
        <f>SUM(AA16:AA20)</f>
        <v>12500000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12500000</v>
      </c>
      <c r="F20" s="59">
        <v>12500000</v>
      </c>
      <c r="G20" s="59">
        <v>157523</v>
      </c>
      <c r="H20" s="60">
        <v>1483707</v>
      </c>
      <c r="I20" s="60">
        <v>38946</v>
      </c>
      <c r="J20" s="59">
        <v>1680176</v>
      </c>
      <c r="K20" s="59">
        <v>1162500</v>
      </c>
      <c r="L20" s="60">
        <v>1502114</v>
      </c>
      <c r="M20" s="60">
        <v>3594660</v>
      </c>
      <c r="N20" s="59">
        <v>6259274</v>
      </c>
      <c r="O20" s="59"/>
      <c r="P20" s="60"/>
      <c r="Q20" s="60"/>
      <c r="R20" s="59"/>
      <c r="S20" s="59"/>
      <c r="T20" s="60"/>
      <c r="U20" s="60"/>
      <c r="V20" s="59"/>
      <c r="W20" s="59">
        <v>7939450</v>
      </c>
      <c r="X20" s="60">
        <v>6250000</v>
      </c>
      <c r="Y20" s="59">
        <v>1689450</v>
      </c>
      <c r="Z20" s="61">
        <v>27.03</v>
      </c>
      <c r="AA20" s="62">
        <v>12500000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8900000</v>
      </c>
      <c r="F40" s="345">
        <f t="shared" si="9"/>
        <v>8900000</v>
      </c>
      <c r="G40" s="345">
        <f t="shared" si="9"/>
        <v>0</v>
      </c>
      <c r="H40" s="343">
        <f t="shared" si="9"/>
        <v>908333</v>
      </c>
      <c r="I40" s="343">
        <f t="shared" si="9"/>
        <v>0</v>
      </c>
      <c r="J40" s="345">
        <f t="shared" si="9"/>
        <v>908333</v>
      </c>
      <c r="K40" s="345">
        <f t="shared" si="9"/>
        <v>4302</v>
      </c>
      <c r="L40" s="343">
        <f t="shared" si="9"/>
        <v>0</v>
      </c>
      <c r="M40" s="343">
        <f t="shared" si="9"/>
        <v>0</v>
      </c>
      <c r="N40" s="345">
        <f t="shared" si="9"/>
        <v>4302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912635</v>
      </c>
      <c r="X40" s="343">
        <f t="shared" si="9"/>
        <v>4450000</v>
      </c>
      <c r="Y40" s="345">
        <f t="shared" si="9"/>
        <v>-3537365</v>
      </c>
      <c r="Z40" s="336">
        <f>+IF(X40&lt;&gt;0,+(Y40/X40)*100,0)</f>
        <v>-79.49134831460675</v>
      </c>
      <c r="AA40" s="350">
        <f>SUM(AA41:AA49)</f>
        <v>8900000</v>
      </c>
    </row>
    <row r="41" spans="1:27" ht="12.75">
      <c r="A41" s="361" t="s">
        <v>248</v>
      </c>
      <c r="B41" s="142"/>
      <c r="C41" s="362"/>
      <c r="D41" s="363"/>
      <c r="E41" s="362">
        <v>2600000</v>
      </c>
      <c r="F41" s="364">
        <v>2600000</v>
      </c>
      <c r="G41" s="364"/>
      <c r="H41" s="362">
        <v>908333</v>
      </c>
      <c r="I41" s="362"/>
      <c r="J41" s="364">
        <v>908333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908333</v>
      </c>
      <c r="X41" s="362">
        <v>1300000</v>
      </c>
      <c r="Y41" s="364">
        <v>-391667</v>
      </c>
      <c r="Z41" s="365">
        <v>-30.13</v>
      </c>
      <c r="AA41" s="366">
        <v>2600000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6300000</v>
      </c>
      <c r="F44" s="53">
        <v>6300000</v>
      </c>
      <c r="G44" s="53"/>
      <c r="H44" s="54"/>
      <c r="I44" s="54"/>
      <c r="J44" s="53"/>
      <c r="K44" s="53">
        <v>4302</v>
      </c>
      <c r="L44" s="54"/>
      <c r="M44" s="54"/>
      <c r="N44" s="53">
        <v>4302</v>
      </c>
      <c r="O44" s="53"/>
      <c r="P44" s="54"/>
      <c r="Q44" s="54"/>
      <c r="R44" s="53"/>
      <c r="S44" s="53"/>
      <c r="T44" s="54"/>
      <c r="U44" s="54"/>
      <c r="V44" s="53"/>
      <c r="W44" s="53">
        <v>4302</v>
      </c>
      <c r="X44" s="54">
        <v>3150000</v>
      </c>
      <c r="Y44" s="53">
        <v>-3145698</v>
      </c>
      <c r="Z44" s="94">
        <v>-99.86</v>
      </c>
      <c r="AA44" s="95">
        <v>6300000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37058000</v>
      </c>
      <c r="F60" s="264">
        <f t="shared" si="14"/>
        <v>37058000</v>
      </c>
      <c r="G60" s="264">
        <f t="shared" si="14"/>
        <v>660723</v>
      </c>
      <c r="H60" s="219">
        <f t="shared" si="14"/>
        <v>2392040</v>
      </c>
      <c r="I60" s="219">
        <f t="shared" si="14"/>
        <v>374478</v>
      </c>
      <c r="J60" s="264">
        <f t="shared" si="14"/>
        <v>3427241</v>
      </c>
      <c r="K60" s="264">
        <f t="shared" si="14"/>
        <v>1166802</v>
      </c>
      <c r="L60" s="219">
        <f t="shared" si="14"/>
        <v>1502114</v>
      </c>
      <c r="M60" s="219">
        <f t="shared" si="14"/>
        <v>3915270</v>
      </c>
      <c r="N60" s="264">
        <f t="shared" si="14"/>
        <v>6584186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10011427</v>
      </c>
      <c r="X60" s="219">
        <f t="shared" si="14"/>
        <v>18529000</v>
      </c>
      <c r="Y60" s="264">
        <f t="shared" si="14"/>
        <v>-8517573</v>
      </c>
      <c r="Z60" s="337">
        <f>+IF(X60&lt;&gt;0,+(Y60/X60)*100,0)</f>
        <v>-45.96887581628798</v>
      </c>
      <c r="AA60" s="232">
        <f>+AA57+AA54+AA51+AA40+AA37+AA34+AA22+AA5</f>
        <v>37058000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2017-01-31T13:07:35Z</dcterms:created>
  <dcterms:modified xsi:type="dcterms:W3CDTF">2017-01-31T13:07:38Z</dcterms:modified>
  <cp:category/>
  <cp:version/>
  <cp:contentType/>
  <cp:contentStatus/>
</cp:coreProperties>
</file>