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<sst xmlns="http://schemas.openxmlformats.org/spreadsheetml/2006/main" count="857" uniqueCount="303">
  <si>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Vhembe(DC34)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</si>
  <si>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</si>
  <si>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</si>
  <si>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</si>
  <si>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</si>
  <si>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</si>
  <si>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</si>
  <si>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</si>
  <si>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</si>
  <si>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</si>
  <si>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</si>
  <si>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</si>
  <si>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</si>
  <si>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</si>
  <si>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</si>
  <si>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</si>
  <si>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</si>
  <si>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</si>
  <si>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</si>
  <si>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</si>
  <si>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</si>
  <si>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</si>
  <si>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</si>
  <si>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</si>
  <si>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</si>
  <si>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</si>
  <si>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</si>
  <si>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</si>
  <si>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</si>
  <si>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</si>
  <si>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</si>
  <si>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</si>
  <si>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</si>
  <si>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</si>
  <si>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</si>
  <si>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</si>
  <si>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</si>
  <si>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</si>
  <si>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</si>
  <si>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</si>
  <si>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</si>
  <si>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</si>
  <si>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</si>
  <si>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</si>
  <si>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</si>
  <si>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</si>
  <si>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</si>
  <si>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</si>
  <si>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</si>
  <si>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</si>
  <si>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</si>
  <si>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</si>
  <si>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</si>
  <si>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</si>
  <si>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</si>
  <si>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</si>
  <si>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</si>
  <si>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</si>
  <si>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</si>
  <si>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</si>
  <si>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</si>
  <si>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</si>
  <si>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</si>
  <si>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</si>
  <si>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</si>
  <si>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</si>
  <si>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</si>
  <si>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</si>
  <si>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</si>
  <si>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</si>
  <si>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Vhembe(DC34)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</si>
  <si>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</si>
  <si>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</si>
  <si>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</si>
  <si>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</si>
  <si>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</si>
  <si>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</si>
  <si>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</si>
  <si>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</si>
  <si>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</si>
  <si>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</si>
  <si>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</si>
  <si>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</si>
  <si>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</si>
  <si>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</si>
  <si>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</si>
  <si>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</si>
  <si>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</si>
  <si>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</si>
  <si>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</si>
  <si>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</si>
  <si>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</si>
  <si>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</si>
  <si>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</si>
  <si>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</si>
  <si>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</si>
  <si>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</si>
  <si>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</si>
  <si>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</si>
  <si>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</si>
  <si>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Vhembe(DC34)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</si>
  <si>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</si>
  <si>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</si>
  <si>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</si>
  <si>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</si>
  <si>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</si>
  <si>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</si>
  <si>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</si>
  <si>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</si>
  <si>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</si>
  <si>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</si>
  <si>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</si>
  <si>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</si>
  <si>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</si>
  <si>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</si>
  <si>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</si>
  <si>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</si>
  <si>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</si>
  <si>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</si>
  <si>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</si>
  <si>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</si>
  <si>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</si>
  <si>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</si>
  <si>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</si>
  <si>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</si>
  <si>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</si>
  <si>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</si>
  <si>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</si>
  <si>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</si>
  <si>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Vhembe(DC34)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</si>
  <si>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</si>
  <si>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</si>
  <si>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</si>
  <si>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</si>
  <si>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</si>
  <si>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</si>
  <si>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</si>
  <si>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</si>
  <si>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</si>
  <si>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</si>
  <si>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Vhembe(DC34)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</si>
  <si>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</si>
  <si>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</si>
  <si>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</si>
  <si>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</si>
  <si>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</si>
  <si>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</si>
  <si>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</si>
  <si>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</si>
  <si>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</si>
  <si>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</si>
  <si>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</si>
  <si>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</si>
  <si>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</si>
  <si>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</si>
  <si>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</si>
  <si>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</si>
  <si>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</si>
  <si>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</si>
  <si>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</si>
  <si>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</si>
  <si>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</si>
  <si>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</si>
  <si>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</si>
  <si>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</si>
  <si>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</si>
  <si>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</si>
  <si>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</si>
  <si>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</si>
  <si>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</si>
  <si>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</si>
  <si>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</si>
  <si>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</si>
  <si>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</si>
  <si>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Vhembe(DC34)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</si>
  <si>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</si>
  <si>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</si>
  <si>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</si>
  <si>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</si>
  <si>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</si>
  <si>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</si>
  <si>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</si>
  <si>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</si>
  <si>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</si>
  <si>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</si>
  <si>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</si>
  <si>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</si>
  <si>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</si>
  <si>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</si>
  <si>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</si>
  <si>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</si>
  <si>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</si>
  <si>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</si>
  <si>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</si>
  <si>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</si>
  <si>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</si>
  <si>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</si>
  <si>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</si>
  <si>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</si>
  <si>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</si>
  <si>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</si>
  <si>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</si>
  <si>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Vhembe(DC34)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</si>
  <si>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</si>
  <si>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</si>
  <si>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</si>
  <si>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</si>
  <si>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</si>
  <si>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</si>
  <si>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</si>
  <si>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</si>
  <si>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</si>
  <si>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</si>
  <si>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</si>
  <si>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</si>
  <si>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</si>
  <si>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</si>
  <si>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</si>
  <si>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</si>
  <si>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</si>
  <si>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</si>
  <si>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</si>
  <si>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</si>
  <si>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</si>
  <si>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</si>
  <si>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</si>
  <si>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</si>
  <si>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Vhembe(DC34)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</si>
  <si>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</si>
  <si>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</si>
  <si>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</si>
  <si>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</si>
  <si>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</si>
  <si>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</si>
  <si>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</si>
  <si>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</si>
  <si>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</si>
  <si>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</si>
  <si>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</si>
  <si>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</si>
  <si>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</si>
  <si>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</si>
  <si>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</si>
  <si>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</si>
  <si>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</si>
  <si>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</si>
  <si>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</si>
  <si>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</si>
  <si>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</si>
  <si>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</si>
  <si>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</si>
  <si>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</si>
  <si>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</si>
  <si>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</si>
  <si>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</si>
  <si>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</si>
  <si>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</si>
  <si>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</si>
  <si>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</si>
  <si>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</si>
  <si>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</si>
  <si>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</si>
  <si>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</si>
  <si>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Vhembe(DC34)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</si>
  <si>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</si>
  <si>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</si>
  <si>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Limpopo: Vhembe(DC34)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</si>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</sst>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91760591</v>
      </c>
      <c r="C6" s="19">
        <v>0</v>
      </c>
      <c r="D6" s="59">
        <v>92749234</v>
      </c>
      <c r="E6" s="60">
        <v>92749234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2840991</v>
      </c>
      <c r="M6" s="60">
        <v>2840991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2840991</v>
      </c>
      <c r="W6" s="60">
        <v>31914261</v>
      </c>
      <c r="X6" s="60">
        <v>-29073270</v>
      </c>
      <c r="Y6" s="61">
        <v>-91.1</v>
      </c>
      <c r="Z6" s="62">
        <v>92749234</v>
      </c>
    </row>
    <row r="7" spans="1:26" ht="12.75">
      <c r="A7" s="58" t="s">
        <v>33</v>
      </c>
      <c r="B7" s="19">
        <v>38305670</v>
      </c>
      <c r="C7" s="19">
        <v>0</v>
      </c>
      <c r="D7" s="59">
        <v>15760740</v>
      </c>
      <c r="E7" s="60">
        <v>15760740</v>
      </c>
      <c r="F7" s="60">
        <v>1521949</v>
      </c>
      <c r="G7" s="60">
        <v>3681180</v>
      </c>
      <c r="H7" s="60">
        <v>0</v>
      </c>
      <c r="I7" s="60">
        <v>5203129</v>
      </c>
      <c r="J7" s="60">
        <v>0</v>
      </c>
      <c r="K7" s="60">
        <v>0</v>
      </c>
      <c r="L7" s="60">
        <v>3093409</v>
      </c>
      <c r="M7" s="60">
        <v>3093409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8296538</v>
      </c>
      <c r="W7" s="60">
        <v>5436783</v>
      </c>
      <c r="X7" s="60">
        <v>2859755</v>
      </c>
      <c r="Y7" s="61">
        <v>52.6</v>
      </c>
      <c r="Z7" s="62">
        <v>15760740</v>
      </c>
    </row>
    <row r="8" spans="1:26" ht="12.75">
      <c r="A8" s="58" t="s">
        <v>34</v>
      </c>
      <c r="B8" s="19">
        <v>986782564</v>
      </c>
      <c r="C8" s="19">
        <v>0</v>
      </c>
      <c r="D8" s="59">
        <v>751753000</v>
      </c>
      <c r="E8" s="60">
        <v>751753000</v>
      </c>
      <c r="F8" s="60">
        <v>0</v>
      </c>
      <c r="G8" s="60">
        <v>147301680</v>
      </c>
      <c r="H8" s="60">
        <v>53045959</v>
      </c>
      <c r="I8" s="60">
        <v>200347639</v>
      </c>
      <c r="J8" s="60">
        <v>69911902</v>
      </c>
      <c r="K8" s="60">
        <v>47071553</v>
      </c>
      <c r="L8" s="60">
        <v>39041958</v>
      </c>
      <c r="M8" s="60">
        <v>156025413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356373052</v>
      </c>
      <c r="W8" s="60">
        <v>488806900</v>
      </c>
      <c r="X8" s="60">
        <v>-132433848</v>
      </c>
      <c r="Y8" s="61">
        <v>-27.09</v>
      </c>
      <c r="Z8" s="62">
        <v>751753000</v>
      </c>
    </row>
    <row r="9" spans="1:26" ht="12.75">
      <c r="A9" s="58" t="s">
        <v>35</v>
      </c>
      <c r="B9" s="19">
        <v>3403047</v>
      </c>
      <c r="C9" s="19">
        <v>0</v>
      </c>
      <c r="D9" s="59">
        <v>799867</v>
      </c>
      <c r="E9" s="60">
        <v>799867</v>
      </c>
      <c r="F9" s="60">
        <v>44422</v>
      </c>
      <c r="G9" s="60">
        <v>-6864774</v>
      </c>
      <c r="H9" s="60">
        <v>0</v>
      </c>
      <c r="I9" s="60">
        <v>-6820352</v>
      </c>
      <c r="J9" s="60">
        <v>0</v>
      </c>
      <c r="K9" s="60">
        <v>888512</v>
      </c>
      <c r="L9" s="60">
        <v>38911</v>
      </c>
      <c r="M9" s="60">
        <v>927423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-5892929</v>
      </c>
      <c r="W9" s="60">
        <v>439742</v>
      </c>
      <c r="X9" s="60">
        <v>-6332671</v>
      </c>
      <c r="Y9" s="61">
        <v>-1440.09</v>
      </c>
      <c r="Z9" s="62">
        <v>799867</v>
      </c>
    </row>
    <row r="10" spans="1:26" ht="22.5">
      <c r="A10" s="63" t="s">
        <v>278</v>
      </c>
      <c r="B10" s="64">
        <f>SUM(B5:B9)</f>
        <v>1120251872</v>
      </c>
      <c r="C10" s="64">
        <f>SUM(C5:C9)</f>
        <v>0</v>
      </c>
      <c r="D10" s="65">
        <f aca="true" t="shared" si="0" ref="D10:Z10">SUM(D5:D9)</f>
        <v>861062841</v>
      </c>
      <c r="E10" s="66">
        <f t="shared" si="0"/>
        <v>861062841</v>
      </c>
      <c r="F10" s="66">
        <f t="shared" si="0"/>
        <v>1566371</v>
      </c>
      <c r="G10" s="66">
        <f t="shared" si="0"/>
        <v>144118086</v>
      </c>
      <c r="H10" s="66">
        <f t="shared" si="0"/>
        <v>53045959</v>
      </c>
      <c r="I10" s="66">
        <f t="shared" si="0"/>
        <v>198730416</v>
      </c>
      <c r="J10" s="66">
        <f t="shared" si="0"/>
        <v>69911902</v>
      </c>
      <c r="K10" s="66">
        <f t="shared" si="0"/>
        <v>47960065</v>
      </c>
      <c r="L10" s="66">
        <f t="shared" si="0"/>
        <v>45015269</v>
      </c>
      <c r="M10" s="66">
        <f t="shared" si="0"/>
        <v>162887236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361617652</v>
      </c>
      <c r="W10" s="66">
        <f t="shared" si="0"/>
        <v>526597686</v>
      </c>
      <c r="X10" s="66">
        <f t="shared" si="0"/>
        <v>-164980034</v>
      </c>
      <c r="Y10" s="67">
        <f>+IF(W10&lt;&gt;0,(X10/W10)*100,0)</f>
        <v>-31.329426312746843</v>
      </c>
      <c r="Z10" s="68">
        <f t="shared" si="0"/>
        <v>861062841</v>
      </c>
    </row>
    <row r="11" spans="1:26" ht="12.75">
      <c r="A11" s="58" t="s">
        <v>37</v>
      </c>
      <c r="B11" s="19">
        <v>411083709</v>
      </c>
      <c r="C11" s="19">
        <v>0</v>
      </c>
      <c r="D11" s="59">
        <v>465117173</v>
      </c>
      <c r="E11" s="60">
        <v>465117173</v>
      </c>
      <c r="F11" s="60">
        <v>34557233</v>
      </c>
      <c r="G11" s="60">
        <v>37460631</v>
      </c>
      <c r="H11" s="60">
        <v>35147940</v>
      </c>
      <c r="I11" s="60">
        <v>107165804</v>
      </c>
      <c r="J11" s="60">
        <v>51707101</v>
      </c>
      <c r="K11" s="60">
        <v>38264000</v>
      </c>
      <c r="L11" s="60">
        <v>36697259</v>
      </c>
      <c r="M11" s="60">
        <v>126668360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233834164</v>
      </c>
      <c r="W11" s="60">
        <v>258123908</v>
      </c>
      <c r="X11" s="60">
        <v>-24289744</v>
      </c>
      <c r="Y11" s="61">
        <v>-9.41</v>
      </c>
      <c r="Z11" s="62">
        <v>465117173</v>
      </c>
    </row>
    <row r="12" spans="1:26" ht="12.75">
      <c r="A12" s="58" t="s">
        <v>38</v>
      </c>
      <c r="B12" s="19">
        <v>11400362</v>
      </c>
      <c r="C12" s="19">
        <v>0</v>
      </c>
      <c r="D12" s="59">
        <v>10313397</v>
      </c>
      <c r="E12" s="60">
        <v>10313397</v>
      </c>
      <c r="F12" s="60">
        <v>983561</v>
      </c>
      <c r="G12" s="60">
        <v>568532</v>
      </c>
      <c r="H12" s="60">
        <v>0</v>
      </c>
      <c r="I12" s="60">
        <v>1552093</v>
      </c>
      <c r="J12" s="60">
        <v>635910</v>
      </c>
      <c r="K12" s="60">
        <v>0</v>
      </c>
      <c r="L12" s="60">
        <v>987553</v>
      </c>
      <c r="M12" s="60">
        <v>1623463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3175556</v>
      </c>
      <c r="W12" s="60">
        <v>5723544</v>
      </c>
      <c r="X12" s="60">
        <v>-2547988</v>
      </c>
      <c r="Y12" s="61">
        <v>-44.52</v>
      </c>
      <c r="Z12" s="62">
        <v>10313397</v>
      </c>
    </row>
    <row r="13" spans="1:26" ht="12.75">
      <c r="A13" s="58" t="s">
        <v>279</v>
      </c>
      <c r="B13" s="19">
        <v>114791653</v>
      </c>
      <c r="C13" s="19">
        <v>0</v>
      </c>
      <c r="D13" s="59">
        <v>31770468</v>
      </c>
      <c r="E13" s="60">
        <v>31770468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12745910</v>
      </c>
      <c r="X13" s="60">
        <v>-12745910</v>
      </c>
      <c r="Y13" s="61">
        <v>-100</v>
      </c>
      <c r="Z13" s="62">
        <v>31770468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248496</v>
      </c>
      <c r="H14" s="60">
        <v>0</v>
      </c>
      <c r="I14" s="60">
        <v>248496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248496</v>
      </c>
      <c r="W14" s="60">
        <v>169000</v>
      </c>
      <c r="X14" s="60">
        <v>79496</v>
      </c>
      <c r="Y14" s="61">
        <v>47.04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34905110</v>
      </c>
      <c r="E15" s="60">
        <v>34905110</v>
      </c>
      <c r="F15" s="60">
        <v>0</v>
      </c>
      <c r="G15" s="60">
        <v>0</v>
      </c>
      <c r="H15" s="60">
        <v>4146638</v>
      </c>
      <c r="I15" s="60">
        <v>4146638</v>
      </c>
      <c r="J15" s="60">
        <v>2601243</v>
      </c>
      <c r="K15" s="60">
        <v>1893440</v>
      </c>
      <c r="L15" s="60">
        <v>1533662</v>
      </c>
      <c r="M15" s="60">
        <v>6028345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10174983</v>
      </c>
      <c r="W15" s="60">
        <v>18982703</v>
      </c>
      <c r="X15" s="60">
        <v>-8807720</v>
      </c>
      <c r="Y15" s="61">
        <v>-46.4</v>
      </c>
      <c r="Z15" s="62">
        <v>34905110</v>
      </c>
    </row>
    <row r="16" spans="1:26" ht="12.75">
      <c r="A16" s="69" t="s">
        <v>42</v>
      </c>
      <c r="B16" s="19">
        <v>0</v>
      </c>
      <c r="C16" s="19">
        <v>0</v>
      </c>
      <c r="D16" s="59">
        <v>4353124</v>
      </c>
      <c r="E16" s="60">
        <v>4353124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4656229</v>
      </c>
      <c r="L16" s="60">
        <v>0</v>
      </c>
      <c r="M16" s="60">
        <v>4656229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4656229</v>
      </c>
      <c r="W16" s="60">
        <v>2975544</v>
      </c>
      <c r="X16" s="60">
        <v>1680685</v>
      </c>
      <c r="Y16" s="61">
        <v>56.48</v>
      </c>
      <c r="Z16" s="62">
        <v>4353124</v>
      </c>
    </row>
    <row r="17" spans="1:26" ht="12.75">
      <c r="A17" s="58" t="s">
        <v>43</v>
      </c>
      <c r="B17" s="19">
        <v>406294011</v>
      </c>
      <c r="C17" s="19">
        <v>0</v>
      </c>
      <c r="D17" s="59">
        <v>212503061</v>
      </c>
      <c r="E17" s="60">
        <v>212503061</v>
      </c>
      <c r="F17" s="60">
        <v>2038487</v>
      </c>
      <c r="G17" s="60">
        <v>14879862</v>
      </c>
      <c r="H17" s="60">
        <v>13751380</v>
      </c>
      <c r="I17" s="60">
        <v>30669729</v>
      </c>
      <c r="J17" s="60">
        <v>14967647</v>
      </c>
      <c r="K17" s="60">
        <v>3146396</v>
      </c>
      <c r="L17" s="60">
        <v>5796794</v>
      </c>
      <c r="M17" s="60">
        <v>23910837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54580566</v>
      </c>
      <c r="W17" s="60">
        <v>96356469</v>
      </c>
      <c r="X17" s="60">
        <v>-41775903</v>
      </c>
      <c r="Y17" s="61">
        <v>-43.36</v>
      </c>
      <c r="Z17" s="62">
        <v>212503061</v>
      </c>
    </row>
    <row r="18" spans="1:26" ht="12.75">
      <c r="A18" s="70" t="s">
        <v>44</v>
      </c>
      <c r="B18" s="71">
        <f>SUM(B11:B17)</f>
        <v>943569735</v>
      </c>
      <c r="C18" s="71">
        <f>SUM(C11:C17)</f>
        <v>0</v>
      </c>
      <c r="D18" s="72">
        <f aca="true" t="shared" si="1" ref="D18:Z18">SUM(D11:D17)</f>
        <v>758962333</v>
      </c>
      <c r="E18" s="73">
        <f t="shared" si="1"/>
        <v>758962333</v>
      </c>
      <c r="F18" s="73">
        <f t="shared" si="1"/>
        <v>37579281</v>
      </c>
      <c r="G18" s="73">
        <f t="shared" si="1"/>
        <v>53157521</v>
      </c>
      <c r="H18" s="73">
        <f t="shared" si="1"/>
        <v>53045958</v>
      </c>
      <c r="I18" s="73">
        <f t="shared" si="1"/>
        <v>143782760</v>
      </c>
      <c r="J18" s="73">
        <f t="shared" si="1"/>
        <v>69911901</v>
      </c>
      <c r="K18" s="73">
        <f t="shared" si="1"/>
        <v>47960065</v>
      </c>
      <c r="L18" s="73">
        <f t="shared" si="1"/>
        <v>45015268</v>
      </c>
      <c r="M18" s="73">
        <f t="shared" si="1"/>
        <v>162887234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306669994</v>
      </c>
      <c r="W18" s="73">
        <f t="shared" si="1"/>
        <v>395077078</v>
      </c>
      <c r="X18" s="73">
        <f t="shared" si="1"/>
        <v>-88407084</v>
      </c>
      <c r="Y18" s="67">
        <f>+IF(W18&lt;&gt;0,(X18/W18)*100,0)</f>
        <v>-22.377173701785857</v>
      </c>
      <c r="Z18" s="74">
        <f t="shared" si="1"/>
        <v>758962333</v>
      </c>
    </row>
    <row r="19" spans="1:26" ht="12.75">
      <c r="A19" s="70" t="s">
        <v>45</v>
      </c>
      <c r="B19" s="75">
        <f>+B10-B18</f>
        <v>176682137</v>
      </c>
      <c r="C19" s="75">
        <f>+C10-C18</f>
        <v>0</v>
      </c>
      <c r="D19" s="76">
        <f aca="true" t="shared" si="2" ref="D19:Z19">+D10-D18</f>
        <v>102100508</v>
      </c>
      <c r="E19" s="77">
        <f t="shared" si="2"/>
        <v>102100508</v>
      </c>
      <c r="F19" s="77">
        <f t="shared" si="2"/>
        <v>-36012910</v>
      </c>
      <c r="G19" s="77">
        <f t="shared" si="2"/>
        <v>90960565</v>
      </c>
      <c r="H19" s="77">
        <f t="shared" si="2"/>
        <v>1</v>
      </c>
      <c r="I19" s="77">
        <f t="shared" si="2"/>
        <v>54947656</v>
      </c>
      <c r="J19" s="77">
        <f t="shared" si="2"/>
        <v>1</v>
      </c>
      <c r="K19" s="77">
        <f t="shared" si="2"/>
        <v>0</v>
      </c>
      <c r="L19" s="77">
        <f t="shared" si="2"/>
        <v>1</v>
      </c>
      <c r="M19" s="77">
        <f t="shared" si="2"/>
        <v>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54947658</v>
      </c>
      <c r="W19" s="77">
        <f>IF(E10=E18,0,W10-W18)</f>
        <v>131520608</v>
      </c>
      <c r="X19" s="77">
        <f t="shared" si="2"/>
        <v>-76572950</v>
      </c>
      <c r="Y19" s="78">
        <f>+IF(W19&lt;&gt;0,(X19/W19)*100,0)</f>
        <v>-58.22125609394993</v>
      </c>
      <c r="Z19" s="79">
        <f t="shared" si="2"/>
        <v>102100508</v>
      </c>
    </row>
    <row r="20" spans="1:26" ht="12.75">
      <c r="A20" s="58" t="s">
        <v>46</v>
      </c>
      <c r="B20" s="19">
        <v>0</v>
      </c>
      <c r="C20" s="19">
        <v>0</v>
      </c>
      <c r="D20" s="59">
        <v>678880000</v>
      </c>
      <c r="E20" s="60">
        <v>678880000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349353500</v>
      </c>
      <c r="X20" s="60">
        <v>-349353500</v>
      </c>
      <c r="Y20" s="61">
        <v>-100</v>
      </c>
      <c r="Z20" s="62">
        <v>678880000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176682137</v>
      </c>
      <c r="C22" s="86">
        <f>SUM(C19:C21)</f>
        <v>0</v>
      </c>
      <c r="D22" s="87">
        <f aca="true" t="shared" si="3" ref="D22:Z22">SUM(D19:D21)</f>
        <v>780980508</v>
      </c>
      <c r="E22" s="88">
        <f t="shared" si="3"/>
        <v>780980508</v>
      </c>
      <c r="F22" s="88">
        <f t="shared" si="3"/>
        <v>-36012910</v>
      </c>
      <c r="G22" s="88">
        <f t="shared" si="3"/>
        <v>90960565</v>
      </c>
      <c r="H22" s="88">
        <f t="shared" si="3"/>
        <v>1</v>
      </c>
      <c r="I22" s="88">
        <f t="shared" si="3"/>
        <v>54947656</v>
      </c>
      <c r="J22" s="88">
        <f t="shared" si="3"/>
        <v>1</v>
      </c>
      <c r="K22" s="88">
        <f t="shared" si="3"/>
        <v>0</v>
      </c>
      <c r="L22" s="88">
        <f t="shared" si="3"/>
        <v>1</v>
      </c>
      <c r="M22" s="88">
        <f t="shared" si="3"/>
        <v>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54947658</v>
      </c>
      <c r="W22" s="88">
        <f t="shared" si="3"/>
        <v>480874108</v>
      </c>
      <c r="X22" s="88">
        <f t="shared" si="3"/>
        <v>-425926450</v>
      </c>
      <c r="Y22" s="89">
        <f>+IF(W22&lt;&gt;0,(X22/W22)*100,0)</f>
        <v>-88.5733797919517</v>
      </c>
      <c r="Z22" s="90">
        <f t="shared" si="3"/>
        <v>780980508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176682137</v>
      </c>
      <c r="C24" s="75">
        <f>SUM(C22:C23)</f>
        <v>0</v>
      </c>
      <c r="D24" s="76">
        <f aca="true" t="shared" si="4" ref="D24:Z24">SUM(D22:D23)</f>
        <v>780980508</v>
      </c>
      <c r="E24" s="77">
        <f t="shared" si="4"/>
        <v>780980508</v>
      </c>
      <c r="F24" s="77">
        <f t="shared" si="4"/>
        <v>-36012910</v>
      </c>
      <c r="G24" s="77">
        <f t="shared" si="4"/>
        <v>90960565</v>
      </c>
      <c r="H24" s="77">
        <f t="shared" si="4"/>
        <v>1</v>
      </c>
      <c r="I24" s="77">
        <f t="shared" si="4"/>
        <v>54947656</v>
      </c>
      <c r="J24" s="77">
        <f t="shared" si="4"/>
        <v>1</v>
      </c>
      <c r="K24" s="77">
        <f t="shared" si="4"/>
        <v>0</v>
      </c>
      <c r="L24" s="77">
        <f t="shared" si="4"/>
        <v>1</v>
      </c>
      <c r="M24" s="77">
        <f t="shared" si="4"/>
        <v>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54947658</v>
      </c>
      <c r="W24" s="77">
        <f t="shared" si="4"/>
        <v>480874108</v>
      </c>
      <c r="X24" s="77">
        <f t="shared" si="4"/>
        <v>-425926450</v>
      </c>
      <c r="Y24" s="78">
        <f>+IF(W24&lt;&gt;0,(X24/W24)*100,0)</f>
        <v>-88.5733797919517</v>
      </c>
      <c r="Z24" s="79">
        <f t="shared" si="4"/>
        <v>780980508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719503017</v>
      </c>
      <c r="E27" s="100">
        <v>719503017</v>
      </c>
      <c r="F27" s="100">
        <v>0</v>
      </c>
      <c r="G27" s="100">
        <v>6410503</v>
      </c>
      <c r="H27" s="100">
        <v>41262192</v>
      </c>
      <c r="I27" s="100">
        <v>47672695</v>
      </c>
      <c r="J27" s="100">
        <v>47501571</v>
      </c>
      <c r="K27" s="100">
        <v>43171705</v>
      </c>
      <c r="L27" s="100">
        <v>58046208</v>
      </c>
      <c r="M27" s="100">
        <v>148719484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196392179</v>
      </c>
      <c r="W27" s="100">
        <v>359751509</v>
      </c>
      <c r="X27" s="100">
        <v>-163359330</v>
      </c>
      <c r="Y27" s="101">
        <v>-45.41</v>
      </c>
      <c r="Z27" s="102">
        <v>719503017</v>
      </c>
    </row>
    <row r="28" spans="1:26" ht="12.75">
      <c r="A28" s="103" t="s">
        <v>46</v>
      </c>
      <c r="B28" s="19">
        <v>0</v>
      </c>
      <c r="C28" s="19">
        <v>0</v>
      </c>
      <c r="D28" s="59">
        <v>683880000</v>
      </c>
      <c r="E28" s="60">
        <v>683880000</v>
      </c>
      <c r="F28" s="60">
        <v>0</v>
      </c>
      <c r="G28" s="60">
        <v>6410503</v>
      </c>
      <c r="H28" s="60">
        <v>41262192</v>
      </c>
      <c r="I28" s="60">
        <v>47672695</v>
      </c>
      <c r="J28" s="60">
        <v>47501571</v>
      </c>
      <c r="K28" s="60">
        <v>12608008</v>
      </c>
      <c r="L28" s="60">
        <v>58046208</v>
      </c>
      <c r="M28" s="60">
        <v>118155787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165828482</v>
      </c>
      <c r="W28" s="60">
        <v>341940000</v>
      </c>
      <c r="X28" s="60">
        <v>-176111518</v>
      </c>
      <c r="Y28" s="61">
        <v>-51.5</v>
      </c>
      <c r="Z28" s="62">
        <v>683880000</v>
      </c>
    </row>
    <row r="29" spans="1:26" ht="12.75">
      <c r="A29" s="58" t="s">
        <v>283</v>
      </c>
      <c r="B29" s="19">
        <v>0</v>
      </c>
      <c r="C29" s="19">
        <v>0</v>
      </c>
      <c r="D29" s="59">
        <v>35623017</v>
      </c>
      <c r="E29" s="60">
        <v>35623017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30563697</v>
      </c>
      <c r="L29" s="60">
        <v>0</v>
      </c>
      <c r="M29" s="60">
        <v>30563697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30563697</v>
      </c>
      <c r="W29" s="60">
        <v>17811509</v>
      </c>
      <c r="X29" s="60">
        <v>12752188</v>
      </c>
      <c r="Y29" s="61">
        <v>71.6</v>
      </c>
      <c r="Z29" s="62">
        <v>35623017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719503017</v>
      </c>
      <c r="E32" s="100">
        <f t="shared" si="5"/>
        <v>719503017</v>
      </c>
      <c r="F32" s="100">
        <f t="shared" si="5"/>
        <v>0</v>
      </c>
      <c r="G32" s="100">
        <f t="shared" si="5"/>
        <v>6410503</v>
      </c>
      <c r="H32" s="100">
        <f t="shared" si="5"/>
        <v>41262192</v>
      </c>
      <c r="I32" s="100">
        <f t="shared" si="5"/>
        <v>47672695</v>
      </c>
      <c r="J32" s="100">
        <f t="shared" si="5"/>
        <v>47501571</v>
      </c>
      <c r="K32" s="100">
        <f t="shared" si="5"/>
        <v>43171705</v>
      </c>
      <c r="L32" s="100">
        <f t="shared" si="5"/>
        <v>58046208</v>
      </c>
      <c r="M32" s="100">
        <f t="shared" si="5"/>
        <v>148719484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196392179</v>
      </c>
      <c r="W32" s="100">
        <f t="shared" si="5"/>
        <v>359751509</v>
      </c>
      <c r="X32" s="100">
        <f t="shared" si="5"/>
        <v>-163359330</v>
      </c>
      <c r="Y32" s="101">
        <f>+IF(W32&lt;&gt;0,(X32/W32)*100,0)</f>
        <v>-45.4089353104006</v>
      </c>
      <c r="Z32" s="102">
        <f t="shared" si="5"/>
        <v>719503017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565411012</v>
      </c>
      <c r="C35" s="19">
        <v>0</v>
      </c>
      <c r="D35" s="59">
        <v>832755000</v>
      </c>
      <c r="E35" s="60">
        <v>832755000</v>
      </c>
      <c r="F35" s="60">
        <v>0</v>
      </c>
      <c r="G35" s="60">
        <v>185130804</v>
      </c>
      <c r="H35" s="60">
        <v>406558572</v>
      </c>
      <c r="I35" s="60">
        <v>406558572</v>
      </c>
      <c r="J35" s="60">
        <v>670666377</v>
      </c>
      <c r="K35" s="60">
        <v>608602351</v>
      </c>
      <c r="L35" s="60">
        <v>738160881</v>
      </c>
      <c r="M35" s="60">
        <v>738160881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738160881</v>
      </c>
      <c r="W35" s="60">
        <v>416377500</v>
      </c>
      <c r="X35" s="60">
        <v>321783381</v>
      </c>
      <c r="Y35" s="61">
        <v>77.28</v>
      </c>
      <c r="Z35" s="62">
        <v>832755000</v>
      </c>
    </row>
    <row r="36" spans="1:26" ht="12.75">
      <c r="A36" s="58" t="s">
        <v>57</v>
      </c>
      <c r="B36" s="19">
        <v>2290393219</v>
      </c>
      <c r="C36" s="19">
        <v>0</v>
      </c>
      <c r="D36" s="59">
        <v>3448289676</v>
      </c>
      <c r="E36" s="60">
        <v>3448289676</v>
      </c>
      <c r="F36" s="60">
        <v>0</v>
      </c>
      <c r="G36" s="60">
        <v>5530117</v>
      </c>
      <c r="H36" s="60">
        <v>35627452</v>
      </c>
      <c r="I36" s="60">
        <v>35627452</v>
      </c>
      <c r="J36" s="60">
        <v>168675438</v>
      </c>
      <c r="K36" s="60">
        <v>175422456</v>
      </c>
      <c r="L36" s="60">
        <v>178930440</v>
      </c>
      <c r="M36" s="60">
        <v>178930440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178930440</v>
      </c>
      <c r="W36" s="60">
        <v>1724144838</v>
      </c>
      <c r="X36" s="60">
        <v>-1545214398</v>
      </c>
      <c r="Y36" s="61">
        <v>-89.62</v>
      </c>
      <c r="Z36" s="62">
        <v>3448289676</v>
      </c>
    </row>
    <row r="37" spans="1:26" ht="12.75">
      <c r="A37" s="58" t="s">
        <v>58</v>
      </c>
      <c r="B37" s="19">
        <v>775629547</v>
      </c>
      <c r="C37" s="19">
        <v>0</v>
      </c>
      <c r="D37" s="59">
        <v>483318309</v>
      </c>
      <c r="E37" s="60">
        <v>483318309</v>
      </c>
      <c r="F37" s="60">
        <v>0</v>
      </c>
      <c r="G37" s="60">
        <v>110686379</v>
      </c>
      <c r="H37" s="60">
        <v>143581799</v>
      </c>
      <c r="I37" s="60">
        <v>143581799</v>
      </c>
      <c r="J37" s="60">
        <v>209734879</v>
      </c>
      <c r="K37" s="60">
        <v>210110761</v>
      </c>
      <c r="L37" s="60">
        <v>5814984</v>
      </c>
      <c r="M37" s="60">
        <v>5814984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5814984</v>
      </c>
      <c r="W37" s="60">
        <v>241659155</v>
      </c>
      <c r="X37" s="60">
        <v>-235844171</v>
      </c>
      <c r="Y37" s="61">
        <v>-97.59</v>
      </c>
      <c r="Z37" s="62">
        <v>483318309</v>
      </c>
    </row>
    <row r="38" spans="1:26" ht="12.7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2080174684</v>
      </c>
      <c r="C39" s="19">
        <v>0</v>
      </c>
      <c r="D39" s="59">
        <v>3797726367</v>
      </c>
      <c r="E39" s="60">
        <v>3797726367</v>
      </c>
      <c r="F39" s="60">
        <v>0</v>
      </c>
      <c r="G39" s="60">
        <v>79974542</v>
      </c>
      <c r="H39" s="60">
        <v>298604225</v>
      </c>
      <c r="I39" s="60">
        <v>298604225</v>
      </c>
      <c r="J39" s="60">
        <v>629606935</v>
      </c>
      <c r="K39" s="60">
        <v>573914046</v>
      </c>
      <c r="L39" s="60">
        <v>911276337</v>
      </c>
      <c r="M39" s="60">
        <v>911276337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911276337</v>
      </c>
      <c r="W39" s="60">
        <v>1898863184</v>
      </c>
      <c r="X39" s="60">
        <v>-987586847</v>
      </c>
      <c r="Y39" s="61">
        <v>-52.01</v>
      </c>
      <c r="Z39" s="62">
        <v>3797726367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846619637</v>
      </c>
      <c r="C42" s="19">
        <v>0</v>
      </c>
      <c r="D42" s="59">
        <v>769546204</v>
      </c>
      <c r="E42" s="60">
        <v>769546204</v>
      </c>
      <c r="F42" s="60">
        <v>10150300</v>
      </c>
      <c r="G42" s="60">
        <v>90374979</v>
      </c>
      <c r="H42" s="60">
        <v>340971460</v>
      </c>
      <c r="I42" s="60">
        <v>441496739</v>
      </c>
      <c r="J42" s="60">
        <v>10619856</v>
      </c>
      <c r="K42" s="60">
        <v>-42546518</v>
      </c>
      <c r="L42" s="60">
        <v>363054141</v>
      </c>
      <c r="M42" s="60">
        <v>331127479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772624218</v>
      </c>
      <c r="W42" s="60">
        <v>951100689</v>
      </c>
      <c r="X42" s="60">
        <v>-178476471</v>
      </c>
      <c r="Y42" s="61">
        <v>-18.77</v>
      </c>
      <c r="Z42" s="62">
        <v>769546204</v>
      </c>
    </row>
    <row r="43" spans="1:26" ht="12.75">
      <c r="A43" s="58" t="s">
        <v>63</v>
      </c>
      <c r="B43" s="19">
        <v>-850946239</v>
      </c>
      <c r="C43" s="19">
        <v>0</v>
      </c>
      <c r="D43" s="59">
        <v>-719503017</v>
      </c>
      <c r="E43" s="60">
        <v>-719503017</v>
      </c>
      <c r="F43" s="60">
        <v>1</v>
      </c>
      <c r="G43" s="60">
        <v>-5623248</v>
      </c>
      <c r="H43" s="60">
        <v>-47672694</v>
      </c>
      <c r="I43" s="60">
        <v>-53295941</v>
      </c>
      <c r="J43" s="60">
        <v>-47474704</v>
      </c>
      <c r="K43" s="60">
        <v>-43171705</v>
      </c>
      <c r="L43" s="60">
        <v>-58073015</v>
      </c>
      <c r="M43" s="60">
        <v>-148719424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-202015365</v>
      </c>
      <c r="W43" s="60"/>
      <c r="X43" s="60">
        <v>-202015365</v>
      </c>
      <c r="Y43" s="61">
        <v>0</v>
      </c>
      <c r="Z43" s="62">
        <v>-719503017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-6927841</v>
      </c>
      <c r="G44" s="60">
        <v>0</v>
      </c>
      <c r="H44" s="60">
        <v>0</v>
      </c>
      <c r="I44" s="60">
        <v>-6927841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-6927841</v>
      </c>
      <c r="W44" s="60"/>
      <c r="X44" s="60">
        <v>-6927841</v>
      </c>
      <c r="Y44" s="61">
        <v>0</v>
      </c>
      <c r="Z44" s="62">
        <v>0</v>
      </c>
    </row>
    <row r="45" spans="1:26" ht="12.75">
      <c r="A45" s="70" t="s">
        <v>65</v>
      </c>
      <c r="B45" s="22">
        <v>81557096</v>
      </c>
      <c r="C45" s="22">
        <v>0</v>
      </c>
      <c r="D45" s="99">
        <v>225043187</v>
      </c>
      <c r="E45" s="100">
        <v>225043187</v>
      </c>
      <c r="F45" s="100">
        <v>89106158</v>
      </c>
      <c r="G45" s="100">
        <v>173857889</v>
      </c>
      <c r="H45" s="100">
        <v>467156655</v>
      </c>
      <c r="I45" s="100">
        <v>467156655</v>
      </c>
      <c r="J45" s="100">
        <v>430301807</v>
      </c>
      <c r="K45" s="100">
        <v>344583584</v>
      </c>
      <c r="L45" s="100">
        <v>649564710</v>
      </c>
      <c r="M45" s="100">
        <v>649564710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649564710</v>
      </c>
      <c r="W45" s="100">
        <v>1126100689</v>
      </c>
      <c r="X45" s="100">
        <v>-476535979</v>
      </c>
      <c r="Y45" s="101">
        <v>-42.32</v>
      </c>
      <c r="Z45" s="102">
        <v>225043187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3412501</v>
      </c>
      <c r="E49" s="54">
        <v>1977057</v>
      </c>
      <c r="F49" s="54">
        <v>0</v>
      </c>
      <c r="G49" s="54">
        <v>0</v>
      </c>
      <c r="H49" s="54">
        <v>0</v>
      </c>
      <c r="I49" s="54">
        <v>8846022</v>
      </c>
      <c r="J49" s="54">
        <v>0</v>
      </c>
      <c r="K49" s="54">
        <v>0</v>
      </c>
      <c r="L49" s="54">
        <v>0</v>
      </c>
      <c r="M49" s="54">
        <v>714025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14949605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2617636</v>
      </c>
      <c r="C51" s="52">
        <v>0</v>
      </c>
      <c r="D51" s="129">
        <v>252061</v>
      </c>
      <c r="E51" s="54">
        <v>3712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2565693</v>
      </c>
      <c r="W51" s="54">
        <v>0</v>
      </c>
      <c r="X51" s="54">
        <v>0</v>
      </c>
      <c r="Y51" s="54">
        <v>5439102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67.09595407902287</v>
      </c>
      <c r="C58" s="5">
        <f>IF(C67=0,0,+(C76/C67)*100)</f>
        <v>0</v>
      </c>
      <c r="D58" s="6">
        <f aca="true" t="shared" si="6" ref="D58:Z58">IF(D67=0,0,+(D76/D67)*100)</f>
        <v>58.83382713435671</v>
      </c>
      <c r="E58" s="7">
        <f t="shared" si="6"/>
        <v>58.83382713435671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69.75500701708242</v>
      </c>
      <c r="X58" s="7">
        <f t="shared" si="6"/>
        <v>0</v>
      </c>
      <c r="Y58" s="7">
        <f t="shared" si="6"/>
        <v>0</v>
      </c>
      <c r="Z58" s="8">
        <f t="shared" si="6"/>
        <v>58.83382713435671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67.09595407902287</v>
      </c>
      <c r="C60" s="12">
        <f t="shared" si="7"/>
        <v>0</v>
      </c>
      <c r="D60" s="3">
        <f t="shared" si="7"/>
        <v>58.83382713435671</v>
      </c>
      <c r="E60" s="13">
        <f t="shared" si="7"/>
        <v>58.83382713435671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69.75500701708242</v>
      </c>
      <c r="X60" s="13">
        <f t="shared" si="7"/>
        <v>0</v>
      </c>
      <c r="Y60" s="13">
        <f t="shared" si="7"/>
        <v>0</v>
      </c>
      <c r="Z60" s="14">
        <f t="shared" si="7"/>
        <v>58.83382713435671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67.22972836108409</v>
      </c>
      <c r="C62" s="12">
        <f t="shared" si="7"/>
        <v>0</v>
      </c>
      <c r="D62" s="3">
        <f t="shared" si="7"/>
        <v>58.83382713435671</v>
      </c>
      <c r="E62" s="13">
        <f t="shared" si="7"/>
        <v>58.83382713435671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69.75500701708242</v>
      </c>
      <c r="X62" s="13">
        <f t="shared" si="7"/>
        <v>0</v>
      </c>
      <c r="Y62" s="13">
        <f t="shared" si="7"/>
        <v>0</v>
      </c>
      <c r="Z62" s="14">
        <f t="shared" si="7"/>
        <v>58.83382713435671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91760591</v>
      </c>
      <c r="C67" s="24"/>
      <c r="D67" s="25">
        <v>92749234</v>
      </c>
      <c r="E67" s="26">
        <v>92749234</v>
      </c>
      <c r="F67" s="26"/>
      <c r="G67" s="26"/>
      <c r="H67" s="26"/>
      <c r="I67" s="26"/>
      <c r="J67" s="26"/>
      <c r="K67" s="26"/>
      <c r="L67" s="26">
        <v>2840991</v>
      </c>
      <c r="M67" s="26">
        <v>2840991</v>
      </c>
      <c r="N67" s="26"/>
      <c r="O67" s="26"/>
      <c r="P67" s="26"/>
      <c r="Q67" s="26"/>
      <c r="R67" s="26"/>
      <c r="S67" s="26"/>
      <c r="T67" s="26"/>
      <c r="U67" s="26"/>
      <c r="V67" s="26">
        <v>2840991</v>
      </c>
      <c r="W67" s="26">
        <v>31914261</v>
      </c>
      <c r="X67" s="26"/>
      <c r="Y67" s="25"/>
      <c r="Z67" s="27">
        <v>92749234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91760591</v>
      </c>
      <c r="C69" s="19"/>
      <c r="D69" s="20">
        <v>92749234</v>
      </c>
      <c r="E69" s="21">
        <v>92749234</v>
      </c>
      <c r="F69" s="21"/>
      <c r="G69" s="21"/>
      <c r="H69" s="21"/>
      <c r="I69" s="21"/>
      <c r="J69" s="21"/>
      <c r="K69" s="21"/>
      <c r="L69" s="21">
        <v>2840991</v>
      </c>
      <c r="M69" s="21">
        <v>2840991</v>
      </c>
      <c r="N69" s="21"/>
      <c r="O69" s="21"/>
      <c r="P69" s="21"/>
      <c r="Q69" s="21"/>
      <c r="R69" s="21"/>
      <c r="S69" s="21"/>
      <c r="T69" s="21"/>
      <c r="U69" s="21"/>
      <c r="V69" s="21">
        <v>2840991</v>
      </c>
      <c r="W69" s="21">
        <v>31914261</v>
      </c>
      <c r="X69" s="21"/>
      <c r="Y69" s="20"/>
      <c r="Z69" s="23">
        <v>92749234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91578005</v>
      </c>
      <c r="C71" s="19"/>
      <c r="D71" s="20">
        <v>92749234</v>
      </c>
      <c r="E71" s="21">
        <v>92749234</v>
      </c>
      <c r="F71" s="21"/>
      <c r="G71" s="21"/>
      <c r="H71" s="21"/>
      <c r="I71" s="21"/>
      <c r="J71" s="21"/>
      <c r="K71" s="21"/>
      <c r="L71" s="21">
        <v>2840991</v>
      </c>
      <c r="M71" s="21">
        <v>2840991</v>
      </c>
      <c r="N71" s="21"/>
      <c r="O71" s="21"/>
      <c r="P71" s="21"/>
      <c r="Q71" s="21"/>
      <c r="R71" s="21"/>
      <c r="S71" s="21"/>
      <c r="T71" s="21"/>
      <c r="U71" s="21"/>
      <c r="V71" s="21">
        <v>2840991</v>
      </c>
      <c r="W71" s="21">
        <v>31914261</v>
      </c>
      <c r="X71" s="21"/>
      <c r="Y71" s="20"/>
      <c r="Z71" s="23">
        <v>92749234</v>
      </c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182586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61567644</v>
      </c>
      <c r="C76" s="32"/>
      <c r="D76" s="33">
        <v>54567924</v>
      </c>
      <c r="E76" s="34">
        <v>54567924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22261795</v>
      </c>
      <c r="X76" s="34"/>
      <c r="Y76" s="33"/>
      <c r="Z76" s="35">
        <v>54567924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61567644</v>
      </c>
      <c r="C78" s="19"/>
      <c r="D78" s="20">
        <v>54567924</v>
      </c>
      <c r="E78" s="21">
        <v>54567924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22261795</v>
      </c>
      <c r="X78" s="21"/>
      <c r="Y78" s="20"/>
      <c r="Z78" s="23">
        <v>54567924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61567644</v>
      </c>
      <c r="C80" s="19"/>
      <c r="D80" s="20">
        <v>54567924</v>
      </c>
      <c r="E80" s="21">
        <v>54567924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22261795</v>
      </c>
      <c r="X80" s="21"/>
      <c r="Y80" s="20"/>
      <c r="Z80" s="23">
        <v>54567924</v>
      </c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1027444039</v>
      </c>
      <c r="D5" s="153">
        <f>SUM(D6:D8)</f>
        <v>0</v>
      </c>
      <c r="E5" s="154">
        <f t="shared" si="0"/>
        <v>767513740</v>
      </c>
      <c r="F5" s="100">
        <f t="shared" si="0"/>
        <v>767513740</v>
      </c>
      <c r="G5" s="100">
        <f t="shared" si="0"/>
        <v>1521949</v>
      </c>
      <c r="H5" s="100">
        <f t="shared" si="0"/>
        <v>67368311</v>
      </c>
      <c r="I5" s="100">
        <f t="shared" si="0"/>
        <v>53045959</v>
      </c>
      <c r="J5" s="100">
        <f t="shared" si="0"/>
        <v>121936219</v>
      </c>
      <c r="K5" s="100">
        <f t="shared" si="0"/>
        <v>69911902</v>
      </c>
      <c r="L5" s="100">
        <f t="shared" si="0"/>
        <v>46402065</v>
      </c>
      <c r="M5" s="100">
        <f t="shared" si="0"/>
        <v>42174278</v>
      </c>
      <c r="N5" s="100">
        <f t="shared" si="0"/>
        <v>158488245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280424464</v>
      </c>
      <c r="X5" s="100">
        <f t="shared" si="0"/>
        <v>96150718</v>
      </c>
      <c r="Y5" s="100">
        <f t="shared" si="0"/>
        <v>184273746</v>
      </c>
      <c r="Z5" s="137">
        <f>+IF(X5&lt;&gt;0,+(Y5/X5)*100,0)</f>
        <v>191.65093078140092</v>
      </c>
      <c r="AA5" s="153">
        <f>SUM(AA6:AA8)</f>
        <v>767513740</v>
      </c>
    </row>
    <row r="6" spans="1:27" ht="12.75">
      <c r="A6" s="138" t="s">
        <v>75</v>
      </c>
      <c r="B6" s="136"/>
      <c r="C6" s="155">
        <v>36806</v>
      </c>
      <c r="D6" s="155"/>
      <c r="E6" s="156"/>
      <c r="F6" s="60"/>
      <c r="G6" s="60"/>
      <c r="H6" s="60">
        <v>20819966</v>
      </c>
      <c r="I6" s="60"/>
      <c r="J6" s="60">
        <v>20819966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20819966</v>
      </c>
      <c r="X6" s="60">
        <v>26464808</v>
      </c>
      <c r="Y6" s="60">
        <v>-5644842</v>
      </c>
      <c r="Z6" s="140">
        <v>-21.33</v>
      </c>
      <c r="AA6" s="155"/>
    </row>
    <row r="7" spans="1:27" ht="12.75">
      <c r="A7" s="138" t="s">
        <v>76</v>
      </c>
      <c r="B7" s="136"/>
      <c r="C7" s="157">
        <v>1027407233</v>
      </c>
      <c r="D7" s="157"/>
      <c r="E7" s="158">
        <v>767513740</v>
      </c>
      <c r="F7" s="159">
        <v>767513740</v>
      </c>
      <c r="G7" s="159">
        <v>1521949</v>
      </c>
      <c r="H7" s="159">
        <v>18379707</v>
      </c>
      <c r="I7" s="159">
        <v>53045959</v>
      </c>
      <c r="J7" s="159">
        <v>72947615</v>
      </c>
      <c r="K7" s="159">
        <v>69911902</v>
      </c>
      <c r="L7" s="159">
        <v>46402065</v>
      </c>
      <c r="M7" s="159">
        <v>42174278</v>
      </c>
      <c r="N7" s="159">
        <v>158488245</v>
      </c>
      <c r="O7" s="159"/>
      <c r="P7" s="159"/>
      <c r="Q7" s="159"/>
      <c r="R7" s="159"/>
      <c r="S7" s="159"/>
      <c r="T7" s="159"/>
      <c r="U7" s="159"/>
      <c r="V7" s="159"/>
      <c r="W7" s="159">
        <v>231435860</v>
      </c>
      <c r="X7" s="159">
        <v>24093525</v>
      </c>
      <c r="Y7" s="159">
        <v>207342335</v>
      </c>
      <c r="Z7" s="141">
        <v>860.57</v>
      </c>
      <c r="AA7" s="157">
        <v>767513740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>
        <v>28168638</v>
      </c>
      <c r="I8" s="60"/>
      <c r="J8" s="60">
        <v>28168638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28168638</v>
      </c>
      <c r="X8" s="60">
        <v>45592385</v>
      </c>
      <c r="Y8" s="60">
        <v>-17423747</v>
      </c>
      <c r="Z8" s="140">
        <v>-38.22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610261</v>
      </c>
      <c r="D9" s="153">
        <f>SUM(D10:D14)</f>
        <v>0</v>
      </c>
      <c r="E9" s="154">
        <f t="shared" si="1"/>
        <v>799867</v>
      </c>
      <c r="F9" s="100">
        <f t="shared" si="1"/>
        <v>799867</v>
      </c>
      <c r="G9" s="100">
        <f t="shared" si="1"/>
        <v>15348</v>
      </c>
      <c r="H9" s="100">
        <f t="shared" si="1"/>
        <v>34859418</v>
      </c>
      <c r="I9" s="100">
        <f t="shared" si="1"/>
        <v>0</v>
      </c>
      <c r="J9" s="100">
        <f t="shared" si="1"/>
        <v>34874766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34874766</v>
      </c>
      <c r="X9" s="100">
        <f t="shared" si="1"/>
        <v>39428762</v>
      </c>
      <c r="Y9" s="100">
        <f t="shared" si="1"/>
        <v>-4553996</v>
      </c>
      <c r="Z9" s="137">
        <f>+IF(X9&lt;&gt;0,+(Y9/X9)*100,0)</f>
        <v>-11.549934030391316</v>
      </c>
      <c r="AA9" s="153">
        <f>SUM(AA10:AA14)</f>
        <v>799867</v>
      </c>
    </row>
    <row r="10" spans="1:27" ht="12.75">
      <c r="A10" s="138" t="s">
        <v>79</v>
      </c>
      <c r="B10" s="136"/>
      <c r="C10" s="155">
        <v>182586</v>
      </c>
      <c r="D10" s="155"/>
      <c r="E10" s="156">
        <v>799867</v>
      </c>
      <c r="F10" s="60">
        <v>799867</v>
      </c>
      <c r="G10" s="60">
        <v>15348</v>
      </c>
      <c r="H10" s="60">
        <v>34859418</v>
      </c>
      <c r="I10" s="60"/>
      <c r="J10" s="60">
        <v>34874766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34874766</v>
      </c>
      <c r="X10" s="60">
        <v>30039398</v>
      </c>
      <c r="Y10" s="60">
        <v>4835368</v>
      </c>
      <c r="Z10" s="140">
        <v>16.1</v>
      </c>
      <c r="AA10" s="155">
        <v>799867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>
        <v>427675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9389364</v>
      </c>
      <c r="Y14" s="159">
        <v>-9389364</v>
      </c>
      <c r="Z14" s="141">
        <v>-100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5034</v>
      </c>
      <c r="H15" s="100">
        <f t="shared" si="2"/>
        <v>25592068</v>
      </c>
      <c r="I15" s="100">
        <f t="shared" si="2"/>
        <v>0</v>
      </c>
      <c r="J15" s="100">
        <f t="shared" si="2"/>
        <v>25597102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25597102</v>
      </c>
      <c r="X15" s="100">
        <f t="shared" si="2"/>
        <v>10079188</v>
      </c>
      <c r="Y15" s="100">
        <f t="shared" si="2"/>
        <v>15517914</v>
      </c>
      <c r="Z15" s="137">
        <f>+IF(X15&lt;&gt;0,+(Y15/X15)*100,0)</f>
        <v>153.95996185407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5034</v>
      </c>
      <c r="H16" s="60">
        <v>15255108</v>
      </c>
      <c r="I16" s="60"/>
      <c r="J16" s="60">
        <v>15260142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15260142</v>
      </c>
      <c r="X16" s="60">
        <v>10079188</v>
      </c>
      <c r="Y16" s="60">
        <v>5180954</v>
      </c>
      <c r="Z16" s="140">
        <v>51.4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>
        <v>10336960</v>
      </c>
      <c r="I18" s="60"/>
      <c r="J18" s="60">
        <v>10336960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10336960</v>
      </c>
      <c r="X18" s="60"/>
      <c r="Y18" s="60">
        <v>10336960</v>
      </c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92197572</v>
      </c>
      <c r="D19" s="153">
        <f>SUM(D20:D23)</f>
        <v>0</v>
      </c>
      <c r="E19" s="154">
        <f t="shared" si="3"/>
        <v>771629234</v>
      </c>
      <c r="F19" s="100">
        <f t="shared" si="3"/>
        <v>771629234</v>
      </c>
      <c r="G19" s="100">
        <f t="shared" si="3"/>
        <v>24040</v>
      </c>
      <c r="H19" s="100">
        <f t="shared" si="3"/>
        <v>16298289</v>
      </c>
      <c r="I19" s="100">
        <f t="shared" si="3"/>
        <v>0</v>
      </c>
      <c r="J19" s="100">
        <f t="shared" si="3"/>
        <v>16322329</v>
      </c>
      <c r="K19" s="100">
        <f t="shared" si="3"/>
        <v>0</v>
      </c>
      <c r="L19" s="100">
        <f t="shared" si="3"/>
        <v>1558000</v>
      </c>
      <c r="M19" s="100">
        <f t="shared" si="3"/>
        <v>2840991</v>
      </c>
      <c r="N19" s="100">
        <f t="shared" si="3"/>
        <v>4398991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20721320</v>
      </c>
      <c r="X19" s="100">
        <f t="shared" si="3"/>
        <v>260122957</v>
      </c>
      <c r="Y19" s="100">
        <f t="shared" si="3"/>
        <v>-239401637</v>
      </c>
      <c r="Z19" s="137">
        <f>+IF(X19&lt;&gt;0,+(Y19/X19)*100,0)</f>
        <v>-92.03402873818631</v>
      </c>
      <c r="AA19" s="153">
        <f>SUM(AA20:AA23)</f>
        <v>771629234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92197572</v>
      </c>
      <c r="D21" s="155"/>
      <c r="E21" s="156">
        <v>771629234</v>
      </c>
      <c r="F21" s="60">
        <v>771629234</v>
      </c>
      <c r="G21" s="60">
        <v>24040</v>
      </c>
      <c r="H21" s="60">
        <v>16298289</v>
      </c>
      <c r="I21" s="60"/>
      <c r="J21" s="60">
        <v>16322329</v>
      </c>
      <c r="K21" s="60"/>
      <c r="L21" s="60">
        <v>1558000</v>
      </c>
      <c r="M21" s="60">
        <v>2840991</v>
      </c>
      <c r="N21" s="60">
        <v>4398991</v>
      </c>
      <c r="O21" s="60"/>
      <c r="P21" s="60"/>
      <c r="Q21" s="60"/>
      <c r="R21" s="60"/>
      <c r="S21" s="60"/>
      <c r="T21" s="60"/>
      <c r="U21" s="60"/>
      <c r="V21" s="60"/>
      <c r="W21" s="60">
        <v>20721320</v>
      </c>
      <c r="X21" s="60">
        <v>260122957</v>
      </c>
      <c r="Y21" s="60">
        <v>-239401637</v>
      </c>
      <c r="Z21" s="140">
        <v>-92.03</v>
      </c>
      <c r="AA21" s="155">
        <v>771629234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1120251872</v>
      </c>
      <c r="D25" s="168">
        <f>+D5+D9+D15+D19+D24</f>
        <v>0</v>
      </c>
      <c r="E25" s="169">
        <f t="shared" si="4"/>
        <v>1539942841</v>
      </c>
      <c r="F25" s="73">
        <f t="shared" si="4"/>
        <v>1539942841</v>
      </c>
      <c r="G25" s="73">
        <f t="shared" si="4"/>
        <v>1566371</v>
      </c>
      <c r="H25" s="73">
        <f t="shared" si="4"/>
        <v>144118086</v>
      </c>
      <c r="I25" s="73">
        <f t="shared" si="4"/>
        <v>53045959</v>
      </c>
      <c r="J25" s="73">
        <f t="shared" si="4"/>
        <v>198730416</v>
      </c>
      <c r="K25" s="73">
        <f t="shared" si="4"/>
        <v>69911902</v>
      </c>
      <c r="L25" s="73">
        <f t="shared" si="4"/>
        <v>47960065</v>
      </c>
      <c r="M25" s="73">
        <f t="shared" si="4"/>
        <v>45015269</v>
      </c>
      <c r="N25" s="73">
        <f t="shared" si="4"/>
        <v>162887236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361617652</v>
      </c>
      <c r="X25" s="73">
        <f t="shared" si="4"/>
        <v>405781625</v>
      </c>
      <c r="Y25" s="73">
        <f t="shared" si="4"/>
        <v>-44163973</v>
      </c>
      <c r="Z25" s="170">
        <f>+IF(X25&lt;&gt;0,+(Y25/X25)*100,0)</f>
        <v>-10.883679861058273</v>
      </c>
      <c r="AA25" s="168">
        <f>+AA5+AA9+AA15+AA19+AA24</f>
        <v>1539942841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943569735</v>
      </c>
      <c r="D28" s="153">
        <f>SUM(D29:D31)</f>
        <v>0</v>
      </c>
      <c r="E28" s="154">
        <f t="shared" si="5"/>
        <v>672832446</v>
      </c>
      <c r="F28" s="100">
        <f t="shared" si="5"/>
        <v>672832446</v>
      </c>
      <c r="G28" s="100">
        <f t="shared" si="5"/>
        <v>9300934</v>
      </c>
      <c r="H28" s="100">
        <f t="shared" si="5"/>
        <v>17965905</v>
      </c>
      <c r="I28" s="100">
        <f t="shared" si="5"/>
        <v>48899320</v>
      </c>
      <c r="J28" s="100">
        <f t="shared" si="5"/>
        <v>76166159</v>
      </c>
      <c r="K28" s="100">
        <f t="shared" si="5"/>
        <v>66933916</v>
      </c>
      <c r="L28" s="100">
        <f t="shared" si="5"/>
        <v>41410396</v>
      </c>
      <c r="M28" s="100">
        <f t="shared" si="5"/>
        <v>43481606</v>
      </c>
      <c r="N28" s="100">
        <f t="shared" si="5"/>
        <v>151825918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227992077</v>
      </c>
      <c r="X28" s="100">
        <f t="shared" si="5"/>
        <v>96150718</v>
      </c>
      <c r="Y28" s="100">
        <f t="shared" si="5"/>
        <v>131841359</v>
      </c>
      <c r="Z28" s="137">
        <f>+IF(X28&lt;&gt;0,+(Y28/X28)*100,0)</f>
        <v>137.11947424043157</v>
      </c>
      <c r="AA28" s="153">
        <f>SUM(AA29:AA31)</f>
        <v>672832446</v>
      </c>
    </row>
    <row r="29" spans="1:27" ht="12.75">
      <c r="A29" s="138" t="s">
        <v>75</v>
      </c>
      <c r="B29" s="136"/>
      <c r="C29" s="155"/>
      <c r="D29" s="155"/>
      <c r="E29" s="156"/>
      <c r="F29" s="60"/>
      <c r="G29" s="60">
        <v>2923560</v>
      </c>
      <c r="H29" s="60">
        <v>2633364</v>
      </c>
      <c r="I29" s="60">
        <v>939697</v>
      </c>
      <c r="J29" s="60">
        <v>6496621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6496621</v>
      </c>
      <c r="X29" s="60">
        <v>26464808</v>
      </c>
      <c r="Y29" s="60">
        <v>-19968187</v>
      </c>
      <c r="Z29" s="140">
        <v>-75.45</v>
      </c>
      <c r="AA29" s="155"/>
    </row>
    <row r="30" spans="1:27" ht="12.75">
      <c r="A30" s="138" t="s">
        <v>76</v>
      </c>
      <c r="B30" s="136"/>
      <c r="C30" s="157">
        <v>215375795</v>
      </c>
      <c r="D30" s="157"/>
      <c r="E30" s="158">
        <v>197401876</v>
      </c>
      <c r="F30" s="159">
        <v>197401876</v>
      </c>
      <c r="G30" s="159">
        <v>2385215</v>
      </c>
      <c r="H30" s="159">
        <v>4823909</v>
      </c>
      <c r="I30" s="159">
        <v>13751380</v>
      </c>
      <c r="J30" s="159">
        <v>20960504</v>
      </c>
      <c r="K30" s="159">
        <v>14590905</v>
      </c>
      <c r="L30" s="159">
        <v>2813573</v>
      </c>
      <c r="M30" s="159">
        <v>5796794</v>
      </c>
      <c r="N30" s="159">
        <v>23201272</v>
      </c>
      <c r="O30" s="159"/>
      <c r="P30" s="159"/>
      <c r="Q30" s="159"/>
      <c r="R30" s="159"/>
      <c r="S30" s="159"/>
      <c r="T30" s="159"/>
      <c r="U30" s="159"/>
      <c r="V30" s="159"/>
      <c r="W30" s="159">
        <v>44161776</v>
      </c>
      <c r="X30" s="159">
        <v>24093525</v>
      </c>
      <c r="Y30" s="159">
        <v>20068251</v>
      </c>
      <c r="Z30" s="141">
        <v>83.29</v>
      </c>
      <c r="AA30" s="157">
        <v>197401876</v>
      </c>
    </row>
    <row r="31" spans="1:27" ht="12.75">
      <c r="A31" s="138" t="s">
        <v>77</v>
      </c>
      <c r="B31" s="136"/>
      <c r="C31" s="155">
        <v>728193940</v>
      </c>
      <c r="D31" s="155"/>
      <c r="E31" s="156">
        <v>475430570</v>
      </c>
      <c r="F31" s="60">
        <v>475430570</v>
      </c>
      <c r="G31" s="60">
        <v>3992159</v>
      </c>
      <c r="H31" s="60">
        <v>10508632</v>
      </c>
      <c r="I31" s="60">
        <v>34208243</v>
      </c>
      <c r="J31" s="60">
        <v>48709034</v>
      </c>
      <c r="K31" s="60">
        <v>52343011</v>
      </c>
      <c r="L31" s="60">
        <v>38596823</v>
      </c>
      <c r="M31" s="60">
        <v>37684812</v>
      </c>
      <c r="N31" s="60">
        <v>128624646</v>
      </c>
      <c r="O31" s="60"/>
      <c r="P31" s="60"/>
      <c r="Q31" s="60"/>
      <c r="R31" s="60"/>
      <c r="S31" s="60"/>
      <c r="T31" s="60"/>
      <c r="U31" s="60"/>
      <c r="V31" s="60"/>
      <c r="W31" s="60">
        <v>177333680</v>
      </c>
      <c r="X31" s="60">
        <v>45592385</v>
      </c>
      <c r="Y31" s="60">
        <v>131741295</v>
      </c>
      <c r="Z31" s="140">
        <v>288.95</v>
      </c>
      <c r="AA31" s="155">
        <v>475430570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5194659</v>
      </c>
      <c r="H32" s="100">
        <f t="shared" si="6"/>
        <v>5648454</v>
      </c>
      <c r="I32" s="100">
        <f t="shared" si="6"/>
        <v>0</v>
      </c>
      <c r="J32" s="100">
        <f t="shared" si="6"/>
        <v>10843113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10843113</v>
      </c>
      <c r="X32" s="100">
        <f t="shared" si="6"/>
        <v>39428762</v>
      </c>
      <c r="Y32" s="100">
        <f t="shared" si="6"/>
        <v>-28585649</v>
      </c>
      <c r="Z32" s="137">
        <f>+IF(X32&lt;&gt;0,+(Y32/X32)*100,0)</f>
        <v>-72.49948400611716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5194659</v>
      </c>
      <c r="H33" s="60">
        <v>5648454</v>
      </c>
      <c r="I33" s="60"/>
      <c r="J33" s="60">
        <v>10843113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10843113</v>
      </c>
      <c r="X33" s="60">
        <v>30039398</v>
      </c>
      <c r="Y33" s="60">
        <v>-19196285</v>
      </c>
      <c r="Z33" s="140">
        <v>-63.9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9389364</v>
      </c>
      <c r="Y37" s="159">
        <v>-9389364</v>
      </c>
      <c r="Z37" s="141">
        <v>-100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1904536</v>
      </c>
      <c r="H38" s="100">
        <f t="shared" si="7"/>
        <v>2141001</v>
      </c>
      <c r="I38" s="100">
        <f t="shared" si="7"/>
        <v>0</v>
      </c>
      <c r="J38" s="100">
        <f t="shared" si="7"/>
        <v>4045537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4045537</v>
      </c>
      <c r="X38" s="100">
        <f t="shared" si="7"/>
        <v>10079188</v>
      </c>
      <c r="Y38" s="100">
        <f t="shared" si="7"/>
        <v>-6033651</v>
      </c>
      <c r="Z38" s="137">
        <f>+IF(X38&lt;&gt;0,+(Y38/X38)*100,0)</f>
        <v>-59.86247106413731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964108</v>
      </c>
      <c r="H39" s="60">
        <v>1120028</v>
      </c>
      <c r="I39" s="60"/>
      <c r="J39" s="60">
        <v>2084136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2084136</v>
      </c>
      <c r="X39" s="60">
        <v>10079188</v>
      </c>
      <c r="Y39" s="60">
        <v>-7995052</v>
      </c>
      <c r="Z39" s="140">
        <v>-79.32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>
        <v>940428</v>
      </c>
      <c r="H41" s="60">
        <v>1020973</v>
      </c>
      <c r="I41" s="60"/>
      <c r="J41" s="60">
        <v>1961401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1961401</v>
      </c>
      <c r="X41" s="60"/>
      <c r="Y41" s="60">
        <v>1961401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86129887</v>
      </c>
      <c r="F42" s="100">
        <f t="shared" si="8"/>
        <v>86129887</v>
      </c>
      <c r="G42" s="100">
        <f t="shared" si="8"/>
        <v>21179152</v>
      </c>
      <c r="H42" s="100">
        <f t="shared" si="8"/>
        <v>27402161</v>
      </c>
      <c r="I42" s="100">
        <f t="shared" si="8"/>
        <v>4146638</v>
      </c>
      <c r="J42" s="100">
        <f t="shared" si="8"/>
        <v>52727951</v>
      </c>
      <c r="K42" s="100">
        <f t="shared" si="8"/>
        <v>2977985</v>
      </c>
      <c r="L42" s="100">
        <f t="shared" si="8"/>
        <v>6549669</v>
      </c>
      <c r="M42" s="100">
        <f t="shared" si="8"/>
        <v>1533662</v>
      </c>
      <c r="N42" s="100">
        <f t="shared" si="8"/>
        <v>11061316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63789267</v>
      </c>
      <c r="X42" s="100">
        <f t="shared" si="8"/>
        <v>260122957</v>
      </c>
      <c r="Y42" s="100">
        <f t="shared" si="8"/>
        <v>-196333690</v>
      </c>
      <c r="Z42" s="137">
        <f>+IF(X42&lt;&gt;0,+(Y42/X42)*100,0)</f>
        <v>-75.47726362344866</v>
      </c>
      <c r="AA42" s="153">
        <f>SUM(AA43:AA46)</f>
        <v>86129887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>
        <v>86129887</v>
      </c>
      <c r="F44" s="60">
        <v>86129887</v>
      </c>
      <c r="G44" s="60">
        <v>21179152</v>
      </c>
      <c r="H44" s="60">
        <v>27402161</v>
      </c>
      <c r="I44" s="60">
        <v>4146638</v>
      </c>
      <c r="J44" s="60">
        <v>52727951</v>
      </c>
      <c r="K44" s="60">
        <v>2977985</v>
      </c>
      <c r="L44" s="60">
        <v>6549669</v>
      </c>
      <c r="M44" s="60">
        <v>1533662</v>
      </c>
      <c r="N44" s="60">
        <v>11061316</v>
      </c>
      <c r="O44" s="60"/>
      <c r="P44" s="60"/>
      <c r="Q44" s="60"/>
      <c r="R44" s="60"/>
      <c r="S44" s="60"/>
      <c r="T44" s="60"/>
      <c r="U44" s="60"/>
      <c r="V44" s="60"/>
      <c r="W44" s="60">
        <v>63789267</v>
      </c>
      <c r="X44" s="60">
        <v>260122957</v>
      </c>
      <c r="Y44" s="60">
        <v>-196333690</v>
      </c>
      <c r="Z44" s="140">
        <v>-75.48</v>
      </c>
      <c r="AA44" s="155">
        <v>86129887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943569735</v>
      </c>
      <c r="D48" s="168">
        <f>+D28+D32+D38+D42+D47</f>
        <v>0</v>
      </c>
      <c r="E48" s="169">
        <f t="shared" si="9"/>
        <v>758962333</v>
      </c>
      <c r="F48" s="73">
        <f t="shared" si="9"/>
        <v>758962333</v>
      </c>
      <c r="G48" s="73">
        <f t="shared" si="9"/>
        <v>37579281</v>
      </c>
      <c r="H48" s="73">
        <f t="shared" si="9"/>
        <v>53157521</v>
      </c>
      <c r="I48" s="73">
        <f t="shared" si="9"/>
        <v>53045958</v>
      </c>
      <c r="J48" s="73">
        <f t="shared" si="9"/>
        <v>143782760</v>
      </c>
      <c r="K48" s="73">
        <f t="shared" si="9"/>
        <v>69911901</v>
      </c>
      <c r="L48" s="73">
        <f t="shared" si="9"/>
        <v>47960065</v>
      </c>
      <c r="M48" s="73">
        <f t="shared" si="9"/>
        <v>45015268</v>
      </c>
      <c r="N48" s="73">
        <f t="shared" si="9"/>
        <v>162887234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306669994</v>
      </c>
      <c r="X48" s="73">
        <f t="shared" si="9"/>
        <v>405781625</v>
      </c>
      <c r="Y48" s="73">
        <f t="shared" si="9"/>
        <v>-99111631</v>
      </c>
      <c r="Z48" s="170">
        <f>+IF(X48&lt;&gt;0,+(Y48/X48)*100,0)</f>
        <v>-24.424869164541395</v>
      </c>
      <c r="AA48" s="168">
        <f>+AA28+AA32+AA38+AA42+AA47</f>
        <v>758962333</v>
      </c>
    </row>
    <row r="49" spans="1:27" ht="12.75">
      <c r="A49" s="148" t="s">
        <v>49</v>
      </c>
      <c r="B49" s="149"/>
      <c r="C49" s="171">
        <f aca="true" t="shared" si="10" ref="C49:Y49">+C25-C48</f>
        <v>176682137</v>
      </c>
      <c r="D49" s="171">
        <f>+D25-D48</f>
        <v>0</v>
      </c>
      <c r="E49" s="172">
        <f t="shared" si="10"/>
        <v>780980508</v>
      </c>
      <c r="F49" s="173">
        <f t="shared" si="10"/>
        <v>780980508</v>
      </c>
      <c r="G49" s="173">
        <f t="shared" si="10"/>
        <v>-36012910</v>
      </c>
      <c r="H49" s="173">
        <f t="shared" si="10"/>
        <v>90960565</v>
      </c>
      <c r="I49" s="173">
        <f t="shared" si="10"/>
        <v>1</v>
      </c>
      <c r="J49" s="173">
        <f t="shared" si="10"/>
        <v>54947656</v>
      </c>
      <c r="K49" s="173">
        <f t="shared" si="10"/>
        <v>1</v>
      </c>
      <c r="L49" s="173">
        <f t="shared" si="10"/>
        <v>0</v>
      </c>
      <c r="M49" s="173">
        <f t="shared" si="10"/>
        <v>1</v>
      </c>
      <c r="N49" s="173">
        <f t="shared" si="10"/>
        <v>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54947658</v>
      </c>
      <c r="X49" s="173">
        <f>IF(F25=F48,0,X25-X48)</f>
        <v>0</v>
      </c>
      <c r="Y49" s="173">
        <f t="shared" si="10"/>
        <v>54947658</v>
      </c>
      <c r="Z49" s="174">
        <f>+IF(X49&lt;&gt;0,+(Y49/X49)*100,0)</f>
        <v>0</v>
      </c>
      <c r="AA49" s="171">
        <f>+AA25-AA48</f>
        <v>780980508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91578005</v>
      </c>
      <c r="D8" s="155">
        <v>0</v>
      </c>
      <c r="E8" s="156">
        <v>92749234</v>
      </c>
      <c r="F8" s="60">
        <v>92749234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2840991</v>
      </c>
      <c r="N8" s="60">
        <v>2840991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2840991</v>
      </c>
      <c r="X8" s="60">
        <v>31914261</v>
      </c>
      <c r="Y8" s="60">
        <v>-29073270</v>
      </c>
      <c r="Z8" s="140">
        <v>-91.1</v>
      </c>
      <c r="AA8" s="155">
        <v>92749234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182586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36806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38305670</v>
      </c>
      <c r="D13" s="155">
        <v>0</v>
      </c>
      <c r="E13" s="156">
        <v>15760740</v>
      </c>
      <c r="F13" s="60">
        <v>15760740</v>
      </c>
      <c r="G13" s="60">
        <v>1521949</v>
      </c>
      <c r="H13" s="60">
        <v>3681180</v>
      </c>
      <c r="I13" s="60">
        <v>0</v>
      </c>
      <c r="J13" s="60">
        <v>5203129</v>
      </c>
      <c r="K13" s="60">
        <v>0</v>
      </c>
      <c r="L13" s="60">
        <v>0</v>
      </c>
      <c r="M13" s="60">
        <v>3093409</v>
      </c>
      <c r="N13" s="60">
        <v>3093409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8296538</v>
      </c>
      <c r="X13" s="60">
        <v>5436783</v>
      </c>
      <c r="Y13" s="60">
        <v>2859755</v>
      </c>
      <c r="Z13" s="140">
        <v>52.6</v>
      </c>
      <c r="AA13" s="155">
        <v>15760740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986782564</v>
      </c>
      <c r="D19" s="155">
        <v>0</v>
      </c>
      <c r="E19" s="156">
        <v>751753000</v>
      </c>
      <c r="F19" s="60">
        <v>751753000</v>
      </c>
      <c r="G19" s="60">
        <v>0</v>
      </c>
      <c r="H19" s="60">
        <v>147301680</v>
      </c>
      <c r="I19" s="60">
        <v>53045959</v>
      </c>
      <c r="J19" s="60">
        <v>200347639</v>
      </c>
      <c r="K19" s="60">
        <v>69911902</v>
      </c>
      <c r="L19" s="60">
        <v>47071553</v>
      </c>
      <c r="M19" s="60">
        <v>39041958</v>
      </c>
      <c r="N19" s="60">
        <v>156025413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356373052</v>
      </c>
      <c r="X19" s="60">
        <v>488806900</v>
      </c>
      <c r="Y19" s="60">
        <v>-132433848</v>
      </c>
      <c r="Z19" s="140">
        <v>-27.09</v>
      </c>
      <c r="AA19" s="155">
        <v>751753000</v>
      </c>
    </row>
    <row r="20" spans="1:27" ht="12.75">
      <c r="A20" s="181" t="s">
        <v>35</v>
      </c>
      <c r="B20" s="185"/>
      <c r="C20" s="155">
        <v>3366241</v>
      </c>
      <c r="D20" s="155">
        <v>0</v>
      </c>
      <c r="E20" s="156">
        <v>799867</v>
      </c>
      <c r="F20" s="54">
        <v>799867</v>
      </c>
      <c r="G20" s="54">
        <v>44422</v>
      </c>
      <c r="H20" s="54">
        <v>-6864774</v>
      </c>
      <c r="I20" s="54">
        <v>0</v>
      </c>
      <c r="J20" s="54">
        <v>-6820352</v>
      </c>
      <c r="K20" s="54">
        <v>0</v>
      </c>
      <c r="L20" s="54">
        <v>888512</v>
      </c>
      <c r="M20" s="54">
        <v>38911</v>
      </c>
      <c r="N20" s="54">
        <v>927423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-5892929</v>
      </c>
      <c r="X20" s="54">
        <v>439742</v>
      </c>
      <c r="Y20" s="54">
        <v>-6332671</v>
      </c>
      <c r="Z20" s="184">
        <v>-1440.09</v>
      </c>
      <c r="AA20" s="130">
        <v>799867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1120251872</v>
      </c>
      <c r="D22" s="188">
        <f>SUM(D5:D21)</f>
        <v>0</v>
      </c>
      <c r="E22" s="189">
        <f t="shared" si="0"/>
        <v>861062841</v>
      </c>
      <c r="F22" s="190">
        <f t="shared" si="0"/>
        <v>861062841</v>
      </c>
      <c r="G22" s="190">
        <f t="shared" si="0"/>
        <v>1566371</v>
      </c>
      <c r="H22" s="190">
        <f t="shared" si="0"/>
        <v>144118086</v>
      </c>
      <c r="I22" s="190">
        <f t="shared" si="0"/>
        <v>53045959</v>
      </c>
      <c r="J22" s="190">
        <f t="shared" si="0"/>
        <v>198730416</v>
      </c>
      <c r="K22" s="190">
        <f t="shared" si="0"/>
        <v>69911902</v>
      </c>
      <c r="L22" s="190">
        <f t="shared" si="0"/>
        <v>47960065</v>
      </c>
      <c r="M22" s="190">
        <f t="shared" si="0"/>
        <v>45015269</v>
      </c>
      <c r="N22" s="190">
        <f t="shared" si="0"/>
        <v>162887236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361617652</v>
      </c>
      <c r="X22" s="190">
        <f t="shared" si="0"/>
        <v>526597686</v>
      </c>
      <c r="Y22" s="190">
        <f t="shared" si="0"/>
        <v>-164980034</v>
      </c>
      <c r="Z22" s="191">
        <f>+IF(X22&lt;&gt;0,+(Y22/X22)*100,0)</f>
        <v>-31.329426312746843</v>
      </c>
      <c r="AA22" s="188">
        <f>SUM(AA5:AA21)</f>
        <v>861062841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411083709</v>
      </c>
      <c r="D25" s="155">
        <v>0</v>
      </c>
      <c r="E25" s="156">
        <v>465117173</v>
      </c>
      <c r="F25" s="60">
        <v>465117173</v>
      </c>
      <c r="G25" s="60">
        <v>34557233</v>
      </c>
      <c r="H25" s="60">
        <v>37460631</v>
      </c>
      <c r="I25" s="60">
        <v>35147940</v>
      </c>
      <c r="J25" s="60">
        <v>107165804</v>
      </c>
      <c r="K25" s="60">
        <v>51707101</v>
      </c>
      <c r="L25" s="60">
        <v>38264000</v>
      </c>
      <c r="M25" s="60">
        <v>36697259</v>
      </c>
      <c r="N25" s="60">
        <v>126668360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233834164</v>
      </c>
      <c r="X25" s="60">
        <v>258123908</v>
      </c>
      <c r="Y25" s="60">
        <v>-24289744</v>
      </c>
      <c r="Z25" s="140">
        <v>-9.41</v>
      </c>
      <c r="AA25" s="155">
        <v>465117173</v>
      </c>
    </row>
    <row r="26" spans="1:27" ht="12.75">
      <c r="A26" s="183" t="s">
        <v>38</v>
      </c>
      <c r="B26" s="182"/>
      <c r="C26" s="155">
        <v>11400362</v>
      </c>
      <c r="D26" s="155">
        <v>0</v>
      </c>
      <c r="E26" s="156">
        <v>10313397</v>
      </c>
      <c r="F26" s="60">
        <v>10313397</v>
      </c>
      <c r="G26" s="60">
        <v>983561</v>
      </c>
      <c r="H26" s="60">
        <v>568532</v>
      </c>
      <c r="I26" s="60">
        <v>0</v>
      </c>
      <c r="J26" s="60">
        <v>1552093</v>
      </c>
      <c r="K26" s="60">
        <v>635910</v>
      </c>
      <c r="L26" s="60">
        <v>0</v>
      </c>
      <c r="M26" s="60">
        <v>987553</v>
      </c>
      <c r="N26" s="60">
        <v>1623463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3175556</v>
      </c>
      <c r="X26" s="60">
        <v>5723544</v>
      </c>
      <c r="Y26" s="60">
        <v>-2547988</v>
      </c>
      <c r="Z26" s="140">
        <v>-44.52</v>
      </c>
      <c r="AA26" s="155">
        <v>10313397</v>
      </c>
    </row>
    <row r="27" spans="1:27" ht="12.75">
      <c r="A27" s="183" t="s">
        <v>118</v>
      </c>
      <c r="B27" s="182"/>
      <c r="C27" s="155">
        <v>99472643</v>
      </c>
      <c r="D27" s="155">
        <v>0</v>
      </c>
      <c r="E27" s="156">
        <v>35813000</v>
      </c>
      <c r="F27" s="60">
        <v>35813000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35813000</v>
      </c>
    </row>
    <row r="28" spans="1:27" ht="12.75">
      <c r="A28" s="183" t="s">
        <v>39</v>
      </c>
      <c r="B28" s="182"/>
      <c r="C28" s="155">
        <v>114791653</v>
      </c>
      <c r="D28" s="155">
        <v>0</v>
      </c>
      <c r="E28" s="156">
        <v>31770468</v>
      </c>
      <c r="F28" s="60">
        <v>31770468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12745910</v>
      </c>
      <c r="Y28" s="60">
        <v>-12745910</v>
      </c>
      <c r="Z28" s="140">
        <v>-100</v>
      </c>
      <c r="AA28" s="155">
        <v>31770468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248496</v>
      </c>
      <c r="I29" s="60">
        <v>0</v>
      </c>
      <c r="J29" s="60">
        <v>248496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248496</v>
      </c>
      <c r="X29" s="60">
        <v>169000</v>
      </c>
      <c r="Y29" s="60">
        <v>79496</v>
      </c>
      <c r="Z29" s="140">
        <v>47.04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11500000</v>
      </c>
      <c r="F30" s="60">
        <v>11500000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7561969</v>
      </c>
      <c r="Y30" s="60">
        <v>-7561969</v>
      </c>
      <c r="Z30" s="140">
        <v>-100</v>
      </c>
      <c r="AA30" s="155">
        <v>11500000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23405110</v>
      </c>
      <c r="F31" s="60">
        <v>23405110</v>
      </c>
      <c r="G31" s="60">
        <v>0</v>
      </c>
      <c r="H31" s="60">
        <v>0</v>
      </c>
      <c r="I31" s="60">
        <v>4146638</v>
      </c>
      <c r="J31" s="60">
        <v>4146638</v>
      </c>
      <c r="K31" s="60">
        <v>2601243</v>
      </c>
      <c r="L31" s="60">
        <v>1893440</v>
      </c>
      <c r="M31" s="60">
        <v>1533662</v>
      </c>
      <c r="N31" s="60">
        <v>6028345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10174983</v>
      </c>
      <c r="X31" s="60">
        <v>11420734</v>
      </c>
      <c r="Y31" s="60">
        <v>-1245751</v>
      </c>
      <c r="Z31" s="140">
        <v>-10.91</v>
      </c>
      <c r="AA31" s="155">
        <v>23405110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19454309</v>
      </c>
      <c r="F32" s="60">
        <v>19454309</v>
      </c>
      <c r="G32" s="60">
        <v>0</v>
      </c>
      <c r="H32" s="60">
        <v>0</v>
      </c>
      <c r="I32" s="60">
        <v>1970639</v>
      </c>
      <c r="J32" s="60">
        <v>1970639</v>
      </c>
      <c r="K32" s="60">
        <v>376742</v>
      </c>
      <c r="L32" s="60">
        <v>332823</v>
      </c>
      <c r="M32" s="60">
        <v>1960068</v>
      </c>
      <c r="N32" s="60">
        <v>2669633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4640272</v>
      </c>
      <c r="X32" s="60">
        <v>10611270</v>
      </c>
      <c r="Y32" s="60">
        <v>-5970998</v>
      </c>
      <c r="Z32" s="140">
        <v>-56.27</v>
      </c>
      <c r="AA32" s="155">
        <v>19454309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4353124</v>
      </c>
      <c r="F33" s="60">
        <v>4353124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4656229</v>
      </c>
      <c r="M33" s="60">
        <v>0</v>
      </c>
      <c r="N33" s="60">
        <v>4656229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4656229</v>
      </c>
      <c r="X33" s="60">
        <v>2975544</v>
      </c>
      <c r="Y33" s="60">
        <v>1680685</v>
      </c>
      <c r="Z33" s="140">
        <v>56.48</v>
      </c>
      <c r="AA33" s="155">
        <v>4353124</v>
      </c>
    </row>
    <row r="34" spans="1:27" ht="12.75">
      <c r="A34" s="183" t="s">
        <v>43</v>
      </c>
      <c r="B34" s="182"/>
      <c r="C34" s="155">
        <v>306821368</v>
      </c>
      <c r="D34" s="155">
        <v>0</v>
      </c>
      <c r="E34" s="156">
        <v>157235752</v>
      </c>
      <c r="F34" s="60">
        <v>157235752</v>
      </c>
      <c r="G34" s="60">
        <v>2038487</v>
      </c>
      <c r="H34" s="60">
        <v>14879862</v>
      </c>
      <c r="I34" s="60">
        <v>11780741</v>
      </c>
      <c r="J34" s="60">
        <v>28699090</v>
      </c>
      <c r="K34" s="60">
        <v>14590905</v>
      </c>
      <c r="L34" s="60">
        <v>2813573</v>
      </c>
      <c r="M34" s="60">
        <v>3836726</v>
      </c>
      <c r="N34" s="60">
        <v>21241204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49940294</v>
      </c>
      <c r="X34" s="60">
        <v>85745194</v>
      </c>
      <c r="Y34" s="60">
        <v>-35804900</v>
      </c>
      <c r="Z34" s="140">
        <v>-41.76</v>
      </c>
      <c r="AA34" s="155">
        <v>157235752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5</v>
      </c>
      <c r="Y35" s="60">
        <v>-5</v>
      </c>
      <c r="Z35" s="140">
        <v>-100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943569735</v>
      </c>
      <c r="D36" s="188">
        <f>SUM(D25:D35)</f>
        <v>0</v>
      </c>
      <c r="E36" s="189">
        <f t="shared" si="1"/>
        <v>758962333</v>
      </c>
      <c r="F36" s="190">
        <f t="shared" si="1"/>
        <v>758962333</v>
      </c>
      <c r="G36" s="190">
        <f t="shared" si="1"/>
        <v>37579281</v>
      </c>
      <c r="H36" s="190">
        <f t="shared" si="1"/>
        <v>53157521</v>
      </c>
      <c r="I36" s="190">
        <f t="shared" si="1"/>
        <v>53045958</v>
      </c>
      <c r="J36" s="190">
        <f t="shared" si="1"/>
        <v>143782760</v>
      </c>
      <c r="K36" s="190">
        <f t="shared" si="1"/>
        <v>69911901</v>
      </c>
      <c r="L36" s="190">
        <f t="shared" si="1"/>
        <v>47960065</v>
      </c>
      <c r="M36" s="190">
        <f t="shared" si="1"/>
        <v>45015268</v>
      </c>
      <c r="N36" s="190">
        <f t="shared" si="1"/>
        <v>162887234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306669994</v>
      </c>
      <c r="X36" s="190">
        <f t="shared" si="1"/>
        <v>395077078</v>
      </c>
      <c r="Y36" s="190">
        <f t="shared" si="1"/>
        <v>-88407084</v>
      </c>
      <c r="Z36" s="191">
        <f>+IF(X36&lt;&gt;0,+(Y36/X36)*100,0)</f>
        <v>-22.377173701785857</v>
      </c>
      <c r="AA36" s="188">
        <f>SUM(AA25:AA35)</f>
        <v>758962333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176682137</v>
      </c>
      <c r="D38" s="199">
        <f>+D22-D36</f>
        <v>0</v>
      </c>
      <c r="E38" s="200">
        <f t="shared" si="2"/>
        <v>102100508</v>
      </c>
      <c r="F38" s="106">
        <f t="shared" si="2"/>
        <v>102100508</v>
      </c>
      <c r="G38" s="106">
        <f t="shared" si="2"/>
        <v>-36012910</v>
      </c>
      <c r="H38" s="106">
        <f t="shared" si="2"/>
        <v>90960565</v>
      </c>
      <c r="I38" s="106">
        <f t="shared" si="2"/>
        <v>1</v>
      </c>
      <c r="J38" s="106">
        <f t="shared" si="2"/>
        <v>54947656</v>
      </c>
      <c r="K38" s="106">
        <f t="shared" si="2"/>
        <v>1</v>
      </c>
      <c r="L38" s="106">
        <f t="shared" si="2"/>
        <v>0</v>
      </c>
      <c r="M38" s="106">
        <f t="shared" si="2"/>
        <v>1</v>
      </c>
      <c r="N38" s="106">
        <f t="shared" si="2"/>
        <v>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54947658</v>
      </c>
      <c r="X38" s="106">
        <f>IF(F22=F36,0,X22-X36)</f>
        <v>131520608</v>
      </c>
      <c r="Y38" s="106">
        <f t="shared" si="2"/>
        <v>-76572950</v>
      </c>
      <c r="Z38" s="201">
        <f>+IF(X38&lt;&gt;0,+(Y38/X38)*100,0)</f>
        <v>-58.22125609394993</v>
      </c>
      <c r="AA38" s="199">
        <f>+AA22-AA36</f>
        <v>102100508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678880000</v>
      </c>
      <c r="F39" s="60">
        <v>678880000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349353500</v>
      </c>
      <c r="Y39" s="60">
        <v>-349353500</v>
      </c>
      <c r="Z39" s="140">
        <v>-100</v>
      </c>
      <c r="AA39" s="155">
        <v>678880000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176682137</v>
      </c>
      <c r="D42" s="206">
        <f>SUM(D38:D41)</f>
        <v>0</v>
      </c>
      <c r="E42" s="207">
        <f t="shared" si="3"/>
        <v>780980508</v>
      </c>
      <c r="F42" s="88">
        <f t="shared" si="3"/>
        <v>780980508</v>
      </c>
      <c r="G42" s="88">
        <f t="shared" si="3"/>
        <v>-36012910</v>
      </c>
      <c r="H42" s="88">
        <f t="shared" si="3"/>
        <v>90960565</v>
      </c>
      <c r="I42" s="88">
        <f t="shared" si="3"/>
        <v>1</v>
      </c>
      <c r="J42" s="88">
        <f t="shared" si="3"/>
        <v>54947656</v>
      </c>
      <c r="K42" s="88">
        <f t="shared" si="3"/>
        <v>1</v>
      </c>
      <c r="L42" s="88">
        <f t="shared" si="3"/>
        <v>0</v>
      </c>
      <c r="M42" s="88">
        <f t="shared" si="3"/>
        <v>1</v>
      </c>
      <c r="N42" s="88">
        <f t="shared" si="3"/>
        <v>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54947658</v>
      </c>
      <c r="X42" s="88">
        <f t="shared" si="3"/>
        <v>480874108</v>
      </c>
      <c r="Y42" s="88">
        <f t="shared" si="3"/>
        <v>-425926450</v>
      </c>
      <c r="Z42" s="208">
        <f>+IF(X42&lt;&gt;0,+(Y42/X42)*100,0)</f>
        <v>-88.5733797919517</v>
      </c>
      <c r="AA42" s="206">
        <f>SUM(AA38:AA41)</f>
        <v>780980508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176682137</v>
      </c>
      <c r="D44" s="210">
        <f>+D42-D43</f>
        <v>0</v>
      </c>
      <c r="E44" s="211">
        <f t="shared" si="4"/>
        <v>780980508</v>
      </c>
      <c r="F44" s="77">
        <f t="shared" si="4"/>
        <v>780980508</v>
      </c>
      <c r="G44" s="77">
        <f t="shared" si="4"/>
        <v>-36012910</v>
      </c>
      <c r="H44" s="77">
        <f t="shared" si="4"/>
        <v>90960565</v>
      </c>
      <c r="I44" s="77">
        <f t="shared" si="4"/>
        <v>1</v>
      </c>
      <c r="J44" s="77">
        <f t="shared" si="4"/>
        <v>54947656</v>
      </c>
      <c r="K44" s="77">
        <f t="shared" si="4"/>
        <v>1</v>
      </c>
      <c r="L44" s="77">
        <f t="shared" si="4"/>
        <v>0</v>
      </c>
      <c r="M44" s="77">
        <f t="shared" si="4"/>
        <v>1</v>
      </c>
      <c r="N44" s="77">
        <f t="shared" si="4"/>
        <v>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54947658</v>
      </c>
      <c r="X44" s="77">
        <f t="shared" si="4"/>
        <v>480874108</v>
      </c>
      <c r="Y44" s="77">
        <f t="shared" si="4"/>
        <v>-425926450</v>
      </c>
      <c r="Z44" s="212">
        <f>+IF(X44&lt;&gt;0,+(Y44/X44)*100,0)</f>
        <v>-88.5733797919517</v>
      </c>
      <c r="AA44" s="210">
        <f>+AA42-AA43</f>
        <v>780980508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176682137</v>
      </c>
      <c r="D46" s="206">
        <f>SUM(D44:D45)</f>
        <v>0</v>
      </c>
      <c r="E46" s="207">
        <f t="shared" si="5"/>
        <v>780980508</v>
      </c>
      <c r="F46" s="88">
        <f t="shared" si="5"/>
        <v>780980508</v>
      </c>
      <c r="G46" s="88">
        <f t="shared" si="5"/>
        <v>-36012910</v>
      </c>
      <c r="H46" s="88">
        <f t="shared" si="5"/>
        <v>90960565</v>
      </c>
      <c r="I46" s="88">
        <f t="shared" si="5"/>
        <v>1</v>
      </c>
      <c r="J46" s="88">
        <f t="shared" si="5"/>
        <v>54947656</v>
      </c>
      <c r="K46" s="88">
        <f t="shared" si="5"/>
        <v>1</v>
      </c>
      <c r="L46" s="88">
        <f t="shared" si="5"/>
        <v>0</v>
      </c>
      <c r="M46" s="88">
        <f t="shared" si="5"/>
        <v>1</v>
      </c>
      <c r="N46" s="88">
        <f t="shared" si="5"/>
        <v>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54947658</v>
      </c>
      <c r="X46" s="88">
        <f t="shared" si="5"/>
        <v>480874108</v>
      </c>
      <c r="Y46" s="88">
        <f t="shared" si="5"/>
        <v>-425926450</v>
      </c>
      <c r="Z46" s="208">
        <f>+IF(X46&lt;&gt;0,+(Y46/X46)*100,0)</f>
        <v>-88.5733797919517</v>
      </c>
      <c r="AA46" s="206">
        <f>SUM(AA44:AA45)</f>
        <v>780980508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176682137</v>
      </c>
      <c r="D48" s="217">
        <f>SUM(D46:D47)</f>
        <v>0</v>
      </c>
      <c r="E48" s="218">
        <f t="shared" si="6"/>
        <v>780980508</v>
      </c>
      <c r="F48" s="219">
        <f t="shared" si="6"/>
        <v>780980508</v>
      </c>
      <c r="G48" s="219">
        <f t="shared" si="6"/>
        <v>-36012910</v>
      </c>
      <c r="H48" s="220">
        <f t="shared" si="6"/>
        <v>90960565</v>
      </c>
      <c r="I48" s="220">
        <f t="shared" si="6"/>
        <v>1</v>
      </c>
      <c r="J48" s="220">
        <f t="shared" si="6"/>
        <v>54947656</v>
      </c>
      <c r="K48" s="220">
        <f t="shared" si="6"/>
        <v>1</v>
      </c>
      <c r="L48" s="220">
        <f t="shared" si="6"/>
        <v>0</v>
      </c>
      <c r="M48" s="219">
        <f t="shared" si="6"/>
        <v>1</v>
      </c>
      <c r="N48" s="219">
        <f t="shared" si="6"/>
        <v>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54947658</v>
      </c>
      <c r="X48" s="220">
        <f t="shared" si="6"/>
        <v>480874108</v>
      </c>
      <c r="Y48" s="220">
        <f t="shared" si="6"/>
        <v>-425926450</v>
      </c>
      <c r="Z48" s="221">
        <f>+IF(X48&lt;&gt;0,+(Y48/X48)*100,0)</f>
        <v>-88.5733797919517</v>
      </c>
      <c r="AA48" s="222">
        <f>SUM(AA46:AA47)</f>
        <v>780980508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14732984</v>
      </c>
      <c r="F5" s="100">
        <f t="shared" si="0"/>
        <v>14732984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26867</v>
      </c>
      <c r="L5" s="100">
        <f t="shared" si="0"/>
        <v>44651</v>
      </c>
      <c r="M5" s="100">
        <f t="shared" si="0"/>
        <v>0</v>
      </c>
      <c r="N5" s="100">
        <f t="shared" si="0"/>
        <v>71518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71518</v>
      </c>
      <c r="X5" s="100">
        <f t="shared" si="0"/>
        <v>6457895</v>
      </c>
      <c r="Y5" s="100">
        <f t="shared" si="0"/>
        <v>-6386377</v>
      </c>
      <c r="Z5" s="137">
        <f>+IF(X5&lt;&gt;0,+(Y5/X5)*100,0)</f>
        <v>-98.89254935238185</v>
      </c>
      <c r="AA5" s="153">
        <f>SUM(AA6:AA8)</f>
        <v>14732984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2532984</v>
      </c>
      <c r="F7" s="159">
        <v>2532984</v>
      </c>
      <c r="G7" s="159"/>
      <c r="H7" s="159"/>
      <c r="I7" s="159"/>
      <c r="J7" s="159"/>
      <c r="K7" s="159"/>
      <c r="L7" s="159">
        <v>17784</v>
      </c>
      <c r="M7" s="159"/>
      <c r="N7" s="159">
        <v>17784</v>
      </c>
      <c r="O7" s="159"/>
      <c r="P7" s="159"/>
      <c r="Q7" s="159"/>
      <c r="R7" s="159"/>
      <c r="S7" s="159"/>
      <c r="T7" s="159"/>
      <c r="U7" s="159"/>
      <c r="V7" s="159"/>
      <c r="W7" s="159">
        <v>17784</v>
      </c>
      <c r="X7" s="159">
        <v>750636</v>
      </c>
      <c r="Y7" s="159">
        <v>-732852</v>
      </c>
      <c r="Z7" s="141">
        <v>-97.63</v>
      </c>
      <c r="AA7" s="225">
        <v>2532984</v>
      </c>
    </row>
    <row r="8" spans="1:27" ht="12.75">
      <c r="A8" s="138" t="s">
        <v>77</v>
      </c>
      <c r="B8" s="136"/>
      <c r="C8" s="155"/>
      <c r="D8" s="155"/>
      <c r="E8" s="156">
        <v>12200000</v>
      </c>
      <c r="F8" s="60">
        <v>12200000</v>
      </c>
      <c r="G8" s="60"/>
      <c r="H8" s="60"/>
      <c r="I8" s="60"/>
      <c r="J8" s="60"/>
      <c r="K8" s="60">
        <v>26867</v>
      </c>
      <c r="L8" s="60">
        <v>26867</v>
      </c>
      <c r="M8" s="60"/>
      <c r="N8" s="60">
        <v>53734</v>
      </c>
      <c r="O8" s="60"/>
      <c r="P8" s="60"/>
      <c r="Q8" s="60"/>
      <c r="R8" s="60"/>
      <c r="S8" s="60"/>
      <c r="T8" s="60"/>
      <c r="U8" s="60"/>
      <c r="V8" s="60"/>
      <c r="W8" s="60">
        <v>53734</v>
      </c>
      <c r="X8" s="60">
        <v>5707259</v>
      </c>
      <c r="Y8" s="60">
        <v>-5653525</v>
      </c>
      <c r="Z8" s="140">
        <v>-99.06</v>
      </c>
      <c r="AA8" s="62">
        <v>12200000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9340033</v>
      </c>
      <c r="F9" s="100">
        <f t="shared" si="1"/>
        <v>9340033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3604900</v>
      </c>
      <c r="Y9" s="100">
        <f t="shared" si="1"/>
        <v>-3604900</v>
      </c>
      <c r="Z9" s="137">
        <f>+IF(X9&lt;&gt;0,+(Y9/X9)*100,0)</f>
        <v>-100</v>
      </c>
      <c r="AA9" s="102">
        <f>SUM(AA10:AA14)</f>
        <v>9340033</v>
      </c>
    </row>
    <row r="10" spans="1:27" ht="12.75">
      <c r="A10" s="138" t="s">
        <v>79</v>
      </c>
      <c r="B10" s="136"/>
      <c r="C10" s="155"/>
      <c r="D10" s="155"/>
      <c r="E10" s="156">
        <v>9340033</v>
      </c>
      <c r="F10" s="60">
        <v>9340033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3604900</v>
      </c>
      <c r="Y10" s="60">
        <v>-3604900</v>
      </c>
      <c r="Z10" s="140">
        <v>-100</v>
      </c>
      <c r="AA10" s="62">
        <v>9340033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2293000</v>
      </c>
      <c r="F15" s="100">
        <f t="shared" si="2"/>
        <v>2293000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1241880</v>
      </c>
      <c r="Y15" s="100">
        <f t="shared" si="2"/>
        <v>-1241880</v>
      </c>
      <c r="Z15" s="137">
        <f>+IF(X15&lt;&gt;0,+(Y15/X15)*100,0)</f>
        <v>-100</v>
      </c>
      <c r="AA15" s="102">
        <f>SUM(AA16:AA18)</f>
        <v>2293000</v>
      </c>
    </row>
    <row r="16" spans="1:27" ht="12.75">
      <c r="A16" s="138" t="s">
        <v>85</v>
      </c>
      <c r="B16" s="136"/>
      <c r="C16" s="155"/>
      <c r="D16" s="155"/>
      <c r="E16" s="156">
        <v>2293000</v>
      </c>
      <c r="F16" s="60">
        <v>2293000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1241880</v>
      </c>
      <c r="Y16" s="60">
        <v>-1241880</v>
      </c>
      <c r="Z16" s="140">
        <v>-100</v>
      </c>
      <c r="AA16" s="62">
        <v>2293000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693137000</v>
      </c>
      <c r="F19" s="100">
        <f t="shared" si="3"/>
        <v>693137000</v>
      </c>
      <c r="G19" s="100">
        <f t="shared" si="3"/>
        <v>0</v>
      </c>
      <c r="H19" s="100">
        <f t="shared" si="3"/>
        <v>6410503</v>
      </c>
      <c r="I19" s="100">
        <f t="shared" si="3"/>
        <v>41262192</v>
      </c>
      <c r="J19" s="100">
        <f t="shared" si="3"/>
        <v>47672695</v>
      </c>
      <c r="K19" s="100">
        <f t="shared" si="3"/>
        <v>47474704</v>
      </c>
      <c r="L19" s="100">
        <f t="shared" si="3"/>
        <v>43127054</v>
      </c>
      <c r="M19" s="100">
        <f t="shared" si="3"/>
        <v>58046208</v>
      </c>
      <c r="N19" s="100">
        <f t="shared" si="3"/>
        <v>148647966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196320661</v>
      </c>
      <c r="X19" s="100">
        <f t="shared" si="3"/>
        <v>360573469</v>
      </c>
      <c r="Y19" s="100">
        <f t="shared" si="3"/>
        <v>-164252808</v>
      </c>
      <c r="Z19" s="137">
        <f>+IF(X19&lt;&gt;0,+(Y19/X19)*100,0)</f>
        <v>-45.55321512021729</v>
      </c>
      <c r="AA19" s="102">
        <f>SUM(AA20:AA23)</f>
        <v>693137000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>
        <v>693137000</v>
      </c>
      <c r="F21" s="60">
        <v>693137000</v>
      </c>
      <c r="G21" s="60"/>
      <c r="H21" s="60">
        <v>6410503</v>
      </c>
      <c r="I21" s="60">
        <v>41262192</v>
      </c>
      <c r="J21" s="60">
        <v>47672695</v>
      </c>
      <c r="K21" s="60">
        <v>47474704</v>
      </c>
      <c r="L21" s="60">
        <v>43127054</v>
      </c>
      <c r="M21" s="60">
        <v>58046208</v>
      </c>
      <c r="N21" s="60">
        <v>148647966</v>
      </c>
      <c r="O21" s="60"/>
      <c r="P21" s="60"/>
      <c r="Q21" s="60"/>
      <c r="R21" s="60"/>
      <c r="S21" s="60"/>
      <c r="T21" s="60"/>
      <c r="U21" s="60"/>
      <c r="V21" s="60"/>
      <c r="W21" s="60">
        <v>196320661</v>
      </c>
      <c r="X21" s="60">
        <v>360573469</v>
      </c>
      <c r="Y21" s="60">
        <v>-164252808</v>
      </c>
      <c r="Z21" s="140">
        <v>-45.55</v>
      </c>
      <c r="AA21" s="62">
        <v>693137000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719503017</v>
      </c>
      <c r="F25" s="219">
        <f t="shared" si="4"/>
        <v>719503017</v>
      </c>
      <c r="G25" s="219">
        <f t="shared" si="4"/>
        <v>0</v>
      </c>
      <c r="H25" s="219">
        <f t="shared" si="4"/>
        <v>6410503</v>
      </c>
      <c r="I25" s="219">
        <f t="shared" si="4"/>
        <v>41262192</v>
      </c>
      <c r="J25" s="219">
        <f t="shared" si="4"/>
        <v>47672695</v>
      </c>
      <c r="K25" s="219">
        <f t="shared" si="4"/>
        <v>47501571</v>
      </c>
      <c r="L25" s="219">
        <f t="shared" si="4"/>
        <v>43171705</v>
      </c>
      <c r="M25" s="219">
        <f t="shared" si="4"/>
        <v>58046208</v>
      </c>
      <c r="N25" s="219">
        <f t="shared" si="4"/>
        <v>148719484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196392179</v>
      </c>
      <c r="X25" s="219">
        <f t="shared" si="4"/>
        <v>371878144</v>
      </c>
      <c r="Y25" s="219">
        <f t="shared" si="4"/>
        <v>-175485965</v>
      </c>
      <c r="Z25" s="231">
        <f>+IF(X25&lt;&gt;0,+(Y25/X25)*100,0)</f>
        <v>-47.189104235176565</v>
      </c>
      <c r="AA25" s="232">
        <f>+AA5+AA9+AA15+AA19+AA24</f>
        <v>719503017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678880000</v>
      </c>
      <c r="F28" s="60">
        <v>678880000</v>
      </c>
      <c r="G28" s="60"/>
      <c r="H28" s="60">
        <v>6410503</v>
      </c>
      <c r="I28" s="60">
        <v>41262192</v>
      </c>
      <c r="J28" s="60">
        <v>47672695</v>
      </c>
      <c r="K28" s="60">
        <v>47501571</v>
      </c>
      <c r="L28" s="60">
        <v>12608008</v>
      </c>
      <c r="M28" s="60">
        <v>58046208</v>
      </c>
      <c r="N28" s="60">
        <v>118155787</v>
      </c>
      <c r="O28" s="60"/>
      <c r="P28" s="60"/>
      <c r="Q28" s="60"/>
      <c r="R28" s="60"/>
      <c r="S28" s="60"/>
      <c r="T28" s="60"/>
      <c r="U28" s="60"/>
      <c r="V28" s="60"/>
      <c r="W28" s="60">
        <v>165828482</v>
      </c>
      <c r="X28" s="60">
        <v>348454712</v>
      </c>
      <c r="Y28" s="60">
        <v>-182626230</v>
      </c>
      <c r="Z28" s="140">
        <v>-52.41</v>
      </c>
      <c r="AA28" s="155">
        <v>678880000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>
        <v>5000000</v>
      </c>
      <c r="F31" s="60">
        <v>5000000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3568405</v>
      </c>
      <c r="Y31" s="60">
        <v>-3568405</v>
      </c>
      <c r="Z31" s="140">
        <v>-100</v>
      </c>
      <c r="AA31" s="62">
        <v>5000000</v>
      </c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683880000</v>
      </c>
      <c r="F32" s="77">
        <f t="shared" si="5"/>
        <v>683880000</v>
      </c>
      <c r="G32" s="77">
        <f t="shared" si="5"/>
        <v>0</v>
      </c>
      <c r="H32" s="77">
        <f t="shared" si="5"/>
        <v>6410503</v>
      </c>
      <c r="I32" s="77">
        <f t="shared" si="5"/>
        <v>41262192</v>
      </c>
      <c r="J32" s="77">
        <f t="shared" si="5"/>
        <v>47672695</v>
      </c>
      <c r="K32" s="77">
        <f t="shared" si="5"/>
        <v>47501571</v>
      </c>
      <c r="L32" s="77">
        <f t="shared" si="5"/>
        <v>12608008</v>
      </c>
      <c r="M32" s="77">
        <f t="shared" si="5"/>
        <v>58046208</v>
      </c>
      <c r="N32" s="77">
        <f t="shared" si="5"/>
        <v>118155787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165828482</v>
      </c>
      <c r="X32" s="77">
        <f t="shared" si="5"/>
        <v>352023117</v>
      </c>
      <c r="Y32" s="77">
        <f t="shared" si="5"/>
        <v>-186194635</v>
      </c>
      <c r="Z32" s="212">
        <f>+IF(X32&lt;&gt;0,+(Y32/X32)*100,0)</f>
        <v>-52.892729485149125</v>
      </c>
      <c r="AA32" s="79">
        <f>SUM(AA28:AA31)</f>
        <v>683880000</v>
      </c>
    </row>
    <row r="33" spans="1:27" ht="12.75">
      <c r="A33" s="237" t="s">
        <v>51</v>
      </c>
      <c r="B33" s="136" t="s">
        <v>137</v>
      </c>
      <c r="C33" s="155"/>
      <c r="D33" s="155"/>
      <c r="E33" s="156">
        <v>35623017</v>
      </c>
      <c r="F33" s="60">
        <v>35623017</v>
      </c>
      <c r="G33" s="60"/>
      <c r="H33" s="60"/>
      <c r="I33" s="60"/>
      <c r="J33" s="60"/>
      <c r="K33" s="60"/>
      <c r="L33" s="60">
        <v>30563697</v>
      </c>
      <c r="M33" s="60"/>
      <c r="N33" s="60">
        <v>30563697</v>
      </c>
      <c r="O33" s="60"/>
      <c r="P33" s="60"/>
      <c r="Q33" s="60"/>
      <c r="R33" s="60"/>
      <c r="S33" s="60"/>
      <c r="T33" s="60"/>
      <c r="U33" s="60"/>
      <c r="V33" s="60"/>
      <c r="W33" s="60">
        <v>30563697</v>
      </c>
      <c r="X33" s="60"/>
      <c r="Y33" s="60">
        <v>30563697</v>
      </c>
      <c r="Z33" s="140"/>
      <c r="AA33" s="62">
        <v>35623017</v>
      </c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28795133</v>
      </c>
      <c r="Y35" s="60">
        <v>-28795133</v>
      </c>
      <c r="Z35" s="140">
        <v>-100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719503017</v>
      </c>
      <c r="F36" s="220">
        <f t="shared" si="6"/>
        <v>719503017</v>
      </c>
      <c r="G36" s="220">
        <f t="shared" si="6"/>
        <v>0</v>
      </c>
      <c r="H36" s="220">
        <f t="shared" si="6"/>
        <v>6410503</v>
      </c>
      <c r="I36" s="220">
        <f t="shared" si="6"/>
        <v>41262192</v>
      </c>
      <c r="J36" s="220">
        <f t="shared" si="6"/>
        <v>47672695</v>
      </c>
      <c r="K36" s="220">
        <f t="shared" si="6"/>
        <v>47501571</v>
      </c>
      <c r="L36" s="220">
        <f t="shared" si="6"/>
        <v>43171705</v>
      </c>
      <c r="M36" s="220">
        <f t="shared" si="6"/>
        <v>58046208</v>
      </c>
      <c r="N36" s="220">
        <f t="shared" si="6"/>
        <v>148719484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196392179</v>
      </c>
      <c r="X36" s="220">
        <f t="shared" si="6"/>
        <v>380818250</v>
      </c>
      <c r="Y36" s="220">
        <f t="shared" si="6"/>
        <v>-184426071</v>
      </c>
      <c r="Z36" s="221">
        <f>+IF(X36&lt;&gt;0,+(Y36/X36)*100,0)</f>
        <v>-48.428895148801296</v>
      </c>
      <c r="AA36" s="239">
        <f>SUM(AA32:AA35)</f>
        <v>719503017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170973041</v>
      </c>
      <c r="D6" s="155"/>
      <c r="E6" s="59">
        <v>175000000</v>
      </c>
      <c r="F6" s="60">
        <v>175000000</v>
      </c>
      <c r="G6" s="60"/>
      <c r="H6" s="60">
        <v>184761649</v>
      </c>
      <c r="I6" s="60">
        <v>253119815</v>
      </c>
      <c r="J6" s="60">
        <v>253119815</v>
      </c>
      <c r="K6" s="60">
        <v>156977013</v>
      </c>
      <c r="L6" s="60">
        <v>87700857</v>
      </c>
      <c r="M6" s="60">
        <v>15758304</v>
      </c>
      <c r="N6" s="60">
        <v>15758304</v>
      </c>
      <c r="O6" s="60"/>
      <c r="P6" s="60"/>
      <c r="Q6" s="60"/>
      <c r="R6" s="60"/>
      <c r="S6" s="60"/>
      <c r="T6" s="60"/>
      <c r="U6" s="60"/>
      <c r="V6" s="60"/>
      <c r="W6" s="60">
        <v>15758304</v>
      </c>
      <c r="X6" s="60">
        <v>87500000</v>
      </c>
      <c r="Y6" s="60">
        <v>-71741696</v>
      </c>
      <c r="Z6" s="140">
        <v>-81.99</v>
      </c>
      <c r="AA6" s="62">
        <v>175000000</v>
      </c>
    </row>
    <row r="7" spans="1:27" ht="12.75">
      <c r="A7" s="249" t="s">
        <v>144</v>
      </c>
      <c r="B7" s="182"/>
      <c r="C7" s="155"/>
      <c r="D7" s="155"/>
      <c r="E7" s="59">
        <v>255000000</v>
      </c>
      <c r="F7" s="60">
        <v>255000000</v>
      </c>
      <c r="G7" s="60"/>
      <c r="H7" s="60"/>
      <c r="I7" s="60">
        <v>155068274</v>
      </c>
      <c r="J7" s="60">
        <v>155068274</v>
      </c>
      <c r="K7" s="60">
        <v>202256134</v>
      </c>
      <c r="L7" s="60">
        <v>199999985</v>
      </c>
      <c r="M7" s="60">
        <v>399639251</v>
      </c>
      <c r="N7" s="60">
        <v>399639251</v>
      </c>
      <c r="O7" s="60"/>
      <c r="P7" s="60"/>
      <c r="Q7" s="60"/>
      <c r="R7" s="60"/>
      <c r="S7" s="60"/>
      <c r="T7" s="60"/>
      <c r="U7" s="60"/>
      <c r="V7" s="60"/>
      <c r="W7" s="60">
        <v>399639251</v>
      </c>
      <c r="X7" s="60">
        <v>127500000</v>
      </c>
      <c r="Y7" s="60">
        <v>272139251</v>
      </c>
      <c r="Z7" s="140">
        <v>213.44</v>
      </c>
      <c r="AA7" s="62">
        <v>255000000</v>
      </c>
    </row>
    <row r="8" spans="1:27" ht="12.75">
      <c r="A8" s="249" t="s">
        <v>145</v>
      </c>
      <c r="B8" s="182"/>
      <c r="C8" s="155"/>
      <c r="D8" s="155"/>
      <c r="E8" s="59">
        <v>67101125</v>
      </c>
      <c r="F8" s="60">
        <v>67101125</v>
      </c>
      <c r="G8" s="60"/>
      <c r="H8" s="60"/>
      <c r="I8" s="60">
        <v>-2102604</v>
      </c>
      <c r="J8" s="60">
        <v>-2102604</v>
      </c>
      <c r="K8" s="60"/>
      <c r="L8" s="60"/>
      <c r="M8" s="60">
        <v>5725984</v>
      </c>
      <c r="N8" s="60">
        <v>5725984</v>
      </c>
      <c r="O8" s="60"/>
      <c r="P8" s="60"/>
      <c r="Q8" s="60"/>
      <c r="R8" s="60"/>
      <c r="S8" s="60"/>
      <c r="T8" s="60"/>
      <c r="U8" s="60"/>
      <c r="V8" s="60"/>
      <c r="W8" s="60">
        <v>5725984</v>
      </c>
      <c r="X8" s="60">
        <v>33550563</v>
      </c>
      <c r="Y8" s="60">
        <v>-27824579</v>
      </c>
      <c r="Z8" s="140">
        <v>-82.93</v>
      </c>
      <c r="AA8" s="62">
        <v>67101125</v>
      </c>
    </row>
    <row r="9" spans="1:27" ht="12.75">
      <c r="A9" s="249" t="s">
        <v>146</v>
      </c>
      <c r="B9" s="182"/>
      <c r="C9" s="155">
        <v>42293459</v>
      </c>
      <c r="D9" s="155"/>
      <c r="E9" s="59">
        <v>284222706</v>
      </c>
      <c r="F9" s="60">
        <v>284222706</v>
      </c>
      <c r="G9" s="60"/>
      <c r="H9" s="60"/>
      <c r="I9" s="60"/>
      <c r="J9" s="60"/>
      <c r="K9" s="60">
        <v>310972962</v>
      </c>
      <c r="L9" s="60">
        <v>316298823</v>
      </c>
      <c r="M9" s="60">
        <v>310972962</v>
      </c>
      <c r="N9" s="60">
        <v>310972962</v>
      </c>
      <c r="O9" s="60"/>
      <c r="P9" s="60"/>
      <c r="Q9" s="60"/>
      <c r="R9" s="60"/>
      <c r="S9" s="60"/>
      <c r="T9" s="60"/>
      <c r="U9" s="60"/>
      <c r="V9" s="60"/>
      <c r="W9" s="60">
        <v>310972962</v>
      </c>
      <c r="X9" s="60">
        <v>142111353</v>
      </c>
      <c r="Y9" s="60">
        <v>168861609</v>
      </c>
      <c r="Z9" s="140">
        <v>118.82</v>
      </c>
      <c r="AA9" s="62">
        <v>284222706</v>
      </c>
    </row>
    <row r="10" spans="1:27" ht="12.75">
      <c r="A10" s="249" t="s">
        <v>147</v>
      </c>
      <c r="B10" s="182"/>
      <c r="C10" s="155">
        <v>315854739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36289773</v>
      </c>
      <c r="D11" s="155"/>
      <c r="E11" s="59">
        <v>51431169</v>
      </c>
      <c r="F11" s="60">
        <v>51431169</v>
      </c>
      <c r="G11" s="60"/>
      <c r="H11" s="60">
        <v>369155</v>
      </c>
      <c r="I11" s="60">
        <v>473087</v>
      </c>
      <c r="J11" s="60">
        <v>473087</v>
      </c>
      <c r="K11" s="60">
        <v>460268</v>
      </c>
      <c r="L11" s="60">
        <v>4602686</v>
      </c>
      <c r="M11" s="60">
        <v>6064380</v>
      </c>
      <c r="N11" s="60">
        <v>6064380</v>
      </c>
      <c r="O11" s="60"/>
      <c r="P11" s="60"/>
      <c r="Q11" s="60"/>
      <c r="R11" s="60"/>
      <c r="S11" s="60"/>
      <c r="T11" s="60"/>
      <c r="U11" s="60"/>
      <c r="V11" s="60"/>
      <c r="W11" s="60">
        <v>6064380</v>
      </c>
      <c r="X11" s="60">
        <v>25715585</v>
      </c>
      <c r="Y11" s="60">
        <v>-19651205</v>
      </c>
      <c r="Z11" s="140">
        <v>-76.42</v>
      </c>
      <c r="AA11" s="62">
        <v>51431169</v>
      </c>
    </row>
    <row r="12" spans="1:27" ht="12.75">
      <c r="A12" s="250" t="s">
        <v>56</v>
      </c>
      <c r="B12" s="251"/>
      <c r="C12" s="168">
        <f aca="true" t="shared" si="0" ref="C12:Y12">SUM(C6:C11)</f>
        <v>565411012</v>
      </c>
      <c r="D12" s="168">
        <f>SUM(D6:D11)</f>
        <v>0</v>
      </c>
      <c r="E12" s="72">
        <f t="shared" si="0"/>
        <v>832755000</v>
      </c>
      <c r="F12" s="73">
        <f t="shared" si="0"/>
        <v>832755000</v>
      </c>
      <c r="G12" s="73">
        <f t="shared" si="0"/>
        <v>0</v>
      </c>
      <c r="H12" s="73">
        <f t="shared" si="0"/>
        <v>185130804</v>
      </c>
      <c r="I12" s="73">
        <f t="shared" si="0"/>
        <v>406558572</v>
      </c>
      <c r="J12" s="73">
        <f t="shared" si="0"/>
        <v>406558572</v>
      </c>
      <c r="K12" s="73">
        <f t="shared" si="0"/>
        <v>670666377</v>
      </c>
      <c r="L12" s="73">
        <f t="shared" si="0"/>
        <v>608602351</v>
      </c>
      <c r="M12" s="73">
        <f t="shared" si="0"/>
        <v>738160881</v>
      </c>
      <c r="N12" s="73">
        <f t="shared" si="0"/>
        <v>738160881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738160881</v>
      </c>
      <c r="X12" s="73">
        <f t="shared" si="0"/>
        <v>416377501</v>
      </c>
      <c r="Y12" s="73">
        <f t="shared" si="0"/>
        <v>321783380</v>
      </c>
      <c r="Z12" s="170">
        <f>+IF(X12&lt;&gt;0,+(Y12/X12)*100,0)</f>
        <v>77.28164447579026</v>
      </c>
      <c r="AA12" s="74">
        <f>SUM(AA6:AA11)</f>
        <v>832755000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13458119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2275539966</v>
      </c>
      <c r="D19" s="155"/>
      <c r="E19" s="59">
        <v>3439196676</v>
      </c>
      <c r="F19" s="60">
        <v>3439196676</v>
      </c>
      <c r="G19" s="60"/>
      <c r="H19" s="60">
        <v>5530117</v>
      </c>
      <c r="I19" s="60">
        <v>35627452</v>
      </c>
      <c r="J19" s="60">
        <v>35627452</v>
      </c>
      <c r="K19" s="60">
        <v>168675438</v>
      </c>
      <c r="L19" s="60">
        <v>175422456</v>
      </c>
      <c r="M19" s="60">
        <v>178930440</v>
      </c>
      <c r="N19" s="60">
        <v>178930440</v>
      </c>
      <c r="O19" s="60"/>
      <c r="P19" s="60"/>
      <c r="Q19" s="60"/>
      <c r="R19" s="60"/>
      <c r="S19" s="60"/>
      <c r="T19" s="60"/>
      <c r="U19" s="60"/>
      <c r="V19" s="60"/>
      <c r="W19" s="60">
        <v>178930440</v>
      </c>
      <c r="X19" s="60">
        <v>1719598338</v>
      </c>
      <c r="Y19" s="60">
        <v>-1540667898</v>
      </c>
      <c r="Z19" s="140">
        <v>-89.59</v>
      </c>
      <c r="AA19" s="62">
        <v>3439196676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1395134</v>
      </c>
      <c r="D22" s="155"/>
      <c r="E22" s="59">
        <v>9093000</v>
      </c>
      <c r="F22" s="60">
        <v>9093000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4546500</v>
      </c>
      <c r="Y22" s="60">
        <v>-4546500</v>
      </c>
      <c r="Z22" s="140">
        <v>-100</v>
      </c>
      <c r="AA22" s="62">
        <v>9093000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2290393219</v>
      </c>
      <c r="D24" s="168">
        <f>SUM(D15:D23)</f>
        <v>0</v>
      </c>
      <c r="E24" s="76">
        <f t="shared" si="1"/>
        <v>3448289676</v>
      </c>
      <c r="F24" s="77">
        <f t="shared" si="1"/>
        <v>3448289676</v>
      </c>
      <c r="G24" s="77">
        <f t="shared" si="1"/>
        <v>0</v>
      </c>
      <c r="H24" s="77">
        <f t="shared" si="1"/>
        <v>5530117</v>
      </c>
      <c r="I24" s="77">
        <f t="shared" si="1"/>
        <v>35627452</v>
      </c>
      <c r="J24" s="77">
        <f t="shared" si="1"/>
        <v>35627452</v>
      </c>
      <c r="K24" s="77">
        <f t="shared" si="1"/>
        <v>168675438</v>
      </c>
      <c r="L24" s="77">
        <f t="shared" si="1"/>
        <v>175422456</v>
      </c>
      <c r="M24" s="77">
        <f t="shared" si="1"/>
        <v>178930440</v>
      </c>
      <c r="N24" s="77">
        <f t="shared" si="1"/>
        <v>178930440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178930440</v>
      </c>
      <c r="X24" s="77">
        <f t="shared" si="1"/>
        <v>1724144838</v>
      </c>
      <c r="Y24" s="77">
        <f t="shared" si="1"/>
        <v>-1545214398</v>
      </c>
      <c r="Z24" s="212">
        <f>+IF(X24&lt;&gt;0,+(Y24/X24)*100,0)</f>
        <v>-89.62207605437844</v>
      </c>
      <c r="AA24" s="79">
        <f>SUM(AA15:AA23)</f>
        <v>3448289676</v>
      </c>
    </row>
    <row r="25" spans="1:27" ht="12.75">
      <c r="A25" s="250" t="s">
        <v>159</v>
      </c>
      <c r="B25" s="251"/>
      <c r="C25" s="168">
        <f aca="true" t="shared" si="2" ref="C25:Y25">+C12+C24</f>
        <v>2855804231</v>
      </c>
      <c r="D25" s="168">
        <f>+D12+D24</f>
        <v>0</v>
      </c>
      <c r="E25" s="72">
        <f t="shared" si="2"/>
        <v>4281044676</v>
      </c>
      <c r="F25" s="73">
        <f t="shared" si="2"/>
        <v>4281044676</v>
      </c>
      <c r="G25" s="73">
        <f t="shared" si="2"/>
        <v>0</v>
      </c>
      <c r="H25" s="73">
        <f t="shared" si="2"/>
        <v>190660921</v>
      </c>
      <c r="I25" s="73">
        <f t="shared" si="2"/>
        <v>442186024</v>
      </c>
      <c r="J25" s="73">
        <f t="shared" si="2"/>
        <v>442186024</v>
      </c>
      <c r="K25" s="73">
        <f t="shared" si="2"/>
        <v>839341815</v>
      </c>
      <c r="L25" s="73">
        <f t="shared" si="2"/>
        <v>784024807</v>
      </c>
      <c r="M25" s="73">
        <f t="shared" si="2"/>
        <v>917091321</v>
      </c>
      <c r="N25" s="73">
        <f t="shared" si="2"/>
        <v>917091321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917091321</v>
      </c>
      <c r="X25" s="73">
        <f t="shared" si="2"/>
        <v>2140522339</v>
      </c>
      <c r="Y25" s="73">
        <f t="shared" si="2"/>
        <v>-1223431018</v>
      </c>
      <c r="Z25" s="170">
        <f>+IF(X25&lt;&gt;0,+(Y25/X25)*100,0)</f>
        <v>-57.1557229611328</v>
      </c>
      <c r="AA25" s="74">
        <f>+AA12+AA24</f>
        <v>4281044676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726893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4155772</v>
      </c>
      <c r="D31" s="155"/>
      <c r="E31" s="59">
        <v>5499602</v>
      </c>
      <c r="F31" s="60">
        <v>5499602</v>
      </c>
      <c r="G31" s="60"/>
      <c r="H31" s="60"/>
      <c r="I31" s="60"/>
      <c r="J31" s="60"/>
      <c r="K31" s="60"/>
      <c r="L31" s="60">
        <v>375882</v>
      </c>
      <c r="M31" s="60">
        <v>375882</v>
      </c>
      <c r="N31" s="60">
        <v>375882</v>
      </c>
      <c r="O31" s="60"/>
      <c r="P31" s="60"/>
      <c r="Q31" s="60"/>
      <c r="R31" s="60"/>
      <c r="S31" s="60"/>
      <c r="T31" s="60"/>
      <c r="U31" s="60"/>
      <c r="V31" s="60"/>
      <c r="W31" s="60">
        <v>375882</v>
      </c>
      <c r="X31" s="60">
        <v>2749801</v>
      </c>
      <c r="Y31" s="60">
        <v>-2373919</v>
      </c>
      <c r="Z31" s="140">
        <v>-86.33</v>
      </c>
      <c r="AA31" s="62">
        <v>5499602</v>
      </c>
    </row>
    <row r="32" spans="1:27" ht="12.75">
      <c r="A32" s="249" t="s">
        <v>164</v>
      </c>
      <c r="B32" s="182"/>
      <c r="C32" s="155">
        <v>723482006</v>
      </c>
      <c r="D32" s="155"/>
      <c r="E32" s="59">
        <v>398444000</v>
      </c>
      <c r="F32" s="60">
        <v>398444000</v>
      </c>
      <c r="G32" s="60"/>
      <c r="H32" s="60">
        <v>109175643</v>
      </c>
      <c r="I32" s="60">
        <v>143581799</v>
      </c>
      <c r="J32" s="60">
        <v>143581799</v>
      </c>
      <c r="K32" s="60">
        <v>209734879</v>
      </c>
      <c r="L32" s="60">
        <v>209734879</v>
      </c>
      <c r="M32" s="60">
        <v>5439102</v>
      </c>
      <c r="N32" s="60">
        <v>5439102</v>
      </c>
      <c r="O32" s="60"/>
      <c r="P32" s="60"/>
      <c r="Q32" s="60"/>
      <c r="R32" s="60"/>
      <c r="S32" s="60"/>
      <c r="T32" s="60"/>
      <c r="U32" s="60"/>
      <c r="V32" s="60"/>
      <c r="W32" s="60">
        <v>5439102</v>
      </c>
      <c r="X32" s="60">
        <v>199222000</v>
      </c>
      <c r="Y32" s="60">
        <v>-193782898</v>
      </c>
      <c r="Z32" s="140">
        <v>-97.27</v>
      </c>
      <c r="AA32" s="62">
        <v>398444000</v>
      </c>
    </row>
    <row r="33" spans="1:27" ht="12.75">
      <c r="A33" s="249" t="s">
        <v>165</v>
      </c>
      <c r="B33" s="182"/>
      <c r="C33" s="155">
        <v>47264876</v>
      </c>
      <c r="D33" s="155"/>
      <c r="E33" s="59">
        <v>79374707</v>
      </c>
      <c r="F33" s="60">
        <v>79374707</v>
      </c>
      <c r="G33" s="60"/>
      <c r="H33" s="60">
        <v>1510736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39687354</v>
      </c>
      <c r="Y33" s="60">
        <v>-39687354</v>
      </c>
      <c r="Z33" s="140">
        <v>-100</v>
      </c>
      <c r="AA33" s="62">
        <v>79374707</v>
      </c>
    </row>
    <row r="34" spans="1:27" ht="12.75">
      <c r="A34" s="250" t="s">
        <v>58</v>
      </c>
      <c r="B34" s="251"/>
      <c r="C34" s="168">
        <f aca="true" t="shared" si="3" ref="C34:Y34">SUM(C29:C33)</f>
        <v>775629547</v>
      </c>
      <c r="D34" s="168">
        <f>SUM(D29:D33)</f>
        <v>0</v>
      </c>
      <c r="E34" s="72">
        <f t="shared" si="3"/>
        <v>483318309</v>
      </c>
      <c r="F34" s="73">
        <f t="shared" si="3"/>
        <v>483318309</v>
      </c>
      <c r="G34" s="73">
        <f t="shared" si="3"/>
        <v>0</v>
      </c>
      <c r="H34" s="73">
        <f t="shared" si="3"/>
        <v>110686379</v>
      </c>
      <c r="I34" s="73">
        <f t="shared" si="3"/>
        <v>143581799</v>
      </c>
      <c r="J34" s="73">
        <f t="shared" si="3"/>
        <v>143581799</v>
      </c>
      <c r="K34" s="73">
        <f t="shared" si="3"/>
        <v>209734879</v>
      </c>
      <c r="L34" s="73">
        <f t="shared" si="3"/>
        <v>210110761</v>
      </c>
      <c r="M34" s="73">
        <f t="shared" si="3"/>
        <v>5814984</v>
      </c>
      <c r="N34" s="73">
        <f t="shared" si="3"/>
        <v>5814984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5814984</v>
      </c>
      <c r="X34" s="73">
        <f t="shared" si="3"/>
        <v>241659155</v>
      </c>
      <c r="Y34" s="73">
        <f t="shared" si="3"/>
        <v>-235844171</v>
      </c>
      <c r="Z34" s="170">
        <f>+IF(X34&lt;&gt;0,+(Y34/X34)*100,0)</f>
        <v>-97.59372493047077</v>
      </c>
      <c r="AA34" s="74">
        <f>SUM(AA29:AA33)</f>
        <v>483318309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775629547</v>
      </c>
      <c r="D40" s="168">
        <f>+D34+D39</f>
        <v>0</v>
      </c>
      <c r="E40" s="72">
        <f t="shared" si="5"/>
        <v>483318309</v>
      </c>
      <c r="F40" s="73">
        <f t="shared" si="5"/>
        <v>483318309</v>
      </c>
      <c r="G40" s="73">
        <f t="shared" si="5"/>
        <v>0</v>
      </c>
      <c r="H40" s="73">
        <f t="shared" si="5"/>
        <v>110686379</v>
      </c>
      <c r="I40" s="73">
        <f t="shared" si="5"/>
        <v>143581799</v>
      </c>
      <c r="J40" s="73">
        <f t="shared" si="5"/>
        <v>143581799</v>
      </c>
      <c r="K40" s="73">
        <f t="shared" si="5"/>
        <v>209734879</v>
      </c>
      <c r="L40" s="73">
        <f t="shared" si="5"/>
        <v>210110761</v>
      </c>
      <c r="M40" s="73">
        <f t="shared" si="5"/>
        <v>5814984</v>
      </c>
      <c r="N40" s="73">
        <f t="shared" si="5"/>
        <v>5814984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5814984</v>
      </c>
      <c r="X40" s="73">
        <f t="shared" si="5"/>
        <v>241659155</v>
      </c>
      <c r="Y40" s="73">
        <f t="shared" si="5"/>
        <v>-235844171</v>
      </c>
      <c r="Z40" s="170">
        <f>+IF(X40&lt;&gt;0,+(Y40/X40)*100,0)</f>
        <v>-97.59372493047077</v>
      </c>
      <c r="AA40" s="74">
        <f>+AA34+AA39</f>
        <v>483318309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2080174684</v>
      </c>
      <c r="D42" s="257">
        <f>+D25-D40</f>
        <v>0</v>
      </c>
      <c r="E42" s="258">
        <f t="shared" si="6"/>
        <v>3797726367</v>
      </c>
      <c r="F42" s="259">
        <f t="shared" si="6"/>
        <v>3797726367</v>
      </c>
      <c r="G42" s="259">
        <f t="shared" si="6"/>
        <v>0</v>
      </c>
      <c r="H42" s="259">
        <f t="shared" si="6"/>
        <v>79974542</v>
      </c>
      <c r="I42" s="259">
        <f t="shared" si="6"/>
        <v>298604225</v>
      </c>
      <c r="J42" s="259">
        <f t="shared" si="6"/>
        <v>298604225</v>
      </c>
      <c r="K42" s="259">
        <f t="shared" si="6"/>
        <v>629606936</v>
      </c>
      <c r="L42" s="259">
        <f t="shared" si="6"/>
        <v>573914046</v>
      </c>
      <c r="M42" s="259">
        <f t="shared" si="6"/>
        <v>911276337</v>
      </c>
      <c r="N42" s="259">
        <f t="shared" si="6"/>
        <v>911276337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911276337</v>
      </c>
      <c r="X42" s="259">
        <f t="shared" si="6"/>
        <v>1898863184</v>
      </c>
      <c r="Y42" s="259">
        <f t="shared" si="6"/>
        <v>-987586847</v>
      </c>
      <c r="Z42" s="260">
        <f>+IF(X42&lt;&gt;0,+(Y42/X42)*100,0)</f>
        <v>-52.00937357264598</v>
      </c>
      <c r="AA42" s="261">
        <f>+AA25-AA40</f>
        <v>3797726367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2080174684</v>
      </c>
      <c r="D45" s="155"/>
      <c r="E45" s="59">
        <v>3797726367</v>
      </c>
      <c r="F45" s="60">
        <v>3797726367</v>
      </c>
      <c r="G45" s="60"/>
      <c r="H45" s="60">
        <v>79974542</v>
      </c>
      <c r="I45" s="60">
        <v>298604225</v>
      </c>
      <c r="J45" s="60">
        <v>298604225</v>
      </c>
      <c r="K45" s="60">
        <v>629606935</v>
      </c>
      <c r="L45" s="60">
        <v>573914046</v>
      </c>
      <c r="M45" s="60">
        <v>911276337</v>
      </c>
      <c r="N45" s="60">
        <v>911276337</v>
      </c>
      <c r="O45" s="60"/>
      <c r="P45" s="60"/>
      <c r="Q45" s="60"/>
      <c r="R45" s="60"/>
      <c r="S45" s="60"/>
      <c r="T45" s="60"/>
      <c r="U45" s="60"/>
      <c r="V45" s="60"/>
      <c r="W45" s="60">
        <v>911276337</v>
      </c>
      <c r="X45" s="60">
        <v>1898863184</v>
      </c>
      <c r="Y45" s="60">
        <v>-987586847</v>
      </c>
      <c r="Z45" s="139">
        <v>-52.01</v>
      </c>
      <c r="AA45" s="62">
        <v>3797726367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2080174684</v>
      </c>
      <c r="D48" s="217">
        <f>SUM(D45:D47)</f>
        <v>0</v>
      </c>
      <c r="E48" s="264">
        <f t="shared" si="7"/>
        <v>3797726367</v>
      </c>
      <c r="F48" s="219">
        <f t="shared" si="7"/>
        <v>3797726367</v>
      </c>
      <c r="G48" s="219">
        <f t="shared" si="7"/>
        <v>0</v>
      </c>
      <c r="H48" s="219">
        <f t="shared" si="7"/>
        <v>79974542</v>
      </c>
      <c r="I48" s="219">
        <f t="shared" si="7"/>
        <v>298604225</v>
      </c>
      <c r="J48" s="219">
        <f t="shared" si="7"/>
        <v>298604225</v>
      </c>
      <c r="K48" s="219">
        <f t="shared" si="7"/>
        <v>629606935</v>
      </c>
      <c r="L48" s="219">
        <f t="shared" si="7"/>
        <v>573914046</v>
      </c>
      <c r="M48" s="219">
        <f t="shared" si="7"/>
        <v>911276337</v>
      </c>
      <c r="N48" s="219">
        <f t="shared" si="7"/>
        <v>911276337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911276337</v>
      </c>
      <c r="X48" s="219">
        <f t="shared" si="7"/>
        <v>1898863184</v>
      </c>
      <c r="Y48" s="219">
        <f t="shared" si="7"/>
        <v>-987586847</v>
      </c>
      <c r="Z48" s="265">
        <f>+IF(X48&lt;&gt;0,+(Y48/X48)*100,0)</f>
        <v>-52.00937357264598</v>
      </c>
      <c r="AA48" s="232">
        <f>SUM(AA45:AA47)</f>
        <v>3797726367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61567644</v>
      </c>
      <c r="D7" s="155"/>
      <c r="E7" s="59">
        <v>54567924</v>
      </c>
      <c r="F7" s="60">
        <v>54567924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22261795</v>
      </c>
      <c r="Y7" s="60">
        <v>-22261795</v>
      </c>
      <c r="Z7" s="140">
        <v>-100</v>
      </c>
      <c r="AA7" s="62">
        <v>54567924</v>
      </c>
    </row>
    <row r="8" spans="1:27" ht="12.75">
      <c r="A8" s="249" t="s">
        <v>178</v>
      </c>
      <c r="B8" s="182"/>
      <c r="C8" s="155">
        <v>760957</v>
      </c>
      <c r="D8" s="155"/>
      <c r="E8" s="59">
        <v>761335</v>
      </c>
      <c r="F8" s="60">
        <v>761335</v>
      </c>
      <c r="G8" s="60">
        <v>44422</v>
      </c>
      <c r="H8" s="60">
        <v>-6864774</v>
      </c>
      <c r="I8" s="60">
        <v>-2102604</v>
      </c>
      <c r="J8" s="60">
        <v>-8922956</v>
      </c>
      <c r="K8" s="60">
        <v>503000</v>
      </c>
      <c r="L8" s="60">
        <v>193438</v>
      </c>
      <c r="M8" s="60"/>
      <c r="N8" s="60">
        <v>696438</v>
      </c>
      <c r="O8" s="60"/>
      <c r="P8" s="60"/>
      <c r="Q8" s="60"/>
      <c r="R8" s="60"/>
      <c r="S8" s="60"/>
      <c r="T8" s="60"/>
      <c r="U8" s="60"/>
      <c r="V8" s="60"/>
      <c r="W8" s="60">
        <v>-8226518</v>
      </c>
      <c r="X8" s="60">
        <v>569022</v>
      </c>
      <c r="Y8" s="60">
        <v>-8795540</v>
      </c>
      <c r="Z8" s="140">
        <v>-1545.73</v>
      </c>
      <c r="AA8" s="62">
        <v>761335</v>
      </c>
    </row>
    <row r="9" spans="1:27" ht="12.75">
      <c r="A9" s="249" t="s">
        <v>179</v>
      </c>
      <c r="B9" s="182"/>
      <c r="C9" s="155">
        <v>760041000</v>
      </c>
      <c r="D9" s="155"/>
      <c r="E9" s="59">
        <v>751753145</v>
      </c>
      <c r="F9" s="60">
        <v>751753145</v>
      </c>
      <c r="G9" s="60"/>
      <c r="H9" s="60">
        <v>147301680</v>
      </c>
      <c r="I9" s="60">
        <v>260750000</v>
      </c>
      <c r="J9" s="60">
        <v>408051680</v>
      </c>
      <c r="K9" s="60"/>
      <c r="L9" s="60">
        <v>1558000</v>
      </c>
      <c r="M9" s="60">
        <v>207992000</v>
      </c>
      <c r="N9" s="60">
        <v>209550000</v>
      </c>
      <c r="O9" s="60"/>
      <c r="P9" s="60"/>
      <c r="Q9" s="60"/>
      <c r="R9" s="60"/>
      <c r="S9" s="60"/>
      <c r="T9" s="60"/>
      <c r="U9" s="60"/>
      <c r="V9" s="60"/>
      <c r="W9" s="60">
        <v>617601680</v>
      </c>
      <c r="X9" s="60">
        <v>578479249</v>
      </c>
      <c r="Y9" s="60">
        <v>39122431</v>
      </c>
      <c r="Z9" s="140">
        <v>6.76</v>
      </c>
      <c r="AA9" s="62">
        <v>751753145</v>
      </c>
    </row>
    <row r="10" spans="1:27" ht="12.75">
      <c r="A10" s="249" t="s">
        <v>180</v>
      </c>
      <c r="B10" s="182"/>
      <c r="C10" s="155">
        <v>698707000</v>
      </c>
      <c r="D10" s="155"/>
      <c r="E10" s="59">
        <v>678880000</v>
      </c>
      <c r="F10" s="60">
        <v>678880000</v>
      </c>
      <c r="G10" s="60"/>
      <c r="H10" s="60"/>
      <c r="I10" s="60">
        <v>133387000</v>
      </c>
      <c r="J10" s="60">
        <v>133387000</v>
      </c>
      <c r="K10" s="60">
        <v>75600000</v>
      </c>
      <c r="L10" s="60"/>
      <c r="M10" s="60">
        <v>196984000</v>
      </c>
      <c r="N10" s="60">
        <v>272584000</v>
      </c>
      <c r="O10" s="60"/>
      <c r="P10" s="60"/>
      <c r="Q10" s="60"/>
      <c r="R10" s="60"/>
      <c r="S10" s="60"/>
      <c r="T10" s="60"/>
      <c r="U10" s="60"/>
      <c r="V10" s="60"/>
      <c r="W10" s="60">
        <v>405971000</v>
      </c>
      <c r="X10" s="60">
        <v>344353500</v>
      </c>
      <c r="Y10" s="60">
        <v>61617500</v>
      </c>
      <c r="Z10" s="140">
        <v>17.89</v>
      </c>
      <c r="AA10" s="62">
        <v>678880000</v>
      </c>
    </row>
    <row r="11" spans="1:27" ht="12.75">
      <c r="A11" s="249" t="s">
        <v>181</v>
      </c>
      <c r="B11" s="182"/>
      <c r="C11" s="155">
        <v>11507000</v>
      </c>
      <c r="D11" s="155"/>
      <c r="E11" s="59">
        <v>10983602</v>
      </c>
      <c r="F11" s="60">
        <v>10983602</v>
      </c>
      <c r="G11" s="60">
        <v>1521949</v>
      </c>
      <c r="H11" s="60">
        <v>3681180</v>
      </c>
      <c r="I11" s="60">
        <v>1983022</v>
      </c>
      <c r="J11" s="60">
        <v>7186151</v>
      </c>
      <c r="K11" s="60">
        <v>2640495</v>
      </c>
      <c r="L11" s="60">
        <v>3662109</v>
      </c>
      <c r="M11" s="60">
        <v>3093409</v>
      </c>
      <c r="N11" s="60">
        <v>9396013</v>
      </c>
      <c r="O11" s="60"/>
      <c r="P11" s="60"/>
      <c r="Q11" s="60"/>
      <c r="R11" s="60"/>
      <c r="S11" s="60"/>
      <c r="T11" s="60"/>
      <c r="U11" s="60"/>
      <c r="V11" s="60"/>
      <c r="W11" s="60">
        <v>16582164</v>
      </c>
      <c r="X11" s="60">
        <v>5437123</v>
      </c>
      <c r="Y11" s="60">
        <v>11145041</v>
      </c>
      <c r="Z11" s="140">
        <v>204.98</v>
      </c>
      <c r="AA11" s="62">
        <v>10983602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-681637910</v>
      </c>
      <c r="D14" s="155"/>
      <c r="E14" s="59">
        <v>-703303327</v>
      </c>
      <c r="F14" s="60">
        <v>-703303327</v>
      </c>
      <c r="G14" s="60">
        <v>8583929</v>
      </c>
      <c r="H14" s="60">
        <v>-53494611</v>
      </c>
      <c r="I14" s="60">
        <v>-53045958</v>
      </c>
      <c r="J14" s="60">
        <v>-97956640</v>
      </c>
      <c r="K14" s="60">
        <v>-68123639</v>
      </c>
      <c r="L14" s="60">
        <v>-43303836</v>
      </c>
      <c r="M14" s="60">
        <v>-45015268</v>
      </c>
      <c r="N14" s="60">
        <v>-156442743</v>
      </c>
      <c r="O14" s="60"/>
      <c r="P14" s="60"/>
      <c r="Q14" s="60"/>
      <c r="R14" s="60"/>
      <c r="S14" s="60"/>
      <c r="T14" s="60"/>
      <c r="U14" s="60"/>
      <c r="V14" s="60"/>
      <c r="W14" s="60">
        <v>-254399383</v>
      </c>
      <c r="X14" s="60"/>
      <c r="Y14" s="60">
        <v>-254399383</v>
      </c>
      <c r="Z14" s="140"/>
      <c r="AA14" s="62">
        <v>-703303327</v>
      </c>
    </row>
    <row r="15" spans="1:27" ht="12.75">
      <c r="A15" s="249" t="s">
        <v>40</v>
      </c>
      <c r="B15" s="182"/>
      <c r="C15" s="155">
        <v>-211570</v>
      </c>
      <c r="D15" s="155"/>
      <c r="E15" s="59">
        <v>-289042</v>
      </c>
      <c r="F15" s="60">
        <v>-289042</v>
      </c>
      <c r="G15" s="60"/>
      <c r="H15" s="60">
        <v>-248496</v>
      </c>
      <c r="I15" s="60"/>
      <c r="J15" s="60">
        <v>-248496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-248496</v>
      </c>
      <c r="X15" s="60"/>
      <c r="Y15" s="60">
        <v>-248496</v>
      </c>
      <c r="Z15" s="140"/>
      <c r="AA15" s="62">
        <v>-289042</v>
      </c>
    </row>
    <row r="16" spans="1:27" ht="12.75">
      <c r="A16" s="249" t="s">
        <v>42</v>
      </c>
      <c r="B16" s="182"/>
      <c r="C16" s="155">
        <v>-4114484</v>
      </c>
      <c r="D16" s="155"/>
      <c r="E16" s="59">
        <v>-23807433</v>
      </c>
      <c r="F16" s="60">
        <v>-23807433</v>
      </c>
      <c r="G16" s="60"/>
      <c r="H16" s="60"/>
      <c r="I16" s="60"/>
      <c r="J16" s="60"/>
      <c r="K16" s="60"/>
      <c r="L16" s="60">
        <v>-4656229</v>
      </c>
      <c r="M16" s="60"/>
      <c r="N16" s="60">
        <v>-4656229</v>
      </c>
      <c r="O16" s="60"/>
      <c r="P16" s="60"/>
      <c r="Q16" s="60"/>
      <c r="R16" s="60"/>
      <c r="S16" s="60"/>
      <c r="T16" s="60"/>
      <c r="U16" s="60"/>
      <c r="V16" s="60"/>
      <c r="W16" s="60">
        <v>-4656229</v>
      </c>
      <c r="X16" s="60"/>
      <c r="Y16" s="60">
        <v>-4656229</v>
      </c>
      <c r="Z16" s="140"/>
      <c r="AA16" s="62">
        <v>-23807433</v>
      </c>
    </row>
    <row r="17" spans="1:27" ht="12.75">
      <c r="A17" s="250" t="s">
        <v>185</v>
      </c>
      <c r="B17" s="251"/>
      <c r="C17" s="168">
        <f aca="true" t="shared" si="0" ref="C17:Y17">SUM(C6:C16)</f>
        <v>846619637</v>
      </c>
      <c r="D17" s="168">
        <f t="shared" si="0"/>
        <v>0</v>
      </c>
      <c r="E17" s="72">
        <f t="shared" si="0"/>
        <v>769546204</v>
      </c>
      <c r="F17" s="73">
        <f t="shared" si="0"/>
        <v>769546204</v>
      </c>
      <c r="G17" s="73">
        <f t="shared" si="0"/>
        <v>10150300</v>
      </c>
      <c r="H17" s="73">
        <f t="shared" si="0"/>
        <v>90374979</v>
      </c>
      <c r="I17" s="73">
        <f t="shared" si="0"/>
        <v>340971460</v>
      </c>
      <c r="J17" s="73">
        <f t="shared" si="0"/>
        <v>441496739</v>
      </c>
      <c r="K17" s="73">
        <f t="shared" si="0"/>
        <v>10619856</v>
      </c>
      <c r="L17" s="73">
        <f t="shared" si="0"/>
        <v>-42546518</v>
      </c>
      <c r="M17" s="73">
        <f t="shared" si="0"/>
        <v>363054141</v>
      </c>
      <c r="N17" s="73">
        <f t="shared" si="0"/>
        <v>331127479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772624218</v>
      </c>
      <c r="X17" s="73">
        <f t="shared" si="0"/>
        <v>951100689</v>
      </c>
      <c r="Y17" s="73">
        <f t="shared" si="0"/>
        <v>-178476471</v>
      </c>
      <c r="Z17" s="170">
        <f>+IF(X17&lt;&gt;0,+(Y17/X17)*100,0)</f>
        <v>-18.765255147449484</v>
      </c>
      <c r="AA17" s="74">
        <f>SUM(AA6:AA16)</f>
        <v>769546204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>
        <v>1</v>
      </c>
      <c r="H21" s="159">
        <v>-5623248</v>
      </c>
      <c r="I21" s="159"/>
      <c r="J21" s="60">
        <v>-5623247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-5623247</v>
      </c>
      <c r="X21" s="60"/>
      <c r="Y21" s="159">
        <v>-5623247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-850946239</v>
      </c>
      <c r="D26" s="155"/>
      <c r="E26" s="59">
        <v>-719503017</v>
      </c>
      <c r="F26" s="60">
        <v>-719503017</v>
      </c>
      <c r="G26" s="60"/>
      <c r="H26" s="60"/>
      <c r="I26" s="60">
        <v>-47672694</v>
      </c>
      <c r="J26" s="60">
        <v>-47672694</v>
      </c>
      <c r="K26" s="60">
        <v>-47474704</v>
      </c>
      <c r="L26" s="60">
        <v>-43171705</v>
      </c>
      <c r="M26" s="60">
        <v>-58073015</v>
      </c>
      <c r="N26" s="60">
        <v>-148719424</v>
      </c>
      <c r="O26" s="60"/>
      <c r="P26" s="60"/>
      <c r="Q26" s="60"/>
      <c r="R26" s="60"/>
      <c r="S26" s="60"/>
      <c r="T26" s="60"/>
      <c r="U26" s="60"/>
      <c r="V26" s="60"/>
      <c r="W26" s="60">
        <v>-196392118</v>
      </c>
      <c r="X26" s="60"/>
      <c r="Y26" s="60">
        <v>-196392118</v>
      </c>
      <c r="Z26" s="140"/>
      <c r="AA26" s="62">
        <v>-719503017</v>
      </c>
    </row>
    <row r="27" spans="1:27" ht="12.75">
      <c r="A27" s="250" t="s">
        <v>192</v>
      </c>
      <c r="B27" s="251"/>
      <c r="C27" s="168">
        <f aca="true" t="shared" si="1" ref="C27:Y27">SUM(C21:C26)</f>
        <v>-850946239</v>
      </c>
      <c r="D27" s="168">
        <f>SUM(D21:D26)</f>
        <v>0</v>
      </c>
      <c r="E27" s="72">
        <f t="shared" si="1"/>
        <v>-719503017</v>
      </c>
      <c r="F27" s="73">
        <f t="shared" si="1"/>
        <v>-719503017</v>
      </c>
      <c r="G27" s="73">
        <f t="shared" si="1"/>
        <v>1</v>
      </c>
      <c r="H27" s="73">
        <f t="shared" si="1"/>
        <v>-5623248</v>
      </c>
      <c r="I27" s="73">
        <f t="shared" si="1"/>
        <v>-47672694</v>
      </c>
      <c r="J27" s="73">
        <f t="shared" si="1"/>
        <v>-53295941</v>
      </c>
      <c r="K27" s="73">
        <f t="shared" si="1"/>
        <v>-47474704</v>
      </c>
      <c r="L27" s="73">
        <f t="shared" si="1"/>
        <v>-43171705</v>
      </c>
      <c r="M27" s="73">
        <f t="shared" si="1"/>
        <v>-58073015</v>
      </c>
      <c r="N27" s="73">
        <f t="shared" si="1"/>
        <v>-148719424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-202015365</v>
      </c>
      <c r="X27" s="73">
        <f t="shared" si="1"/>
        <v>0</v>
      </c>
      <c r="Y27" s="73">
        <f t="shared" si="1"/>
        <v>-202015365</v>
      </c>
      <c r="Z27" s="170">
        <f>+IF(X27&lt;&gt;0,+(Y27/X27)*100,0)</f>
        <v>0</v>
      </c>
      <c r="AA27" s="74">
        <f>SUM(AA21:AA26)</f>
        <v>-719503017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>
        <v>-1637087</v>
      </c>
      <c r="H32" s="60"/>
      <c r="I32" s="60"/>
      <c r="J32" s="60">
        <v>-1637087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-1637087</v>
      </c>
      <c r="X32" s="60"/>
      <c r="Y32" s="60">
        <v>-1637087</v>
      </c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-4386974</v>
      </c>
      <c r="H33" s="159"/>
      <c r="I33" s="159"/>
      <c r="J33" s="159">
        <v>-4386974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>
        <v>-4386974</v>
      </c>
      <c r="X33" s="159"/>
      <c r="Y33" s="60">
        <v>-4386974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>
        <v>-903780</v>
      </c>
      <c r="H35" s="60"/>
      <c r="I35" s="60"/>
      <c r="J35" s="60">
        <v>-903780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-903780</v>
      </c>
      <c r="X35" s="60"/>
      <c r="Y35" s="60">
        <v>-903780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-6927841</v>
      </c>
      <c r="H36" s="73">
        <f t="shared" si="2"/>
        <v>0</v>
      </c>
      <c r="I36" s="73">
        <f t="shared" si="2"/>
        <v>0</v>
      </c>
      <c r="J36" s="73">
        <f t="shared" si="2"/>
        <v>-6927841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-6927841</v>
      </c>
      <c r="X36" s="73">
        <f t="shared" si="2"/>
        <v>0</v>
      </c>
      <c r="Y36" s="73">
        <f t="shared" si="2"/>
        <v>-6927841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-4326602</v>
      </c>
      <c r="D38" s="153">
        <f>+D17+D27+D36</f>
        <v>0</v>
      </c>
      <c r="E38" s="99">
        <f t="shared" si="3"/>
        <v>50043187</v>
      </c>
      <c r="F38" s="100">
        <f t="shared" si="3"/>
        <v>50043187</v>
      </c>
      <c r="G38" s="100">
        <f t="shared" si="3"/>
        <v>3222460</v>
      </c>
      <c r="H38" s="100">
        <f t="shared" si="3"/>
        <v>84751731</v>
      </c>
      <c r="I38" s="100">
        <f t="shared" si="3"/>
        <v>293298766</v>
      </c>
      <c r="J38" s="100">
        <f t="shared" si="3"/>
        <v>381272957</v>
      </c>
      <c r="K38" s="100">
        <f t="shared" si="3"/>
        <v>-36854848</v>
      </c>
      <c r="L38" s="100">
        <f t="shared" si="3"/>
        <v>-85718223</v>
      </c>
      <c r="M38" s="100">
        <f t="shared" si="3"/>
        <v>304981126</v>
      </c>
      <c r="N38" s="100">
        <f t="shared" si="3"/>
        <v>182408055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563681012</v>
      </c>
      <c r="X38" s="100">
        <f t="shared" si="3"/>
        <v>951100689</v>
      </c>
      <c r="Y38" s="100">
        <f t="shared" si="3"/>
        <v>-387419677</v>
      </c>
      <c r="Z38" s="137">
        <f>+IF(X38&lt;&gt;0,+(Y38/X38)*100,0)</f>
        <v>-40.733823608869244</v>
      </c>
      <c r="AA38" s="102">
        <f>+AA17+AA27+AA36</f>
        <v>50043187</v>
      </c>
    </row>
    <row r="39" spans="1:27" ht="12.75">
      <c r="A39" s="249" t="s">
        <v>200</v>
      </c>
      <c r="B39" s="182"/>
      <c r="C39" s="153">
        <v>85883698</v>
      </c>
      <c r="D39" s="153"/>
      <c r="E39" s="99">
        <v>175000000</v>
      </c>
      <c r="F39" s="100">
        <v>175000000</v>
      </c>
      <c r="G39" s="100">
        <v>85883698</v>
      </c>
      <c r="H39" s="100">
        <v>89106158</v>
      </c>
      <c r="I39" s="100">
        <v>173857889</v>
      </c>
      <c r="J39" s="100">
        <v>85883698</v>
      </c>
      <c r="K39" s="100">
        <v>467156655</v>
      </c>
      <c r="L39" s="100">
        <v>430301807</v>
      </c>
      <c r="M39" s="100">
        <v>344583584</v>
      </c>
      <c r="N39" s="100">
        <v>467156655</v>
      </c>
      <c r="O39" s="100"/>
      <c r="P39" s="100"/>
      <c r="Q39" s="100"/>
      <c r="R39" s="100"/>
      <c r="S39" s="100"/>
      <c r="T39" s="100"/>
      <c r="U39" s="100"/>
      <c r="V39" s="100"/>
      <c r="W39" s="100">
        <v>85883698</v>
      </c>
      <c r="X39" s="100">
        <v>175000000</v>
      </c>
      <c r="Y39" s="100">
        <v>-89116302</v>
      </c>
      <c r="Z39" s="137">
        <v>-50.92</v>
      </c>
      <c r="AA39" s="102">
        <v>175000000</v>
      </c>
    </row>
    <row r="40" spans="1:27" ht="12.75">
      <c r="A40" s="269" t="s">
        <v>201</v>
      </c>
      <c r="B40" s="256"/>
      <c r="C40" s="257">
        <v>81557096</v>
      </c>
      <c r="D40" s="257"/>
      <c r="E40" s="258">
        <v>225043187</v>
      </c>
      <c r="F40" s="259">
        <v>225043187</v>
      </c>
      <c r="G40" s="259">
        <v>89106158</v>
      </c>
      <c r="H40" s="259">
        <v>173857889</v>
      </c>
      <c r="I40" s="259">
        <v>467156655</v>
      </c>
      <c r="J40" s="259">
        <v>467156655</v>
      </c>
      <c r="K40" s="259">
        <v>430301807</v>
      </c>
      <c r="L40" s="259">
        <v>344583584</v>
      </c>
      <c r="M40" s="259">
        <v>649564710</v>
      </c>
      <c r="N40" s="259">
        <v>649564710</v>
      </c>
      <c r="O40" s="259"/>
      <c r="P40" s="259"/>
      <c r="Q40" s="259"/>
      <c r="R40" s="259"/>
      <c r="S40" s="259"/>
      <c r="T40" s="259"/>
      <c r="U40" s="259"/>
      <c r="V40" s="259"/>
      <c r="W40" s="259">
        <v>649564710</v>
      </c>
      <c r="X40" s="259">
        <v>1126100689</v>
      </c>
      <c r="Y40" s="259">
        <v>-476535979</v>
      </c>
      <c r="Z40" s="260">
        <v>-42.32</v>
      </c>
      <c r="AA40" s="261">
        <v>225043187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719503017</v>
      </c>
      <c r="F5" s="106">
        <f t="shared" si="0"/>
        <v>719503017</v>
      </c>
      <c r="G5" s="106">
        <f t="shared" si="0"/>
        <v>0</v>
      </c>
      <c r="H5" s="106">
        <f t="shared" si="0"/>
        <v>6410503</v>
      </c>
      <c r="I5" s="106">
        <f t="shared" si="0"/>
        <v>41262192</v>
      </c>
      <c r="J5" s="106">
        <f t="shared" si="0"/>
        <v>47672695</v>
      </c>
      <c r="K5" s="106">
        <f t="shared" si="0"/>
        <v>47501571</v>
      </c>
      <c r="L5" s="106">
        <f t="shared" si="0"/>
        <v>43171705</v>
      </c>
      <c r="M5" s="106">
        <f t="shared" si="0"/>
        <v>58046208</v>
      </c>
      <c r="N5" s="106">
        <f t="shared" si="0"/>
        <v>148719484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196392179</v>
      </c>
      <c r="X5" s="106">
        <f t="shared" si="0"/>
        <v>359751509</v>
      </c>
      <c r="Y5" s="106">
        <f t="shared" si="0"/>
        <v>-163359330</v>
      </c>
      <c r="Z5" s="201">
        <f>+IF(X5&lt;&gt;0,+(Y5/X5)*100,0)</f>
        <v>-45.4089353104006</v>
      </c>
      <c r="AA5" s="199">
        <f>SUM(AA11:AA18)</f>
        <v>719503017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>
        <v>693137000</v>
      </c>
      <c r="F8" s="60">
        <v>693137000</v>
      </c>
      <c r="G8" s="60"/>
      <c r="H8" s="60">
        <v>6410503</v>
      </c>
      <c r="I8" s="60">
        <v>41262192</v>
      </c>
      <c r="J8" s="60">
        <v>47672695</v>
      </c>
      <c r="K8" s="60">
        <v>47474704</v>
      </c>
      <c r="L8" s="60">
        <v>43127054</v>
      </c>
      <c r="M8" s="60">
        <v>58046208</v>
      </c>
      <c r="N8" s="60">
        <v>148647966</v>
      </c>
      <c r="O8" s="60"/>
      <c r="P8" s="60"/>
      <c r="Q8" s="60"/>
      <c r="R8" s="60"/>
      <c r="S8" s="60"/>
      <c r="T8" s="60"/>
      <c r="U8" s="60"/>
      <c r="V8" s="60"/>
      <c r="W8" s="60">
        <v>196320661</v>
      </c>
      <c r="X8" s="60">
        <v>346568500</v>
      </c>
      <c r="Y8" s="60">
        <v>-150247839</v>
      </c>
      <c r="Z8" s="140">
        <v>-43.35</v>
      </c>
      <c r="AA8" s="155">
        <v>693137000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693137000</v>
      </c>
      <c r="F11" s="295">
        <f t="shared" si="1"/>
        <v>693137000</v>
      </c>
      <c r="G11" s="295">
        <f t="shared" si="1"/>
        <v>0</v>
      </c>
      <c r="H11" s="295">
        <f t="shared" si="1"/>
        <v>6410503</v>
      </c>
      <c r="I11" s="295">
        <f t="shared" si="1"/>
        <v>41262192</v>
      </c>
      <c r="J11" s="295">
        <f t="shared" si="1"/>
        <v>47672695</v>
      </c>
      <c r="K11" s="295">
        <f t="shared" si="1"/>
        <v>47474704</v>
      </c>
      <c r="L11" s="295">
        <f t="shared" si="1"/>
        <v>43127054</v>
      </c>
      <c r="M11" s="295">
        <f t="shared" si="1"/>
        <v>58046208</v>
      </c>
      <c r="N11" s="295">
        <f t="shared" si="1"/>
        <v>148647966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196320661</v>
      </c>
      <c r="X11" s="295">
        <f t="shared" si="1"/>
        <v>346568500</v>
      </c>
      <c r="Y11" s="295">
        <f t="shared" si="1"/>
        <v>-150247839</v>
      </c>
      <c r="Z11" s="296">
        <f>+IF(X11&lt;&gt;0,+(Y11/X11)*100,0)</f>
        <v>-43.35299919063619</v>
      </c>
      <c r="AA11" s="297">
        <f>SUM(AA6:AA10)</f>
        <v>693137000</v>
      </c>
    </row>
    <row r="12" spans="1:27" ht="12.75">
      <c r="A12" s="298" t="s">
        <v>211</v>
      </c>
      <c r="B12" s="136"/>
      <c r="C12" s="62"/>
      <c r="D12" s="156"/>
      <c r="E12" s="60">
        <v>2293000</v>
      </c>
      <c r="F12" s="60">
        <v>2293000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1146500</v>
      </c>
      <c r="Y12" s="60">
        <v>-1146500</v>
      </c>
      <c r="Z12" s="140">
        <v>-100</v>
      </c>
      <c r="AA12" s="155">
        <v>2293000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24073017</v>
      </c>
      <c r="F15" s="60">
        <v>24073017</v>
      </c>
      <c r="G15" s="60"/>
      <c r="H15" s="60"/>
      <c r="I15" s="60"/>
      <c r="J15" s="60"/>
      <c r="K15" s="60">
        <v>26867</v>
      </c>
      <c r="L15" s="60">
        <v>44651</v>
      </c>
      <c r="M15" s="60"/>
      <c r="N15" s="60">
        <v>71518</v>
      </c>
      <c r="O15" s="60"/>
      <c r="P15" s="60"/>
      <c r="Q15" s="60"/>
      <c r="R15" s="60"/>
      <c r="S15" s="60"/>
      <c r="T15" s="60"/>
      <c r="U15" s="60"/>
      <c r="V15" s="60"/>
      <c r="W15" s="60">
        <v>71518</v>
      </c>
      <c r="X15" s="60">
        <v>12036509</v>
      </c>
      <c r="Y15" s="60">
        <v>-11964991</v>
      </c>
      <c r="Z15" s="140">
        <v>-99.41</v>
      </c>
      <c r="AA15" s="155">
        <v>24073017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693137000</v>
      </c>
      <c r="F38" s="60">
        <f t="shared" si="4"/>
        <v>693137000</v>
      </c>
      <c r="G38" s="60">
        <f t="shared" si="4"/>
        <v>0</v>
      </c>
      <c r="H38" s="60">
        <f t="shared" si="4"/>
        <v>6410503</v>
      </c>
      <c r="I38" s="60">
        <f t="shared" si="4"/>
        <v>41262192</v>
      </c>
      <c r="J38" s="60">
        <f t="shared" si="4"/>
        <v>47672695</v>
      </c>
      <c r="K38" s="60">
        <f t="shared" si="4"/>
        <v>47474704</v>
      </c>
      <c r="L38" s="60">
        <f t="shared" si="4"/>
        <v>43127054</v>
      </c>
      <c r="M38" s="60">
        <f t="shared" si="4"/>
        <v>58046208</v>
      </c>
      <c r="N38" s="60">
        <f t="shared" si="4"/>
        <v>148647966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196320661</v>
      </c>
      <c r="X38" s="60">
        <f t="shared" si="4"/>
        <v>346568500</v>
      </c>
      <c r="Y38" s="60">
        <f t="shared" si="4"/>
        <v>-150247839</v>
      </c>
      <c r="Z38" s="140">
        <f t="shared" si="5"/>
        <v>-43.35299919063619</v>
      </c>
      <c r="AA38" s="155">
        <f>AA8+AA23</f>
        <v>693137000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693137000</v>
      </c>
      <c r="F41" s="295">
        <f t="shared" si="6"/>
        <v>693137000</v>
      </c>
      <c r="G41" s="295">
        <f t="shared" si="6"/>
        <v>0</v>
      </c>
      <c r="H41" s="295">
        <f t="shared" si="6"/>
        <v>6410503</v>
      </c>
      <c r="I41" s="295">
        <f t="shared" si="6"/>
        <v>41262192</v>
      </c>
      <c r="J41" s="295">
        <f t="shared" si="6"/>
        <v>47672695</v>
      </c>
      <c r="K41" s="295">
        <f t="shared" si="6"/>
        <v>47474704</v>
      </c>
      <c r="L41" s="295">
        <f t="shared" si="6"/>
        <v>43127054</v>
      </c>
      <c r="M41" s="295">
        <f t="shared" si="6"/>
        <v>58046208</v>
      </c>
      <c r="N41" s="295">
        <f t="shared" si="6"/>
        <v>148647966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196320661</v>
      </c>
      <c r="X41" s="295">
        <f t="shared" si="6"/>
        <v>346568500</v>
      </c>
      <c r="Y41" s="295">
        <f t="shared" si="6"/>
        <v>-150247839</v>
      </c>
      <c r="Z41" s="296">
        <f t="shared" si="5"/>
        <v>-43.35299919063619</v>
      </c>
      <c r="AA41" s="297">
        <f>SUM(AA36:AA40)</f>
        <v>693137000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2293000</v>
      </c>
      <c r="F42" s="54">
        <f t="shared" si="7"/>
        <v>2293000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1146500</v>
      </c>
      <c r="Y42" s="54">
        <f t="shared" si="7"/>
        <v>-1146500</v>
      </c>
      <c r="Z42" s="184">
        <f t="shared" si="5"/>
        <v>-100</v>
      </c>
      <c r="AA42" s="130">
        <f aca="true" t="shared" si="8" ref="AA42:AA48">AA12+AA27</f>
        <v>2293000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24073017</v>
      </c>
      <c r="F45" s="54">
        <f t="shared" si="7"/>
        <v>24073017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26867</v>
      </c>
      <c r="L45" s="54">
        <f t="shared" si="7"/>
        <v>44651</v>
      </c>
      <c r="M45" s="54">
        <f t="shared" si="7"/>
        <v>0</v>
      </c>
      <c r="N45" s="54">
        <f t="shared" si="7"/>
        <v>71518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71518</v>
      </c>
      <c r="X45" s="54">
        <f t="shared" si="7"/>
        <v>12036509</v>
      </c>
      <c r="Y45" s="54">
        <f t="shared" si="7"/>
        <v>-11964991</v>
      </c>
      <c r="Z45" s="184">
        <f t="shared" si="5"/>
        <v>-99.40582439642591</v>
      </c>
      <c r="AA45" s="130">
        <f t="shared" si="8"/>
        <v>24073017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719503017</v>
      </c>
      <c r="F49" s="220">
        <f t="shared" si="9"/>
        <v>719503017</v>
      </c>
      <c r="G49" s="220">
        <f t="shared" si="9"/>
        <v>0</v>
      </c>
      <c r="H49" s="220">
        <f t="shared" si="9"/>
        <v>6410503</v>
      </c>
      <c r="I49" s="220">
        <f t="shared" si="9"/>
        <v>41262192</v>
      </c>
      <c r="J49" s="220">
        <f t="shared" si="9"/>
        <v>47672695</v>
      </c>
      <c r="K49" s="220">
        <f t="shared" si="9"/>
        <v>47501571</v>
      </c>
      <c r="L49" s="220">
        <f t="shared" si="9"/>
        <v>43171705</v>
      </c>
      <c r="M49" s="220">
        <f t="shared" si="9"/>
        <v>58046208</v>
      </c>
      <c r="N49" s="220">
        <f t="shared" si="9"/>
        <v>148719484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196392179</v>
      </c>
      <c r="X49" s="220">
        <f t="shared" si="9"/>
        <v>359751509</v>
      </c>
      <c r="Y49" s="220">
        <f t="shared" si="9"/>
        <v>-163359330</v>
      </c>
      <c r="Z49" s="221">
        <f t="shared" si="5"/>
        <v>-45.4089353104006</v>
      </c>
      <c r="AA49" s="222">
        <f>SUM(AA41:AA48)</f>
        <v>719503017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11093773</v>
      </c>
      <c r="H65" s="60">
        <v>15085741</v>
      </c>
      <c r="I65" s="60">
        <v>11415088</v>
      </c>
      <c r="J65" s="60">
        <v>37594602</v>
      </c>
      <c r="K65" s="60">
        <v>12689461</v>
      </c>
      <c r="L65" s="60">
        <v>12500000</v>
      </c>
      <c r="M65" s="60">
        <v>12987456</v>
      </c>
      <c r="N65" s="60">
        <v>38176917</v>
      </c>
      <c r="O65" s="60"/>
      <c r="P65" s="60"/>
      <c r="Q65" s="60"/>
      <c r="R65" s="60"/>
      <c r="S65" s="60"/>
      <c r="T65" s="60"/>
      <c r="U65" s="60"/>
      <c r="V65" s="60"/>
      <c r="W65" s="60">
        <v>75771519</v>
      </c>
      <c r="X65" s="60"/>
      <c r="Y65" s="60">
        <v>75771519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7257756</v>
      </c>
      <c r="H66" s="275">
        <v>2017068</v>
      </c>
      <c r="I66" s="275">
        <v>3023712</v>
      </c>
      <c r="J66" s="275">
        <v>12298536</v>
      </c>
      <c r="K66" s="275">
        <v>2162919</v>
      </c>
      <c r="L66" s="275">
        <v>1105546</v>
      </c>
      <c r="M66" s="275">
        <v>1080684</v>
      </c>
      <c r="N66" s="275">
        <v>4349149</v>
      </c>
      <c r="O66" s="275"/>
      <c r="P66" s="275"/>
      <c r="Q66" s="275"/>
      <c r="R66" s="275"/>
      <c r="S66" s="275"/>
      <c r="T66" s="275"/>
      <c r="U66" s="275"/>
      <c r="V66" s="275"/>
      <c r="W66" s="275">
        <v>16647685</v>
      </c>
      <c r="X66" s="275"/>
      <c r="Y66" s="275">
        <v>16647685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19454309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16611156</v>
      </c>
      <c r="H68" s="60">
        <v>2073051</v>
      </c>
      <c r="I68" s="60">
        <v>6645521</v>
      </c>
      <c r="J68" s="60">
        <v>25329728</v>
      </c>
      <c r="K68" s="60">
        <v>7759835</v>
      </c>
      <c r="L68" s="60">
        <v>1025639</v>
      </c>
      <c r="M68" s="60">
        <v>950000</v>
      </c>
      <c r="N68" s="60">
        <v>9735474</v>
      </c>
      <c r="O68" s="60"/>
      <c r="P68" s="60"/>
      <c r="Q68" s="60"/>
      <c r="R68" s="60"/>
      <c r="S68" s="60"/>
      <c r="T68" s="60"/>
      <c r="U68" s="60"/>
      <c r="V68" s="60"/>
      <c r="W68" s="60">
        <v>35065202</v>
      </c>
      <c r="X68" s="60"/>
      <c r="Y68" s="60">
        <v>35065202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19454309</v>
      </c>
      <c r="F69" s="220">
        <f t="shared" si="12"/>
        <v>0</v>
      </c>
      <c r="G69" s="220">
        <f t="shared" si="12"/>
        <v>34962685</v>
      </c>
      <c r="H69" s="220">
        <f t="shared" si="12"/>
        <v>19175860</v>
      </c>
      <c r="I69" s="220">
        <f t="shared" si="12"/>
        <v>21084321</v>
      </c>
      <c r="J69" s="220">
        <f t="shared" si="12"/>
        <v>75222866</v>
      </c>
      <c r="K69" s="220">
        <f t="shared" si="12"/>
        <v>22612215</v>
      </c>
      <c r="L69" s="220">
        <f t="shared" si="12"/>
        <v>14631185</v>
      </c>
      <c r="M69" s="220">
        <f t="shared" si="12"/>
        <v>15018140</v>
      </c>
      <c r="N69" s="220">
        <f t="shared" si="12"/>
        <v>52261540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127484406</v>
      </c>
      <c r="X69" s="220">
        <f t="shared" si="12"/>
        <v>0</v>
      </c>
      <c r="Y69" s="220">
        <f t="shared" si="12"/>
        <v>127484406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693137000</v>
      </c>
      <c r="F5" s="358">
        <f t="shared" si="0"/>
        <v>693137000</v>
      </c>
      <c r="G5" s="358">
        <f t="shared" si="0"/>
        <v>0</v>
      </c>
      <c r="H5" s="356">
        <f t="shared" si="0"/>
        <v>6410503</v>
      </c>
      <c r="I5" s="356">
        <f t="shared" si="0"/>
        <v>41262192</v>
      </c>
      <c r="J5" s="358">
        <f t="shared" si="0"/>
        <v>47672695</v>
      </c>
      <c r="K5" s="358">
        <f t="shared" si="0"/>
        <v>47474704</v>
      </c>
      <c r="L5" s="356">
        <f t="shared" si="0"/>
        <v>43127054</v>
      </c>
      <c r="M5" s="356">
        <f t="shared" si="0"/>
        <v>58046208</v>
      </c>
      <c r="N5" s="358">
        <f t="shared" si="0"/>
        <v>148647966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196320661</v>
      </c>
      <c r="X5" s="356">
        <f t="shared" si="0"/>
        <v>346568500</v>
      </c>
      <c r="Y5" s="358">
        <f t="shared" si="0"/>
        <v>-150247839</v>
      </c>
      <c r="Z5" s="359">
        <f>+IF(X5&lt;&gt;0,+(Y5/X5)*100,0)</f>
        <v>-43.35299919063619</v>
      </c>
      <c r="AA5" s="360">
        <f>+AA6+AA8+AA11+AA13+AA15</f>
        <v>693137000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693137000</v>
      </c>
      <c r="F11" s="364">
        <f t="shared" si="3"/>
        <v>693137000</v>
      </c>
      <c r="G11" s="364">
        <f t="shared" si="3"/>
        <v>0</v>
      </c>
      <c r="H11" s="362">
        <f t="shared" si="3"/>
        <v>6410503</v>
      </c>
      <c r="I11" s="362">
        <f t="shared" si="3"/>
        <v>41262192</v>
      </c>
      <c r="J11" s="364">
        <f t="shared" si="3"/>
        <v>47672695</v>
      </c>
      <c r="K11" s="364">
        <f t="shared" si="3"/>
        <v>47474704</v>
      </c>
      <c r="L11" s="362">
        <f t="shared" si="3"/>
        <v>43127054</v>
      </c>
      <c r="M11" s="362">
        <f t="shared" si="3"/>
        <v>58046208</v>
      </c>
      <c r="N11" s="364">
        <f t="shared" si="3"/>
        <v>148647966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196320661</v>
      </c>
      <c r="X11" s="362">
        <f t="shared" si="3"/>
        <v>346568500</v>
      </c>
      <c r="Y11" s="364">
        <f t="shared" si="3"/>
        <v>-150247839</v>
      </c>
      <c r="Z11" s="365">
        <f>+IF(X11&lt;&gt;0,+(Y11/X11)*100,0)</f>
        <v>-43.35299919063619</v>
      </c>
      <c r="AA11" s="366">
        <f t="shared" si="3"/>
        <v>693137000</v>
      </c>
    </row>
    <row r="12" spans="1:27" ht="12.75">
      <c r="A12" s="291" t="s">
        <v>232</v>
      </c>
      <c r="B12" s="136"/>
      <c r="C12" s="60"/>
      <c r="D12" s="340"/>
      <c r="E12" s="60">
        <v>693137000</v>
      </c>
      <c r="F12" s="59">
        <v>693137000</v>
      </c>
      <c r="G12" s="59"/>
      <c r="H12" s="60">
        <v>6410503</v>
      </c>
      <c r="I12" s="60">
        <v>41262192</v>
      </c>
      <c r="J12" s="59">
        <v>47672695</v>
      </c>
      <c r="K12" s="59">
        <v>47474704</v>
      </c>
      <c r="L12" s="60">
        <v>43127054</v>
      </c>
      <c r="M12" s="60">
        <v>58046208</v>
      </c>
      <c r="N12" s="59">
        <v>148647966</v>
      </c>
      <c r="O12" s="59"/>
      <c r="P12" s="60"/>
      <c r="Q12" s="60"/>
      <c r="R12" s="59"/>
      <c r="S12" s="59"/>
      <c r="T12" s="60"/>
      <c r="U12" s="60"/>
      <c r="V12" s="59"/>
      <c r="W12" s="59">
        <v>196320661</v>
      </c>
      <c r="X12" s="60">
        <v>346568500</v>
      </c>
      <c r="Y12" s="59">
        <v>-150247839</v>
      </c>
      <c r="Z12" s="61">
        <v>-43.35</v>
      </c>
      <c r="AA12" s="62">
        <v>693137000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2293000</v>
      </c>
      <c r="F22" s="345">
        <f t="shared" si="6"/>
        <v>2293000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1146500</v>
      </c>
      <c r="Y22" s="345">
        <f t="shared" si="6"/>
        <v>-1146500</v>
      </c>
      <c r="Z22" s="336">
        <f>+IF(X22&lt;&gt;0,+(Y22/X22)*100,0)</f>
        <v>-100</v>
      </c>
      <c r="AA22" s="350">
        <f>SUM(AA23:AA32)</f>
        <v>2293000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2293000</v>
      </c>
      <c r="F32" s="59">
        <v>2293000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1146500</v>
      </c>
      <c r="Y32" s="59">
        <v>-1146500</v>
      </c>
      <c r="Z32" s="61">
        <v>-100</v>
      </c>
      <c r="AA32" s="62">
        <v>2293000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24073017</v>
      </c>
      <c r="F40" s="345">
        <f t="shared" si="9"/>
        <v>24073017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26867</v>
      </c>
      <c r="L40" s="343">
        <f t="shared" si="9"/>
        <v>44651</v>
      </c>
      <c r="M40" s="343">
        <f t="shared" si="9"/>
        <v>0</v>
      </c>
      <c r="N40" s="345">
        <f t="shared" si="9"/>
        <v>71518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71518</v>
      </c>
      <c r="X40" s="343">
        <f t="shared" si="9"/>
        <v>12036509</v>
      </c>
      <c r="Y40" s="345">
        <f t="shared" si="9"/>
        <v>-11964991</v>
      </c>
      <c r="Z40" s="336">
        <f>+IF(X40&lt;&gt;0,+(Y40/X40)*100,0)</f>
        <v>-99.40582439642591</v>
      </c>
      <c r="AA40" s="350">
        <f>SUM(AA41:AA49)</f>
        <v>24073017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9340033</v>
      </c>
      <c r="F42" s="53">
        <f t="shared" si="10"/>
        <v>9340033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4670017</v>
      </c>
      <c r="Y42" s="53">
        <f t="shared" si="10"/>
        <v>-4670017</v>
      </c>
      <c r="Z42" s="94">
        <f>+IF(X42&lt;&gt;0,+(Y42/X42)*100,0)</f>
        <v>-100</v>
      </c>
      <c r="AA42" s="95">
        <f>+AA62</f>
        <v>9340033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12200000</v>
      </c>
      <c r="F44" s="53">
        <v>12200000</v>
      </c>
      <c r="G44" s="53"/>
      <c r="H44" s="54"/>
      <c r="I44" s="54"/>
      <c r="J44" s="53"/>
      <c r="K44" s="53"/>
      <c r="L44" s="54">
        <v>26867</v>
      </c>
      <c r="M44" s="54"/>
      <c r="N44" s="53">
        <v>26867</v>
      </c>
      <c r="O44" s="53"/>
      <c r="P44" s="54"/>
      <c r="Q44" s="54"/>
      <c r="R44" s="53"/>
      <c r="S44" s="53"/>
      <c r="T44" s="54"/>
      <c r="U44" s="54"/>
      <c r="V44" s="53"/>
      <c r="W44" s="53">
        <v>26867</v>
      </c>
      <c r="X44" s="54">
        <v>6100000</v>
      </c>
      <c r="Y44" s="53">
        <v>-6073133</v>
      </c>
      <c r="Z44" s="94">
        <v>-99.56</v>
      </c>
      <c r="AA44" s="95">
        <v>12200000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2532984</v>
      </c>
      <c r="F49" s="53">
        <v>2532984</v>
      </c>
      <c r="G49" s="53"/>
      <c r="H49" s="54"/>
      <c r="I49" s="54"/>
      <c r="J49" s="53"/>
      <c r="K49" s="53">
        <v>26867</v>
      </c>
      <c r="L49" s="54">
        <v>17784</v>
      </c>
      <c r="M49" s="54"/>
      <c r="N49" s="53">
        <v>44651</v>
      </c>
      <c r="O49" s="53"/>
      <c r="P49" s="54"/>
      <c r="Q49" s="54"/>
      <c r="R49" s="53"/>
      <c r="S49" s="53"/>
      <c r="T49" s="54"/>
      <c r="U49" s="54"/>
      <c r="V49" s="53"/>
      <c r="W49" s="53">
        <v>44651</v>
      </c>
      <c r="X49" s="54">
        <v>1266492</v>
      </c>
      <c r="Y49" s="53">
        <v>-1221841</v>
      </c>
      <c r="Z49" s="94">
        <v>-96.47</v>
      </c>
      <c r="AA49" s="95">
        <v>2532984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719503017</v>
      </c>
      <c r="F60" s="264">
        <f t="shared" si="14"/>
        <v>719503017</v>
      </c>
      <c r="G60" s="264">
        <f t="shared" si="14"/>
        <v>0</v>
      </c>
      <c r="H60" s="219">
        <f t="shared" si="14"/>
        <v>6410503</v>
      </c>
      <c r="I60" s="219">
        <f t="shared" si="14"/>
        <v>41262192</v>
      </c>
      <c r="J60" s="264">
        <f t="shared" si="14"/>
        <v>47672695</v>
      </c>
      <c r="K60" s="264">
        <f t="shared" si="14"/>
        <v>47501571</v>
      </c>
      <c r="L60" s="219">
        <f t="shared" si="14"/>
        <v>43171705</v>
      </c>
      <c r="M60" s="219">
        <f t="shared" si="14"/>
        <v>58046208</v>
      </c>
      <c r="N60" s="264">
        <f t="shared" si="14"/>
        <v>148719484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196392179</v>
      </c>
      <c r="X60" s="219">
        <f t="shared" si="14"/>
        <v>359751509</v>
      </c>
      <c r="Y60" s="264">
        <f t="shared" si="14"/>
        <v>-163359330</v>
      </c>
      <c r="Z60" s="337">
        <f>+IF(X60&lt;&gt;0,+(Y60/X60)*100,0)</f>
        <v>-45.4089353104006</v>
      </c>
      <c r="AA60" s="232">
        <f>+AA57+AA54+AA51+AA40+AA37+AA34+AA22+AA5</f>
        <v>719503017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9340033</v>
      </c>
      <c r="F62" s="349">
        <f t="shared" si="15"/>
        <v>9340033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4670017</v>
      </c>
      <c r="Y62" s="349">
        <f t="shared" si="15"/>
        <v>-4670017</v>
      </c>
      <c r="Z62" s="338">
        <f>+IF(X62&lt;&gt;0,+(Y62/X62)*100,0)</f>
        <v>-100</v>
      </c>
      <c r="AA62" s="351">
        <f>SUM(AA63:AA66)</f>
        <v>9340033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>
        <v>9340033</v>
      </c>
      <c r="F64" s="59">
        <v>9340033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4670017</v>
      </c>
      <c r="Y64" s="59">
        <v>-4670017</v>
      </c>
      <c r="Z64" s="61">
        <v>-100</v>
      </c>
      <c r="AA64" s="62">
        <v>9340033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2017-01-31T12:51:40Z</dcterms:created>
  <dcterms:modified xsi:type="dcterms:W3CDTF">2017-01-31T12:51:43Z</dcterms:modified>
  <cp:category/>
  <cp:version/>
  <cp:contentType/>
  <cp:contentStatus/>
</cp:coreProperties>
</file>