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<sst xmlns="http://schemas.openxmlformats.org/spreadsheetml/2006/main" count="857" uniqueCount="303">
  <si>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Capricorn(DC35)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</si>
  <si>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</si>
  <si>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</si>
  <si>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</si>
  <si>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</si>
  <si>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</si>
  <si>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</si>
  <si>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</si>
  <si>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</si>
  <si>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</si>
  <si>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</si>
  <si>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</si>
  <si>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</si>
  <si>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</si>
  <si>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</si>
  <si>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</si>
  <si>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</si>
  <si>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</si>
  <si>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</si>
  <si>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</si>
  <si>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</si>
  <si>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</si>
  <si>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</si>
  <si>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</si>
  <si>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</si>
  <si>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</si>
  <si>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</si>
  <si>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</si>
  <si>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</si>
  <si>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</si>
  <si>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</si>
  <si>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</si>
  <si>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</si>
  <si>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</si>
  <si>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</si>
  <si>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</si>
  <si>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</si>
  <si>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</si>
  <si>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</si>
  <si>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</si>
  <si>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</si>
  <si>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</si>
  <si>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</si>
  <si>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</si>
  <si>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</si>
  <si>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</si>
  <si>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</si>
  <si>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</si>
  <si>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</si>
  <si>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</si>
  <si>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</si>
  <si>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</si>
  <si>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</si>
  <si>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</si>
  <si>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</si>
  <si>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</si>
  <si>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</si>
  <si>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</si>
  <si>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</si>
  <si>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</si>
  <si>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</si>
  <si>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</si>
  <si>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</si>
  <si>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</si>
  <si>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</si>
  <si>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</si>
  <si>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</si>
  <si>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</si>
  <si>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</si>
  <si>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</si>
  <si>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Capricorn(DC35)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</si>
  <si>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</si>
  <si>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</si>
  <si>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</si>
  <si>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</si>
  <si>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</si>
  <si>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</si>
  <si>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</si>
  <si>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</si>
  <si>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</si>
  <si>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</si>
  <si>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</si>
  <si>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</si>
  <si>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</si>
  <si>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</si>
  <si>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</si>
  <si>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</si>
  <si>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</si>
  <si>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</si>
  <si>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</si>
  <si>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</si>
  <si>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</si>
  <si>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</si>
  <si>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</si>
  <si>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</si>
  <si>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</si>
  <si>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</si>
  <si>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</si>
  <si>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</si>
  <si>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</si>
  <si>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Capricorn(DC35)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</si>
  <si>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</si>
  <si>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</si>
  <si>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</si>
  <si>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</si>
  <si>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</si>
  <si>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</si>
  <si>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</si>
  <si>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</si>
  <si>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</si>
  <si>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</si>
  <si>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</si>
  <si>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</si>
  <si>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</si>
  <si>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</si>
  <si>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</si>
  <si>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</si>
  <si>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</si>
  <si>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</si>
  <si>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</si>
  <si>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</si>
  <si>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</si>
  <si>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</si>
  <si>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</si>
  <si>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</si>
  <si>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</si>
  <si>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</si>
  <si>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</si>
  <si>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</si>
  <si>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Capricorn(DC35)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</si>
  <si>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</si>
  <si>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</si>
  <si>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</si>
  <si>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</si>
  <si>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</si>
  <si>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</si>
  <si>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</si>
  <si>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</si>
  <si>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</si>
  <si>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</si>
  <si>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Capricorn(DC35)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</si>
  <si>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</si>
  <si>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</si>
  <si>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</si>
  <si>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</si>
  <si>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</si>
  <si>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</si>
  <si>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</si>
  <si>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</si>
  <si>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</si>
  <si>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</si>
  <si>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</si>
  <si>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</si>
  <si>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</si>
  <si>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</si>
  <si>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</si>
  <si>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</si>
  <si>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</si>
  <si>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</si>
  <si>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</si>
  <si>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</si>
  <si>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</si>
  <si>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</si>
  <si>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</si>
  <si>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</si>
  <si>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</si>
  <si>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</si>
  <si>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</si>
  <si>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</si>
  <si>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</si>
  <si>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</si>
  <si>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</si>
  <si>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</si>
  <si>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</si>
  <si>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Capricorn(DC35)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</si>
  <si>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</si>
  <si>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</si>
  <si>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</si>
  <si>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</si>
  <si>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</si>
  <si>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</si>
  <si>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</si>
  <si>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</si>
  <si>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</si>
  <si>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</si>
  <si>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</si>
  <si>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</si>
  <si>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</si>
  <si>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</si>
  <si>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</si>
  <si>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</si>
  <si>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</si>
  <si>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</si>
  <si>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</si>
  <si>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</si>
  <si>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</si>
  <si>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</si>
  <si>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</si>
  <si>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</si>
  <si>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</si>
  <si>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</si>
  <si>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</si>
  <si>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Capricorn(DC35)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</si>
  <si>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</si>
  <si>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</si>
  <si>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</si>
  <si>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</si>
  <si>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</si>
  <si>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</si>
  <si>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</si>
  <si>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</si>
  <si>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</si>
  <si>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</si>
  <si>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</si>
  <si>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</si>
  <si>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</si>
  <si>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</si>
  <si>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</si>
  <si>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</si>
  <si>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</si>
  <si>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</si>
  <si>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</si>
  <si>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</si>
  <si>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</si>
  <si>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</si>
  <si>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</si>
  <si>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</si>
  <si>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Capricorn(DC35)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</si>
  <si>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</si>
  <si>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</si>
  <si>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</si>
  <si>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</si>
  <si>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</si>
  <si>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</si>
  <si>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</si>
  <si>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</si>
  <si>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</si>
  <si>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</si>
  <si>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</si>
  <si>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</si>
  <si>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</si>
  <si>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</si>
  <si>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</si>
  <si>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</si>
  <si>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</si>
  <si>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</si>
  <si>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</si>
  <si>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</si>
  <si>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</si>
  <si>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</si>
  <si>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</si>
  <si>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</si>
  <si>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</si>
  <si>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</si>
  <si>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</si>
  <si>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</si>
  <si>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</si>
  <si>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</si>
  <si>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</si>
  <si>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</si>
  <si>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</si>
  <si>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</si>
  <si>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</si>
  <si>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Capricorn(DC35)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</si>
  <si>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</si>
  <si>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</si>
  <si>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Limpopo: Capricorn(DC35)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</si>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</sst>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58327844</v>
      </c>
      <c r="C6" s="19">
        <v>0</v>
      </c>
      <c r="D6" s="59">
        <v>57659000</v>
      </c>
      <c r="E6" s="60">
        <v>57659000</v>
      </c>
      <c r="F6" s="60">
        <v>0</v>
      </c>
      <c r="G6" s="60">
        <v>0</v>
      </c>
      <c r="H6" s="60">
        <v>5966473</v>
      </c>
      <c r="I6" s="60">
        <v>5966473</v>
      </c>
      <c r="J6" s="60">
        <v>0</v>
      </c>
      <c r="K6" s="60">
        <v>19661942</v>
      </c>
      <c r="L6" s="60">
        <v>0</v>
      </c>
      <c r="M6" s="60">
        <v>19661942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25628415</v>
      </c>
      <c r="W6" s="60">
        <v>28637784</v>
      </c>
      <c r="X6" s="60">
        <v>-3009369</v>
      </c>
      <c r="Y6" s="61">
        <v>-10.51</v>
      </c>
      <c r="Z6" s="62">
        <v>57659000</v>
      </c>
    </row>
    <row r="7" spans="1:26" ht="12.75">
      <c r="A7" s="58" t="s">
        <v>33</v>
      </c>
      <c r="B7" s="19">
        <v>23258349</v>
      </c>
      <c r="C7" s="19">
        <v>0</v>
      </c>
      <c r="D7" s="59">
        <v>22694000</v>
      </c>
      <c r="E7" s="60">
        <v>22694000</v>
      </c>
      <c r="F7" s="60">
        <v>1075467</v>
      </c>
      <c r="G7" s="60">
        <v>2383313</v>
      </c>
      <c r="H7" s="60">
        <v>2945215</v>
      </c>
      <c r="I7" s="60">
        <v>6403995</v>
      </c>
      <c r="J7" s="60">
        <v>1524986</v>
      </c>
      <c r="K7" s="60">
        <v>1545978</v>
      </c>
      <c r="L7" s="60">
        <v>2846564</v>
      </c>
      <c r="M7" s="60">
        <v>5917528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12321523</v>
      </c>
      <c r="W7" s="60">
        <v>11271543</v>
      </c>
      <c r="X7" s="60">
        <v>1049980</v>
      </c>
      <c r="Y7" s="61">
        <v>9.32</v>
      </c>
      <c r="Z7" s="62">
        <v>22694000</v>
      </c>
    </row>
    <row r="8" spans="1:26" ht="12.75">
      <c r="A8" s="58" t="s">
        <v>34</v>
      </c>
      <c r="B8" s="19">
        <v>507749793</v>
      </c>
      <c r="C8" s="19">
        <v>0</v>
      </c>
      <c r="D8" s="59">
        <v>589885000</v>
      </c>
      <c r="E8" s="60">
        <v>589885000</v>
      </c>
      <c r="F8" s="60">
        <v>194264629</v>
      </c>
      <c r="G8" s="60">
        <v>3496630</v>
      </c>
      <c r="H8" s="60">
        <v>486928</v>
      </c>
      <c r="I8" s="60">
        <v>198248187</v>
      </c>
      <c r="J8" s="60">
        <v>5296334</v>
      </c>
      <c r="K8" s="60">
        <v>3990325</v>
      </c>
      <c r="L8" s="60">
        <v>149324839</v>
      </c>
      <c r="M8" s="60">
        <v>158611498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356859685</v>
      </c>
      <c r="W8" s="60">
        <v>292981132</v>
      </c>
      <c r="X8" s="60">
        <v>63878553</v>
      </c>
      <c r="Y8" s="61">
        <v>21.8</v>
      </c>
      <c r="Z8" s="62">
        <v>589885000</v>
      </c>
    </row>
    <row r="9" spans="1:26" ht="12.75">
      <c r="A9" s="58" t="s">
        <v>35</v>
      </c>
      <c r="B9" s="19">
        <v>3578344</v>
      </c>
      <c r="C9" s="19">
        <v>0</v>
      </c>
      <c r="D9" s="59">
        <v>945000</v>
      </c>
      <c r="E9" s="60">
        <v>945000</v>
      </c>
      <c r="F9" s="60">
        <v>29714</v>
      </c>
      <c r="G9" s="60">
        <v>61935</v>
      </c>
      <c r="H9" s="60">
        <v>176590</v>
      </c>
      <c r="I9" s="60">
        <v>268239</v>
      </c>
      <c r="J9" s="60">
        <v>14706</v>
      </c>
      <c r="K9" s="60">
        <v>80760</v>
      </c>
      <c r="L9" s="60">
        <v>27077</v>
      </c>
      <c r="M9" s="60">
        <v>122543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390782</v>
      </c>
      <c r="W9" s="60"/>
      <c r="X9" s="60">
        <v>390782</v>
      </c>
      <c r="Y9" s="61">
        <v>0</v>
      </c>
      <c r="Z9" s="62">
        <v>945000</v>
      </c>
    </row>
    <row r="10" spans="1:26" ht="22.5">
      <c r="A10" s="63" t="s">
        <v>278</v>
      </c>
      <c r="B10" s="64">
        <f>SUM(B5:B9)</f>
        <v>592914330</v>
      </c>
      <c r="C10" s="64">
        <f>SUM(C5:C9)</f>
        <v>0</v>
      </c>
      <c r="D10" s="65">
        <f aca="true" t="shared" si="0" ref="D10:Z10">SUM(D5:D9)</f>
        <v>671183000</v>
      </c>
      <c r="E10" s="66">
        <f t="shared" si="0"/>
        <v>671183000</v>
      </c>
      <c r="F10" s="66">
        <f t="shared" si="0"/>
        <v>195369810</v>
      </c>
      <c r="G10" s="66">
        <f t="shared" si="0"/>
        <v>5941878</v>
      </c>
      <c r="H10" s="66">
        <f t="shared" si="0"/>
        <v>9575206</v>
      </c>
      <c r="I10" s="66">
        <f t="shared" si="0"/>
        <v>210886894</v>
      </c>
      <c r="J10" s="66">
        <f t="shared" si="0"/>
        <v>6836026</v>
      </c>
      <c r="K10" s="66">
        <f t="shared" si="0"/>
        <v>25279005</v>
      </c>
      <c r="L10" s="66">
        <f t="shared" si="0"/>
        <v>152198480</v>
      </c>
      <c r="M10" s="66">
        <f t="shared" si="0"/>
        <v>184313511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395200405</v>
      </c>
      <c r="W10" s="66">
        <f t="shared" si="0"/>
        <v>332890459</v>
      </c>
      <c r="X10" s="66">
        <f t="shared" si="0"/>
        <v>62309946</v>
      </c>
      <c r="Y10" s="67">
        <f>+IF(W10&lt;&gt;0,(X10/W10)*100,0)</f>
        <v>18.71785276970044</v>
      </c>
      <c r="Z10" s="68">
        <f t="shared" si="0"/>
        <v>671183000</v>
      </c>
    </row>
    <row r="11" spans="1:26" ht="12.75">
      <c r="A11" s="58" t="s">
        <v>37</v>
      </c>
      <c r="B11" s="19">
        <v>248769964</v>
      </c>
      <c r="C11" s="19">
        <v>0</v>
      </c>
      <c r="D11" s="59">
        <v>278377024</v>
      </c>
      <c r="E11" s="60">
        <v>278377024</v>
      </c>
      <c r="F11" s="60">
        <v>18401130</v>
      </c>
      <c r="G11" s="60">
        <v>20452842</v>
      </c>
      <c r="H11" s="60">
        <v>18628119</v>
      </c>
      <c r="I11" s="60">
        <v>57482091</v>
      </c>
      <c r="J11" s="60">
        <v>22298292</v>
      </c>
      <c r="K11" s="60">
        <v>20141601</v>
      </c>
      <c r="L11" s="60">
        <v>26234000</v>
      </c>
      <c r="M11" s="60">
        <v>68673893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126155984</v>
      </c>
      <c r="W11" s="60">
        <v>138262908</v>
      </c>
      <c r="X11" s="60">
        <v>-12106924</v>
      </c>
      <c r="Y11" s="61">
        <v>-8.76</v>
      </c>
      <c r="Z11" s="62">
        <v>278377024</v>
      </c>
    </row>
    <row r="12" spans="1:26" ht="12.75">
      <c r="A12" s="58" t="s">
        <v>38</v>
      </c>
      <c r="B12" s="19">
        <v>11729226</v>
      </c>
      <c r="C12" s="19">
        <v>0</v>
      </c>
      <c r="D12" s="59">
        <v>13921000</v>
      </c>
      <c r="E12" s="60">
        <v>13921000</v>
      </c>
      <c r="F12" s="60">
        <v>995317</v>
      </c>
      <c r="G12" s="60">
        <v>788052</v>
      </c>
      <c r="H12" s="60">
        <v>804935</v>
      </c>
      <c r="I12" s="60">
        <v>2588304</v>
      </c>
      <c r="J12" s="60">
        <v>767407</v>
      </c>
      <c r="K12" s="60">
        <v>811157</v>
      </c>
      <c r="L12" s="60">
        <v>888084</v>
      </c>
      <c r="M12" s="60">
        <v>2466648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5054952</v>
      </c>
      <c r="W12" s="60">
        <v>6914213</v>
      </c>
      <c r="X12" s="60">
        <v>-1859261</v>
      </c>
      <c r="Y12" s="61">
        <v>-26.89</v>
      </c>
      <c r="Z12" s="62">
        <v>13921000</v>
      </c>
    </row>
    <row r="13" spans="1:26" ht="12.75">
      <c r="A13" s="58" t="s">
        <v>279</v>
      </c>
      <c r="B13" s="19">
        <v>56445207</v>
      </c>
      <c r="C13" s="19">
        <v>0</v>
      </c>
      <c r="D13" s="59">
        <v>69479000</v>
      </c>
      <c r="E13" s="60">
        <v>69479000</v>
      </c>
      <c r="F13" s="60">
        <v>0</v>
      </c>
      <c r="G13" s="60">
        <v>0</v>
      </c>
      <c r="H13" s="60">
        <v>14482987</v>
      </c>
      <c r="I13" s="60">
        <v>14482987</v>
      </c>
      <c r="J13" s="60">
        <v>5232986</v>
      </c>
      <c r="K13" s="60">
        <v>4806065</v>
      </c>
      <c r="L13" s="60">
        <v>0</v>
      </c>
      <c r="M13" s="60">
        <v>10039051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24522038</v>
      </c>
      <c r="W13" s="60">
        <v>34508482</v>
      </c>
      <c r="X13" s="60">
        <v>-9986444</v>
      </c>
      <c r="Y13" s="61">
        <v>-28.94</v>
      </c>
      <c r="Z13" s="62">
        <v>69479000</v>
      </c>
    </row>
    <row r="14" spans="1:26" ht="12.75">
      <c r="A14" s="58" t="s">
        <v>40</v>
      </c>
      <c r="B14" s="19">
        <v>273334</v>
      </c>
      <c r="C14" s="19">
        <v>0</v>
      </c>
      <c r="D14" s="59">
        <v>475000</v>
      </c>
      <c r="E14" s="60">
        <v>475000</v>
      </c>
      <c r="F14" s="60">
        <v>0</v>
      </c>
      <c r="G14" s="60">
        <v>0</v>
      </c>
      <c r="H14" s="60">
        <v>0</v>
      </c>
      <c r="I14" s="60">
        <v>0</v>
      </c>
      <c r="J14" s="60">
        <v>29027</v>
      </c>
      <c r="K14" s="60">
        <v>7113</v>
      </c>
      <c r="L14" s="60">
        <v>0</v>
      </c>
      <c r="M14" s="60">
        <v>36140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36140</v>
      </c>
      <c r="W14" s="60">
        <v>235921</v>
      </c>
      <c r="X14" s="60">
        <v>-199781</v>
      </c>
      <c r="Y14" s="61">
        <v>-84.68</v>
      </c>
      <c r="Z14" s="62">
        <v>475000</v>
      </c>
    </row>
    <row r="15" spans="1:26" ht="12.75">
      <c r="A15" s="58" t="s">
        <v>41</v>
      </c>
      <c r="B15" s="19">
        <v>46808766</v>
      </c>
      <c r="C15" s="19">
        <v>0</v>
      </c>
      <c r="D15" s="59">
        <v>50400000</v>
      </c>
      <c r="E15" s="60">
        <v>50400000</v>
      </c>
      <c r="F15" s="60">
        <v>0</v>
      </c>
      <c r="G15" s="60">
        <v>2304204</v>
      </c>
      <c r="H15" s="60">
        <v>0</v>
      </c>
      <c r="I15" s="60">
        <v>2304204</v>
      </c>
      <c r="J15" s="60">
        <v>9783094</v>
      </c>
      <c r="K15" s="60">
        <v>0</v>
      </c>
      <c r="L15" s="60">
        <v>0</v>
      </c>
      <c r="M15" s="60">
        <v>9783094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12087298</v>
      </c>
      <c r="W15" s="60">
        <v>25032420</v>
      </c>
      <c r="X15" s="60">
        <v>-12945122</v>
      </c>
      <c r="Y15" s="61">
        <v>-51.71</v>
      </c>
      <c r="Z15" s="62">
        <v>50400000</v>
      </c>
    </row>
    <row r="16" spans="1:26" ht="12.75">
      <c r="A16" s="69" t="s">
        <v>42</v>
      </c>
      <c r="B16" s="19">
        <v>0</v>
      </c>
      <c r="C16" s="19">
        <v>0</v>
      </c>
      <c r="D16" s="59">
        <v>1850000</v>
      </c>
      <c r="E16" s="60">
        <v>1850000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918850</v>
      </c>
      <c r="X16" s="60">
        <v>-918850</v>
      </c>
      <c r="Y16" s="61">
        <v>-100</v>
      </c>
      <c r="Z16" s="62">
        <v>1850000</v>
      </c>
    </row>
    <row r="17" spans="1:26" ht="12.75">
      <c r="A17" s="58" t="s">
        <v>43</v>
      </c>
      <c r="B17" s="19">
        <v>295904148</v>
      </c>
      <c r="C17" s="19">
        <v>0</v>
      </c>
      <c r="D17" s="59">
        <v>326159976</v>
      </c>
      <c r="E17" s="60">
        <v>326159976</v>
      </c>
      <c r="F17" s="60">
        <v>2761437</v>
      </c>
      <c r="G17" s="60">
        <v>35962567</v>
      </c>
      <c r="H17" s="60">
        <v>11122487</v>
      </c>
      <c r="I17" s="60">
        <v>49846491</v>
      </c>
      <c r="J17" s="60">
        <v>36855729</v>
      </c>
      <c r="K17" s="60">
        <v>26683834</v>
      </c>
      <c r="L17" s="60">
        <v>22201067</v>
      </c>
      <c r="M17" s="60">
        <v>85740630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135587121</v>
      </c>
      <c r="W17" s="60">
        <v>161995508</v>
      </c>
      <c r="X17" s="60">
        <v>-26408387</v>
      </c>
      <c r="Y17" s="61">
        <v>-16.3</v>
      </c>
      <c r="Z17" s="62">
        <v>326159976</v>
      </c>
    </row>
    <row r="18" spans="1:26" ht="12.75">
      <c r="A18" s="70" t="s">
        <v>44</v>
      </c>
      <c r="B18" s="71">
        <f>SUM(B11:B17)</f>
        <v>659930645</v>
      </c>
      <c r="C18" s="71">
        <f>SUM(C11:C17)</f>
        <v>0</v>
      </c>
      <c r="D18" s="72">
        <f aca="true" t="shared" si="1" ref="D18:Z18">SUM(D11:D17)</f>
        <v>740662000</v>
      </c>
      <c r="E18" s="73">
        <f t="shared" si="1"/>
        <v>740662000</v>
      </c>
      <c r="F18" s="73">
        <f t="shared" si="1"/>
        <v>22157884</v>
      </c>
      <c r="G18" s="73">
        <f t="shared" si="1"/>
        <v>59507665</v>
      </c>
      <c r="H18" s="73">
        <f t="shared" si="1"/>
        <v>45038528</v>
      </c>
      <c r="I18" s="73">
        <f t="shared" si="1"/>
        <v>126704077</v>
      </c>
      <c r="J18" s="73">
        <f t="shared" si="1"/>
        <v>74966535</v>
      </c>
      <c r="K18" s="73">
        <f t="shared" si="1"/>
        <v>52449770</v>
      </c>
      <c r="L18" s="73">
        <f t="shared" si="1"/>
        <v>49323151</v>
      </c>
      <c r="M18" s="73">
        <f t="shared" si="1"/>
        <v>176739456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303443533</v>
      </c>
      <c r="W18" s="73">
        <f t="shared" si="1"/>
        <v>367868302</v>
      </c>
      <c r="X18" s="73">
        <f t="shared" si="1"/>
        <v>-64424769</v>
      </c>
      <c r="Y18" s="67">
        <f>+IF(W18&lt;&gt;0,(X18/W18)*100,0)</f>
        <v>-17.512998170742094</v>
      </c>
      <c r="Z18" s="74">
        <f t="shared" si="1"/>
        <v>740662000</v>
      </c>
    </row>
    <row r="19" spans="1:26" ht="12.75">
      <c r="A19" s="70" t="s">
        <v>45</v>
      </c>
      <c r="B19" s="75">
        <f>+B10-B18</f>
        <v>-67016315</v>
      </c>
      <c r="C19" s="75">
        <f>+C10-C18</f>
        <v>0</v>
      </c>
      <c r="D19" s="76">
        <f aca="true" t="shared" si="2" ref="D19:Z19">+D10-D18</f>
        <v>-69479000</v>
      </c>
      <c r="E19" s="77">
        <f t="shared" si="2"/>
        <v>-69479000</v>
      </c>
      <c r="F19" s="77">
        <f t="shared" si="2"/>
        <v>173211926</v>
      </c>
      <c r="G19" s="77">
        <f t="shared" si="2"/>
        <v>-53565787</v>
      </c>
      <c r="H19" s="77">
        <f t="shared" si="2"/>
        <v>-35463322</v>
      </c>
      <c r="I19" s="77">
        <f t="shared" si="2"/>
        <v>84182817</v>
      </c>
      <c r="J19" s="77">
        <f t="shared" si="2"/>
        <v>-68130509</v>
      </c>
      <c r="K19" s="77">
        <f t="shared" si="2"/>
        <v>-27170765</v>
      </c>
      <c r="L19" s="77">
        <f t="shared" si="2"/>
        <v>102875329</v>
      </c>
      <c r="M19" s="77">
        <f t="shared" si="2"/>
        <v>7574055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91756872</v>
      </c>
      <c r="W19" s="77">
        <f>IF(E10=E18,0,W10-W18)</f>
        <v>-34977843</v>
      </c>
      <c r="X19" s="77">
        <f t="shared" si="2"/>
        <v>126734715</v>
      </c>
      <c r="Y19" s="78">
        <f>+IF(W19&lt;&gt;0,(X19/W19)*100,0)</f>
        <v>-362.3285603975065</v>
      </c>
      <c r="Z19" s="79">
        <f t="shared" si="2"/>
        <v>-69479000</v>
      </c>
    </row>
    <row r="20" spans="1:26" ht="12.75">
      <c r="A20" s="58" t="s">
        <v>46</v>
      </c>
      <c r="B20" s="19">
        <v>365303085</v>
      </c>
      <c r="C20" s="19">
        <v>0</v>
      </c>
      <c r="D20" s="59">
        <v>286956000</v>
      </c>
      <c r="E20" s="60">
        <v>286956000</v>
      </c>
      <c r="F20" s="60">
        <v>23596685</v>
      </c>
      <c r="G20" s="60">
        <v>17064304</v>
      </c>
      <c r="H20" s="60">
        <v>24217505</v>
      </c>
      <c r="I20" s="60">
        <v>64878494</v>
      </c>
      <c r="J20" s="60">
        <v>24970171</v>
      </c>
      <c r="K20" s="60">
        <v>32510890</v>
      </c>
      <c r="L20" s="60">
        <v>22727540</v>
      </c>
      <c r="M20" s="60">
        <v>80208601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145087095</v>
      </c>
      <c r="W20" s="60">
        <v>142523871</v>
      </c>
      <c r="X20" s="60">
        <v>2563224</v>
      </c>
      <c r="Y20" s="61">
        <v>1.8</v>
      </c>
      <c r="Z20" s="62">
        <v>286956000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298286770</v>
      </c>
      <c r="C22" s="86">
        <f>SUM(C19:C21)</f>
        <v>0</v>
      </c>
      <c r="D22" s="87">
        <f aca="true" t="shared" si="3" ref="D22:Z22">SUM(D19:D21)</f>
        <v>217477000</v>
      </c>
      <c r="E22" s="88">
        <f t="shared" si="3"/>
        <v>217477000</v>
      </c>
      <c r="F22" s="88">
        <f t="shared" si="3"/>
        <v>196808611</v>
      </c>
      <c r="G22" s="88">
        <f t="shared" si="3"/>
        <v>-36501483</v>
      </c>
      <c r="H22" s="88">
        <f t="shared" si="3"/>
        <v>-11245817</v>
      </c>
      <c r="I22" s="88">
        <f t="shared" si="3"/>
        <v>149061311</v>
      </c>
      <c r="J22" s="88">
        <f t="shared" si="3"/>
        <v>-43160338</v>
      </c>
      <c r="K22" s="88">
        <f t="shared" si="3"/>
        <v>5340125</v>
      </c>
      <c r="L22" s="88">
        <f t="shared" si="3"/>
        <v>125602869</v>
      </c>
      <c r="M22" s="88">
        <f t="shared" si="3"/>
        <v>87782656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236843967</v>
      </c>
      <c r="W22" s="88">
        <f t="shared" si="3"/>
        <v>107546028</v>
      </c>
      <c r="X22" s="88">
        <f t="shared" si="3"/>
        <v>129297939</v>
      </c>
      <c r="Y22" s="89">
        <f>+IF(W22&lt;&gt;0,(X22/W22)*100,0)</f>
        <v>120.22567583807</v>
      </c>
      <c r="Z22" s="90">
        <f t="shared" si="3"/>
        <v>217477000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298286770</v>
      </c>
      <c r="C24" s="75">
        <f>SUM(C22:C23)</f>
        <v>0</v>
      </c>
      <c r="D24" s="76">
        <f aca="true" t="shared" si="4" ref="D24:Z24">SUM(D22:D23)</f>
        <v>217477000</v>
      </c>
      <c r="E24" s="77">
        <f t="shared" si="4"/>
        <v>217477000</v>
      </c>
      <c r="F24" s="77">
        <f t="shared" si="4"/>
        <v>196808611</v>
      </c>
      <c r="G24" s="77">
        <f t="shared" si="4"/>
        <v>-36501483</v>
      </c>
      <c r="H24" s="77">
        <f t="shared" si="4"/>
        <v>-11245817</v>
      </c>
      <c r="I24" s="77">
        <f t="shared" si="4"/>
        <v>149061311</v>
      </c>
      <c r="J24" s="77">
        <f t="shared" si="4"/>
        <v>-43160338</v>
      </c>
      <c r="K24" s="77">
        <f t="shared" si="4"/>
        <v>5340125</v>
      </c>
      <c r="L24" s="77">
        <f t="shared" si="4"/>
        <v>125602869</v>
      </c>
      <c r="M24" s="77">
        <f t="shared" si="4"/>
        <v>87782656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236843967</v>
      </c>
      <c r="W24" s="77">
        <f t="shared" si="4"/>
        <v>107546028</v>
      </c>
      <c r="X24" s="77">
        <f t="shared" si="4"/>
        <v>129297939</v>
      </c>
      <c r="Y24" s="78">
        <f>+IF(W24&lt;&gt;0,(X24/W24)*100,0)</f>
        <v>120.22567583807</v>
      </c>
      <c r="Z24" s="79">
        <f t="shared" si="4"/>
        <v>217477000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833582354</v>
      </c>
      <c r="C27" s="22">
        <v>0</v>
      </c>
      <c r="D27" s="99">
        <v>286956000</v>
      </c>
      <c r="E27" s="100">
        <v>286956000</v>
      </c>
      <c r="F27" s="100">
        <v>0</v>
      </c>
      <c r="G27" s="100">
        <v>0</v>
      </c>
      <c r="H27" s="100">
        <v>31232747</v>
      </c>
      <c r="I27" s="100">
        <v>31232747</v>
      </c>
      <c r="J27" s="100">
        <v>25009957</v>
      </c>
      <c r="K27" s="100">
        <v>35668907</v>
      </c>
      <c r="L27" s="100">
        <v>10627228</v>
      </c>
      <c r="M27" s="100">
        <v>71306092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102538839</v>
      </c>
      <c r="W27" s="100">
        <v>143478000</v>
      </c>
      <c r="X27" s="100">
        <v>-40939161</v>
      </c>
      <c r="Y27" s="101">
        <v>-28.53</v>
      </c>
      <c r="Z27" s="102">
        <v>286956000</v>
      </c>
    </row>
    <row r="28" spans="1:26" ht="12.75">
      <c r="A28" s="103" t="s">
        <v>46</v>
      </c>
      <c r="B28" s="19">
        <v>833582354</v>
      </c>
      <c r="C28" s="19">
        <v>0</v>
      </c>
      <c r="D28" s="59">
        <v>286956000</v>
      </c>
      <c r="E28" s="60">
        <v>286956000</v>
      </c>
      <c r="F28" s="60">
        <v>0</v>
      </c>
      <c r="G28" s="60">
        <v>0</v>
      </c>
      <c r="H28" s="60">
        <v>31232747</v>
      </c>
      <c r="I28" s="60">
        <v>31232747</v>
      </c>
      <c r="J28" s="60">
        <v>25009957</v>
      </c>
      <c r="K28" s="60">
        <v>35668907</v>
      </c>
      <c r="L28" s="60">
        <v>10627228</v>
      </c>
      <c r="M28" s="60">
        <v>71306092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102538839</v>
      </c>
      <c r="W28" s="60">
        <v>143478000</v>
      </c>
      <c r="X28" s="60">
        <v>-40939161</v>
      </c>
      <c r="Y28" s="61">
        <v>-28.53</v>
      </c>
      <c r="Z28" s="62">
        <v>286956000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833582354</v>
      </c>
      <c r="C32" s="22">
        <f>SUM(C28:C31)</f>
        <v>0</v>
      </c>
      <c r="D32" s="99">
        <f aca="true" t="shared" si="5" ref="D32:Z32">SUM(D28:D31)</f>
        <v>286956000</v>
      </c>
      <c r="E32" s="100">
        <f t="shared" si="5"/>
        <v>286956000</v>
      </c>
      <c r="F32" s="100">
        <f t="shared" si="5"/>
        <v>0</v>
      </c>
      <c r="G32" s="100">
        <f t="shared" si="5"/>
        <v>0</v>
      </c>
      <c r="H32" s="100">
        <f t="shared" si="5"/>
        <v>31232747</v>
      </c>
      <c r="I32" s="100">
        <f t="shared" si="5"/>
        <v>31232747</v>
      </c>
      <c r="J32" s="100">
        <f t="shared" si="5"/>
        <v>25009957</v>
      </c>
      <c r="K32" s="100">
        <f t="shared" si="5"/>
        <v>35668907</v>
      </c>
      <c r="L32" s="100">
        <f t="shared" si="5"/>
        <v>10627228</v>
      </c>
      <c r="M32" s="100">
        <f t="shared" si="5"/>
        <v>71306092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102538839</v>
      </c>
      <c r="W32" s="100">
        <f t="shared" si="5"/>
        <v>143478000</v>
      </c>
      <c r="X32" s="100">
        <f t="shared" si="5"/>
        <v>-40939161</v>
      </c>
      <c r="Y32" s="101">
        <f>+IF(W32&lt;&gt;0,(X32/W32)*100,0)</f>
        <v>-28.53340651528457</v>
      </c>
      <c r="Z32" s="102">
        <f t="shared" si="5"/>
        <v>286956000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368799611</v>
      </c>
      <c r="C35" s="19">
        <v>0</v>
      </c>
      <c r="D35" s="59">
        <v>225452244</v>
      </c>
      <c r="E35" s="60">
        <v>225452244</v>
      </c>
      <c r="F35" s="60">
        <v>501677915</v>
      </c>
      <c r="G35" s="60">
        <v>442258440</v>
      </c>
      <c r="H35" s="60">
        <v>439749496</v>
      </c>
      <c r="I35" s="60">
        <v>439749496</v>
      </c>
      <c r="J35" s="60">
        <v>440541423</v>
      </c>
      <c r="K35" s="60">
        <v>417573394</v>
      </c>
      <c r="L35" s="60">
        <v>530882441</v>
      </c>
      <c r="M35" s="60">
        <v>530882441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530882441</v>
      </c>
      <c r="W35" s="60">
        <v>112726122</v>
      </c>
      <c r="X35" s="60">
        <v>418156319</v>
      </c>
      <c r="Y35" s="61">
        <v>370.95</v>
      </c>
      <c r="Z35" s="62">
        <v>225452244</v>
      </c>
    </row>
    <row r="36" spans="1:26" ht="12.75">
      <c r="A36" s="58" t="s">
        <v>57</v>
      </c>
      <c r="B36" s="19">
        <v>2135986185</v>
      </c>
      <c r="C36" s="19">
        <v>0</v>
      </c>
      <c r="D36" s="59">
        <v>2248060404</v>
      </c>
      <c r="E36" s="60">
        <v>2248060404</v>
      </c>
      <c r="F36" s="60">
        <v>2153066562</v>
      </c>
      <c r="G36" s="60">
        <v>2136154157</v>
      </c>
      <c r="H36" s="60">
        <v>2152903917</v>
      </c>
      <c r="I36" s="60">
        <v>2152903917</v>
      </c>
      <c r="J36" s="60">
        <v>2173081888</v>
      </c>
      <c r="K36" s="60">
        <v>2203776757</v>
      </c>
      <c r="L36" s="60">
        <v>2214403985</v>
      </c>
      <c r="M36" s="60">
        <v>2214403985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2214403985</v>
      </c>
      <c r="W36" s="60">
        <v>1124030202</v>
      </c>
      <c r="X36" s="60">
        <v>1090373783</v>
      </c>
      <c r="Y36" s="61">
        <v>97.01</v>
      </c>
      <c r="Z36" s="62">
        <v>2248060404</v>
      </c>
    </row>
    <row r="37" spans="1:26" ht="12.75">
      <c r="A37" s="58" t="s">
        <v>58</v>
      </c>
      <c r="B37" s="19">
        <v>241159452</v>
      </c>
      <c r="C37" s="19">
        <v>0</v>
      </c>
      <c r="D37" s="59">
        <v>99024757</v>
      </c>
      <c r="E37" s="60">
        <v>99024757</v>
      </c>
      <c r="F37" s="60">
        <v>178789741</v>
      </c>
      <c r="G37" s="60">
        <v>154026677</v>
      </c>
      <c r="H37" s="60">
        <v>181807301</v>
      </c>
      <c r="I37" s="60">
        <v>181807301</v>
      </c>
      <c r="J37" s="60">
        <v>246087575</v>
      </c>
      <c r="K37" s="60">
        <v>248926738</v>
      </c>
      <c r="L37" s="60">
        <v>245478906</v>
      </c>
      <c r="M37" s="60">
        <v>245478906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245478906</v>
      </c>
      <c r="W37" s="60">
        <v>49512379</v>
      </c>
      <c r="X37" s="60">
        <v>195966527</v>
      </c>
      <c r="Y37" s="61">
        <v>395.79</v>
      </c>
      <c r="Z37" s="62">
        <v>99024757</v>
      </c>
    </row>
    <row r="38" spans="1:26" ht="12.75">
      <c r="A38" s="58" t="s">
        <v>59</v>
      </c>
      <c r="B38" s="19">
        <v>29497914</v>
      </c>
      <c r="C38" s="19">
        <v>0</v>
      </c>
      <c r="D38" s="59">
        <v>24013554</v>
      </c>
      <c r="E38" s="60">
        <v>24013554</v>
      </c>
      <c r="F38" s="60">
        <v>28948233</v>
      </c>
      <c r="G38" s="60">
        <v>29798914</v>
      </c>
      <c r="H38" s="60">
        <v>29293821</v>
      </c>
      <c r="I38" s="60">
        <v>29293821</v>
      </c>
      <c r="J38" s="60">
        <v>29135627</v>
      </c>
      <c r="K38" s="60">
        <v>28834627</v>
      </c>
      <c r="L38" s="60">
        <v>28834627</v>
      </c>
      <c r="M38" s="60">
        <v>28834627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28834627</v>
      </c>
      <c r="W38" s="60">
        <v>12006777</v>
      </c>
      <c r="X38" s="60">
        <v>16827850</v>
      </c>
      <c r="Y38" s="61">
        <v>140.15</v>
      </c>
      <c r="Z38" s="62">
        <v>24013554</v>
      </c>
    </row>
    <row r="39" spans="1:26" ht="12.75">
      <c r="A39" s="58" t="s">
        <v>60</v>
      </c>
      <c r="B39" s="19">
        <v>2234128430</v>
      </c>
      <c r="C39" s="19">
        <v>0</v>
      </c>
      <c r="D39" s="59">
        <v>2350474337</v>
      </c>
      <c r="E39" s="60">
        <v>2350474337</v>
      </c>
      <c r="F39" s="60">
        <v>2447006504</v>
      </c>
      <c r="G39" s="60">
        <v>2394587008</v>
      </c>
      <c r="H39" s="60">
        <v>2381552291</v>
      </c>
      <c r="I39" s="60">
        <v>2381552291</v>
      </c>
      <c r="J39" s="60">
        <v>2338400109</v>
      </c>
      <c r="K39" s="60">
        <v>2343588786</v>
      </c>
      <c r="L39" s="60">
        <v>2470972893</v>
      </c>
      <c r="M39" s="60">
        <v>2470972893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2470972893</v>
      </c>
      <c r="W39" s="60">
        <v>1175237169</v>
      </c>
      <c r="X39" s="60">
        <v>1295735724</v>
      </c>
      <c r="Y39" s="61">
        <v>110.25</v>
      </c>
      <c r="Z39" s="62">
        <v>2350474337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385531159</v>
      </c>
      <c r="C42" s="19">
        <v>0</v>
      </c>
      <c r="D42" s="59">
        <v>292721799</v>
      </c>
      <c r="E42" s="60">
        <v>292721799</v>
      </c>
      <c r="F42" s="60">
        <v>164311116</v>
      </c>
      <c r="G42" s="60">
        <v>-27546819</v>
      </c>
      <c r="H42" s="60">
        <v>2403293</v>
      </c>
      <c r="I42" s="60">
        <v>139167590</v>
      </c>
      <c r="J42" s="60">
        <v>1641770</v>
      </c>
      <c r="K42" s="60">
        <v>-44336723</v>
      </c>
      <c r="L42" s="60">
        <v>177573945</v>
      </c>
      <c r="M42" s="60">
        <v>134878992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274046582</v>
      </c>
      <c r="W42" s="60">
        <v>145457852</v>
      </c>
      <c r="X42" s="60">
        <v>128588730</v>
      </c>
      <c r="Y42" s="61">
        <v>88.4</v>
      </c>
      <c r="Z42" s="62">
        <v>292721799</v>
      </c>
    </row>
    <row r="43" spans="1:26" ht="12.75">
      <c r="A43" s="58" t="s">
        <v>63</v>
      </c>
      <c r="B43" s="19">
        <v>-416620352</v>
      </c>
      <c r="C43" s="19">
        <v>0</v>
      </c>
      <c r="D43" s="59">
        <v>-207291599</v>
      </c>
      <c r="E43" s="60">
        <v>-207291599</v>
      </c>
      <c r="F43" s="60">
        <v>19000</v>
      </c>
      <c r="G43" s="60">
        <v>44772</v>
      </c>
      <c r="H43" s="60">
        <v>-31226495</v>
      </c>
      <c r="I43" s="60">
        <v>-31162723</v>
      </c>
      <c r="J43" s="60">
        <v>-25009957</v>
      </c>
      <c r="K43" s="60">
        <v>-35668907</v>
      </c>
      <c r="L43" s="60">
        <v>-10627228</v>
      </c>
      <c r="M43" s="60">
        <v>-71306092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-102468815</v>
      </c>
      <c r="W43" s="60">
        <v>-102956555</v>
      </c>
      <c r="X43" s="60">
        <v>487740</v>
      </c>
      <c r="Y43" s="61">
        <v>-0.47</v>
      </c>
      <c r="Z43" s="62">
        <v>-207291599</v>
      </c>
    </row>
    <row r="44" spans="1:26" ht="12.75">
      <c r="A44" s="58" t="s">
        <v>64</v>
      </c>
      <c r="B44" s="19">
        <v>-1684941</v>
      </c>
      <c r="C44" s="19">
        <v>0</v>
      </c>
      <c r="D44" s="59">
        <v>-1588538</v>
      </c>
      <c r="E44" s="60">
        <v>-1588538</v>
      </c>
      <c r="F44" s="60">
        <v>-74398</v>
      </c>
      <c r="G44" s="60">
        <v>74398</v>
      </c>
      <c r="H44" s="60">
        <v>0</v>
      </c>
      <c r="I44" s="60">
        <v>0</v>
      </c>
      <c r="J44" s="60">
        <v>-454542</v>
      </c>
      <c r="K44" s="60">
        <v>0</v>
      </c>
      <c r="L44" s="60">
        <v>0</v>
      </c>
      <c r="M44" s="60">
        <v>-454542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-454542</v>
      </c>
      <c r="W44" s="60">
        <v>-788987</v>
      </c>
      <c r="X44" s="60">
        <v>334445</v>
      </c>
      <c r="Y44" s="61">
        <v>-42.39</v>
      </c>
      <c r="Z44" s="62">
        <v>-1588538</v>
      </c>
    </row>
    <row r="45" spans="1:26" ht="12.75">
      <c r="A45" s="70" t="s">
        <v>65</v>
      </c>
      <c r="B45" s="22">
        <v>205554277</v>
      </c>
      <c r="C45" s="22">
        <v>0</v>
      </c>
      <c r="D45" s="99">
        <v>280439546</v>
      </c>
      <c r="E45" s="100">
        <v>280439546</v>
      </c>
      <c r="F45" s="100">
        <v>369811983</v>
      </c>
      <c r="G45" s="100">
        <v>342384334</v>
      </c>
      <c r="H45" s="100">
        <v>313561132</v>
      </c>
      <c r="I45" s="100">
        <v>313561132</v>
      </c>
      <c r="J45" s="100">
        <v>289738403</v>
      </c>
      <c r="K45" s="100">
        <v>209732773</v>
      </c>
      <c r="L45" s="100">
        <v>376679490</v>
      </c>
      <c r="M45" s="100">
        <v>376679490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376679490</v>
      </c>
      <c r="W45" s="100">
        <v>238310194</v>
      </c>
      <c r="X45" s="100">
        <v>138369296</v>
      </c>
      <c r="Y45" s="101">
        <v>58.06</v>
      </c>
      <c r="Z45" s="102">
        <v>280439546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4197406</v>
      </c>
      <c r="C49" s="52">
        <v>0</v>
      </c>
      <c r="D49" s="129">
        <v>56508635</v>
      </c>
      <c r="E49" s="54">
        <v>23877992</v>
      </c>
      <c r="F49" s="54">
        <v>0</v>
      </c>
      <c r="G49" s="54">
        <v>0</v>
      </c>
      <c r="H49" s="54">
        <v>0</v>
      </c>
      <c r="I49" s="54">
        <v>10243606</v>
      </c>
      <c r="J49" s="54">
        <v>0</v>
      </c>
      <c r="K49" s="54">
        <v>0</v>
      </c>
      <c r="L49" s="54">
        <v>0</v>
      </c>
      <c r="M49" s="54">
        <v>4554696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252823</v>
      </c>
      <c r="W49" s="54">
        <v>11206731</v>
      </c>
      <c r="X49" s="54">
        <v>38369957</v>
      </c>
      <c r="Y49" s="54">
        <v>149211846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1271856</v>
      </c>
      <c r="C51" s="52">
        <v>0</v>
      </c>
      <c r="D51" s="129">
        <v>3289993</v>
      </c>
      <c r="E51" s="54">
        <v>75441487</v>
      </c>
      <c r="F51" s="54">
        <v>0</v>
      </c>
      <c r="G51" s="54">
        <v>0</v>
      </c>
      <c r="H51" s="54">
        <v>0</v>
      </c>
      <c r="I51" s="54">
        <v>24878760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2123257</v>
      </c>
      <c r="W51" s="54">
        <v>10314236</v>
      </c>
      <c r="X51" s="54">
        <v>156993944</v>
      </c>
      <c r="Y51" s="54">
        <v>274313533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37.38310167531751</v>
      </c>
      <c r="C58" s="5">
        <f>IF(C67=0,0,+(C76/C67)*100)</f>
        <v>0</v>
      </c>
      <c r="D58" s="6">
        <f aca="true" t="shared" si="6" ref="D58:Z58">IF(D67=0,0,+(D76/D67)*100)</f>
        <v>19.999996531330755</v>
      </c>
      <c r="E58" s="7">
        <f t="shared" si="6"/>
        <v>19.999996531330755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70.915365328613</v>
      </c>
      <c r="L58" s="7">
        <f t="shared" si="6"/>
        <v>0</v>
      </c>
      <c r="M58" s="7">
        <f t="shared" si="6"/>
        <v>80.75005002049136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61.95087757085251</v>
      </c>
      <c r="W58" s="7">
        <f t="shared" si="6"/>
        <v>19.999997206487766</v>
      </c>
      <c r="X58" s="7">
        <f t="shared" si="6"/>
        <v>0</v>
      </c>
      <c r="Y58" s="7">
        <f t="shared" si="6"/>
        <v>0</v>
      </c>
      <c r="Z58" s="8">
        <f t="shared" si="6"/>
        <v>19.999996531330755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35.40878863960752</v>
      </c>
      <c r="C60" s="12">
        <f t="shared" si="7"/>
        <v>0</v>
      </c>
      <c r="D60" s="3">
        <f t="shared" si="7"/>
        <v>19.999996531330755</v>
      </c>
      <c r="E60" s="13">
        <f t="shared" si="7"/>
        <v>19.999996531330755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70.915365328613</v>
      </c>
      <c r="L60" s="13">
        <f t="shared" si="7"/>
        <v>0</v>
      </c>
      <c r="M60" s="13">
        <f t="shared" si="7"/>
        <v>80.75005002049136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61.95087757085251</v>
      </c>
      <c r="W60" s="13">
        <f t="shared" si="7"/>
        <v>19.999997206487766</v>
      </c>
      <c r="X60" s="13">
        <f t="shared" si="7"/>
        <v>0</v>
      </c>
      <c r="Y60" s="13">
        <f t="shared" si="7"/>
        <v>0</v>
      </c>
      <c r="Z60" s="14">
        <f t="shared" si="7"/>
        <v>19.999996531330755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35.40878863960752</v>
      </c>
      <c r="C62" s="12">
        <f t="shared" si="7"/>
        <v>0</v>
      </c>
      <c r="D62" s="3">
        <f t="shared" si="7"/>
        <v>18.018024939731873</v>
      </c>
      <c r="E62" s="13">
        <f t="shared" si="7"/>
        <v>18.018024939731873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18.018024718672365</v>
      </c>
      <c r="X62" s="13">
        <f t="shared" si="7"/>
        <v>0</v>
      </c>
      <c r="Y62" s="13">
        <f t="shared" si="7"/>
        <v>0</v>
      </c>
      <c r="Z62" s="14">
        <f t="shared" si="7"/>
        <v>18.018024939731873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60166923</v>
      </c>
      <c r="C67" s="24"/>
      <c r="D67" s="25">
        <v>57659000</v>
      </c>
      <c r="E67" s="26">
        <v>57659000</v>
      </c>
      <c r="F67" s="26"/>
      <c r="G67" s="26"/>
      <c r="H67" s="26">
        <v>5966473</v>
      </c>
      <c r="I67" s="26">
        <v>5966473</v>
      </c>
      <c r="J67" s="26"/>
      <c r="K67" s="26">
        <v>19661942</v>
      </c>
      <c r="L67" s="26"/>
      <c r="M67" s="26">
        <v>19661942</v>
      </c>
      <c r="N67" s="26"/>
      <c r="O67" s="26"/>
      <c r="P67" s="26"/>
      <c r="Q67" s="26"/>
      <c r="R67" s="26"/>
      <c r="S67" s="26"/>
      <c r="T67" s="26"/>
      <c r="U67" s="26"/>
      <c r="V67" s="26">
        <v>25628415</v>
      </c>
      <c r="W67" s="26">
        <v>28637784</v>
      </c>
      <c r="X67" s="26"/>
      <c r="Y67" s="25"/>
      <c r="Z67" s="27">
        <v>57659000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58327844</v>
      </c>
      <c r="C69" s="19"/>
      <c r="D69" s="20">
        <v>57659000</v>
      </c>
      <c r="E69" s="21">
        <v>57659000</v>
      </c>
      <c r="F69" s="21"/>
      <c r="G69" s="21"/>
      <c r="H69" s="21">
        <v>5966473</v>
      </c>
      <c r="I69" s="21">
        <v>5966473</v>
      </c>
      <c r="J69" s="21"/>
      <c r="K69" s="21">
        <v>19661942</v>
      </c>
      <c r="L69" s="21"/>
      <c r="M69" s="21">
        <v>19661942</v>
      </c>
      <c r="N69" s="21"/>
      <c r="O69" s="21"/>
      <c r="P69" s="21"/>
      <c r="Q69" s="21"/>
      <c r="R69" s="21"/>
      <c r="S69" s="21"/>
      <c r="T69" s="21"/>
      <c r="U69" s="21"/>
      <c r="V69" s="21">
        <v>25628415</v>
      </c>
      <c r="W69" s="21">
        <v>28637784</v>
      </c>
      <c r="X69" s="21"/>
      <c r="Y69" s="20"/>
      <c r="Z69" s="23">
        <v>57659000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58327844</v>
      </c>
      <c r="C71" s="19"/>
      <c r="D71" s="20">
        <v>57659000</v>
      </c>
      <c r="E71" s="21">
        <v>57659000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28637784</v>
      </c>
      <c r="X71" s="21"/>
      <c r="Y71" s="20"/>
      <c r="Z71" s="23">
        <v>57659000</v>
      </c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>
        <v>5966473</v>
      </c>
      <c r="I74" s="21">
        <v>5966473</v>
      </c>
      <c r="J74" s="21"/>
      <c r="K74" s="21">
        <v>19661942</v>
      </c>
      <c r="L74" s="21"/>
      <c r="M74" s="21">
        <v>19661942</v>
      </c>
      <c r="N74" s="21"/>
      <c r="O74" s="21"/>
      <c r="P74" s="21"/>
      <c r="Q74" s="21"/>
      <c r="R74" s="21"/>
      <c r="S74" s="21"/>
      <c r="T74" s="21"/>
      <c r="U74" s="21"/>
      <c r="V74" s="21">
        <v>25628415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1839079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22492262</v>
      </c>
      <c r="C76" s="32"/>
      <c r="D76" s="33">
        <v>11531798</v>
      </c>
      <c r="E76" s="34">
        <v>11531798</v>
      </c>
      <c r="F76" s="34"/>
      <c r="G76" s="34"/>
      <c r="H76" s="34"/>
      <c r="I76" s="34"/>
      <c r="J76" s="34">
        <v>5966473</v>
      </c>
      <c r="K76" s="34">
        <v>13943338</v>
      </c>
      <c r="L76" s="34">
        <v>-4032783</v>
      </c>
      <c r="M76" s="34">
        <v>15877028</v>
      </c>
      <c r="N76" s="34"/>
      <c r="O76" s="34"/>
      <c r="P76" s="34"/>
      <c r="Q76" s="34"/>
      <c r="R76" s="34"/>
      <c r="S76" s="34"/>
      <c r="T76" s="34"/>
      <c r="U76" s="34"/>
      <c r="V76" s="34">
        <v>15877028</v>
      </c>
      <c r="W76" s="34">
        <v>5727556</v>
      </c>
      <c r="X76" s="34"/>
      <c r="Y76" s="33"/>
      <c r="Z76" s="35">
        <v>11531798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20653183</v>
      </c>
      <c r="C78" s="19"/>
      <c r="D78" s="20">
        <v>11531798</v>
      </c>
      <c r="E78" s="21">
        <v>11531798</v>
      </c>
      <c r="F78" s="21"/>
      <c r="G78" s="21"/>
      <c r="H78" s="21"/>
      <c r="I78" s="21"/>
      <c r="J78" s="21">
        <v>5966473</v>
      </c>
      <c r="K78" s="21">
        <v>13943338</v>
      </c>
      <c r="L78" s="21">
        <v>-4032783</v>
      </c>
      <c r="M78" s="21">
        <v>15877028</v>
      </c>
      <c r="N78" s="21"/>
      <c r="O78" s="21"/>
      <c r="P78" s="21"/>
      <c r="Q78" s="21"/>
      <c r="R78" s="21"/>
      <c r="S78" s="21"/>
      <c r="T78" s="21"/>
      <c r="U78" s="21"/>
      <c r="V78" s="21">
        <v>15877028</v>
      </c>
      <c r="W78" s="21">
        <v>5727556</v>
      </c>
      <c r="X78" s="21"/>
      <c r="Y78" s="20"/>
      <c r="Z78" s="23">
        <v>11531798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20653183</v>
      </c>
      <c r="C80" s="19"/>
      <c r="D80" s="20">
        <v>10389013</v>
      </c>
      <c r="E80" s="21">
        <v>10389013</v>
      </c>
      <c r="F80" s="21"/>
      <c r="G80" s="21"/>
      <c r="H80" s="21"/>
      <c r="I80" s="21"/>
      <c r="J80" s="21">
        <v>5966473</v>
      </c>
      <c r="K80" s="21">
        <v>13943338</v>
      </c>
      <c r="L80" s="21">
        <v>-4032783</v>
      </c>
      <c r="M80" s="21">
        <v>15877028</v>
      </c>
      <c r="N80" s="21"/>
      <c r="O80" s="21"/>
      <c r="P80" s="21"/>
      <c r="Q80" s="21"/>
      <c r="R80" s="21"/>
      <c r="S80" s="21"/>
      <c r="T80" s="21"/>
      <c r="U80" s="21"/>
      <c r="V80" s="21">
        <v>15877028</v>
      </c>
      <c r="W80" s="21">
        <v>5159963</v>
      </c>
      <c r="X80" s="21"/>
      <c r="Y80" s="20"/>
      <c r="Z80" s="23">
        <v>10389013</v>
      </c>
    </row>
    <row r="81" spans="1:26" ht="12.75" hidden="1">
      <c r="A81" s="39" t="s">
        <v>105</v>
      </c>
      <c r="B81" s="19"/>
      <c r="C81" s="19"/>
      <c r="D81" s="20">
        <v>1142785</v>
      </c>
      <c r="E81" s="21">
        <v>1142785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567593</v>
      </c>
      <c r="X81" s="21"/>
      <c r="Y81" s="20"/>
      <c r="Z81" s="23">
        <v>1142785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1839079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36861976</v>
      </c>
      <c r="F5" s="358">
        <f t="shared" si="0"/>
        <v>36861976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18430988</v>
      </c>
      <c r="Y5" s="358">
        <f t="shared" si="0"/>
        <v>-18430988</v>
      </c>
      <c r="Z5" s="359">
        <f>+IF(X5&lt;&gt;0,+(Y5/X5)*100,0)</f>
        <v>-100</v>
      </c>
      <c r="AA5" s="360">
        <f>+AA6+AA8+AA11+AA13+AA15</f>
        <v>36861976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36861976</v>
      </c>
      <c r="F11" s="364">
        <f t="shared" si="3"/>
        <v>36861976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18430988</v>
      </c>
      <c r="Y11" s="364">
        <f t="shared" si="3"/>
        <v>-18430988</v>
      </c>
      <c r="Z11" s="365">
        <f>+IF(X11&lt;&gt;0,+(Y11/X11)*100,0)</f>
        <v>-100</v>
      </c>
      <c r="AA11" s="366">
        <f t="shared" si="3"/>
        <v>36861976</v>
      </c>
    </row>
    <row r="12" spans="1:27" ht="12.75">
      <c r="A12" s="291" t="s">
        <v>232</v>
      </c>
      <c r="B12" s="136"/>
      <c r="C12" s="60"/>
      <c r="D12" s="340"/>
      <c r="E12" s="60">
        <v>36861976</v>
      </c>
      <c r="F12" s="59">
        <v>36861976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18430988</v>
      </c>
      <c r="Y12" s="59">
        <v>-18430988</v>
      </c>
      <c r="Z12" s="61">
        <v>-100</v>
      </c>
      <c r="AA12" s="62">
        <v>36861976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6410000</v>
      </c>
      <c r="F40" s="345">
        <f t="shared" si="9"/>
        <v>6410000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3205000</v>
      </c>
      <c r="Y40" s="345">
        <f t="shared" si="9"/>
        <v>-3205000</v>
      </c>
      <c r="Z40" s="336">
        <f>+IF(X40&lt;&gt;0,+(Y40/X40)*100,0)</f>
        <v>-100</v>
      </c>
      <c r="AA40" s="350">
        <f>SUM(AA41:AA49)</f>
        <v>6410000</v>
      </c>
    </row>
    <row r="41" spans="1:27" ht="12.75">
      <c r="A41" s="361" t="s">
        <v>248</v>
      </c>
      <c r="B41" s="142"/>
      <c r="C41" s="362"/>
      <c r="D41" s="363"/>
      <c r="E41" s="362">
        <v>5281000</v>
      </c>
      <c r="F41" s="364">
        <v>5281000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2640500</v>
      </c>
      <c r="Y41" s="364">
        <v>-2640500</v>
      </c>
      <c r="Z41" s="365">
        <v>-100</v>
      </c>
      <c r="AA41" s="366">
        <v>5281000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156000</v>
      </c>
      <c r="F43" s="370">
        <v>156000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78000</v>
      </c>
      <c r="Y43" s="370">
        <v>-78000</v>
      </c>
      <c r="Z43" s="371">
        <v>-100</v>
      </c>
      <c r="AA43" s="303">
        <v>156000</v>
      </c>
    </row>
    <row r="44" spans="1:27" ht="12.75">
      <c r="A44" s="361" t="s">
        <v>251</v>
      </c>
      <c r="B44" s="136"/>
      <c r="C44" s="60"/>
      <c r="D44" s="368"/>
      <c r="E44" s="54">
        <v>360000</v>
      </c>
      <c r="F44" s="53">
        <v>360000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180000</v>
      </c>
      <c r="Y44" s="53">
        <v>-180000</v>
      </c>
      <c r="Z44" s="94">
        <v>-100</v>
      </c>
      <c r="AA44" s="95">
        <v>360000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350000</v>
      </c>
      <c r="F47" s="53">
        <v>350000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175000</v>
      </c>
      <c r="Y47" s="53">
        <v>-175000</v>
      </c>
      <c r="Z47" s="94">
        <v>-100</v>
      </c>
      <c r="AA47" s="95">
        <v>350000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263000</v>
      </c>
      <c r="F49" s="53">
        <v>263000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131500</v>
      </c>
      <c r="Y49" s="53">
        <v>-131500</v>
      </c>
      <c r="Z49" s="94">
        <v>-100</v>
      </c>
      <c r="AA49" s="95">
        <v>263000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43271976</v>
      </c>
      <c r="F60" s="264">
        <f t="shared" si="14"/>
        <v>43271976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21635988</v>
      </c>
      <c r="Y60" s="264">
        <f t="shared" si="14"/>
        <v>-21635988</v>
      </c>
      <c r="Z60" s="337">
        <f>+IF(X60&lt;&gt;0,+(Y60/X60)*100,0)</f>
        <v>-100</v>
      </c>
      <c r="AA60" s="232">
        <f>+AA57+AA54+AA51+AA40+AA37+AA34+AA22+AA5</f>
        <v>43271976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290597389</v>
      </c>
      <c r="D5" s="153">
        <f>SUM(D6:D8)</f>
        <v>0</v>
      </c>
      <c r="E5" s="154">
        <f t="shared" si="0"/>
        <v>276927000</v>
      </c>
      <c r="F5" s="100">
        <f t="shared" si="0"/>
        <v>276927000</v>
      </c>
      <c r="G5" s="100">
        <f t="shared" si="0"/>
        <v>63286991</v>
      </c>
      <c r="H5" s="100">
        <f t="shared" si="0"/>
        <v>6649383</v>
      </c>
      <c r="I5" s="100">
        <f t="shared" si="0"/>
        <v>9770993</v>
      </c>
      <c r="J5" s="100">
        <f t="shared" si="0"/>
        <v>79707367</v>
      </c>
      <c r="K5" s="100">
        <f t="shared" si="0"/>
        <v>9192815</v>
      </c>
      <c r="L5" s="100">
        <f t="shared" si="0"/>
        <v>16702775</v>
      </c>
      <c r="M5" s="100">
        <f t="shared" si="0"/>
        <v>50558152</v>
      </c>
      <c r="N5" s="100">
        <f t="shared" si="0"/>
        <v>76453742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156161109</v>
      </c>
      <c r="X5" s="100">
        <f t="shared" si="0"/>
        <v>137542719</v>
      </c>
      <c r="Y5" s="100">
        <f t="shared" si="0"/>
        <v>18618390</v>
      </c>
      <c r="Z5" s="137">
        <f>+IF(X5&lt;&gt;0,+(Y5/X5)*100,0)</f>
        <v>13.536441721789721</v>
      </c>
      <c r="AA5" s="153">
        <f>SUM(AA6:AA8)</f>
        <v>276927000</v>
      </c>
    </row>
    <row r="6" spans="1:27" ht="12.75">
      <c r="A6" s="138" t="s">
        <v>75</v>
      </c>
      <c r="B6" s="136"/>
      <c r="C6" s="155">
        <v>68557221</v>
      </c>
      <c r="D6" s="155"/>
      <c r="E6" s="156">
        <v>68538000</v>
      </c>
      <c r="F6" s="60">
        <v>68538000</v>
      </c>
      <c r="G6" s="60">
        <v>15663203</v>
      </c>
      <c r="H6" s="60">
        <v>1645688</v>
      </c>
      <c r="I6" s="60">
        <v>2416795</v>
      </c>
      <c r="J6" s="60">
        <v>19725686</v>
      </c>
      <c r="K6" s="60">
        <v>2275174</v>
      </c>
      <c r="L6" s="60">
        <v>4133850</v>
      </c>
      <c r="M6" s="60">
        <v>12512879</v>
      </c>
      <c r="N6" s="60">
        <v>18921903</v>
      </c>
      <c r="O6" s="60"/>
      <c r="P6" s="60"/>
      <c r="Q6" s="60"/>
      <c r="R6" s="60"/>
      <c r="S6" s="60"/>
      <c r="T6" s="60"/>
      <c r="U6" s="60"/>
      <c r="V6" s="60"/>
      <c r="W6" s="60">
        <v>38647589</v>
      </c>
      <c r="X6" s="60">
        <v>34041112</v>
      </c>
      <c r="Y6" s="60">
        <v>4606477</v>
      </c>
      <c r="Z6" s="140">
        <v>13.53</v>
      </c>
      <c r="AA6" s="155">
        <v>68538000</v>
      </c>
    </row>
    <row r="7" spans="1:27" ht="12.75">
      <c r="A7" s="138" t="s">
        <v>76</v>
      </c>
      <c r="B7" s="136"/>
      <c r="C7" s="157">
        <v>91479813</v>
      </c>
      <c r="D7" s="157"/>
      <c r="E7" s="158">
        <v>98654000</v>
      </c>
      <c r="F7" s="159">
        <v>98654000</v>
      </c>
      <c r="G7" s="159">
        <v>22545706</v>
      </c>
      <c r="H7" s="159">
        <v>2368813</v>
      </c>
      <c r="I7" s="159">
        <v>3484710</v>
      </c>
      <c r="J7" s="159">
        <v>28399229</v>
      </c>
      <c r="K7" s="159">
        <v>3274899</v>
      </c>
      <c r="L7" s="159">
        <v>5950288</v>
      </c>
      <c r="M7" s="159">
        <v>18011115</v>
      </c>
      <c r="N7" s="159">
        <v>27236302</v>
      </c>
      <c r="O7" s="159"/>
      <c r="P7" s="159"/>
      <c r="Q7" s="159"/>
      <c r="R7" s="159"/>
      <c r="S7" s="159"/>
      <c r="T7" s="159"/>
      <c r="U7" s="159"/>
      <c r="V7" s="159"/>
      <c r="W7" s="159">
        <v>55635531</v>
      </c>
      <c r="X7" s="159">
        <v>48998976</v>
      </c>
      <c r="Y7" s="159">
        <v>6636555</v>
      </c>
      <c r="Z7" s="141">
        <v>13.54</v>
      </c>
      <c r="AA7" s="157">
        <v>98654000</v>
      </c>
    </row>
    <row r="8" spans="1:27" ht="12.75">
      <c r="A8" s="138" t="s">
        <v>77</v>
      </c>
      <c r="B8" s="136"/>
      <c r="C8" s="155">
        <v>130560355</v>
      </c>
      <c r="D8" s="155"/>
      <c r="E8" s="156">
        <v>109735000</v>
      </c>
      <c r="F8" s="60">
        <v>109735000</v>
      </c>
      <c r="G8" s="60">
        <v>25078082</v>
      </c>
      <c r="H8" s="60">
        <v>2634882</v>
      </c>
      <c r="I8" s="60">
        <v>3869488</v>
      </c>
      <c r="J8" s="60">
        <v>31582452</v>
      </c>
      <c r="K8" s="60">
        <v>3642742</v>
      </c>
      <c r="L8" s="60">
        <v>6618637</v>
      </c>
      <c r="M8" s="60">
        <v>20034158</v>
      </c>
      <c r="N8" s="60">
        <v>30295537</v>
      </c>
      <c r="O8" s="60"/>
      <c r="P8" s="60"/>
      <c r="Q8" s="60"/>
      <c r="R8" s="60"/>
      <c r="S8" s="60"/>
      <c r="T8" s="60"/>
      <c r="U8" s="60"/>
      <c r="V8" s="60"/>
      <c r="W8" s="60">
        <v>61877989</v>
      </c>
      <c r="X8" s="60">
        <v>54502631</v>
      </c>
      <c r="Y8" s="60">
        <v>7375358</v>
      </c>
      <c r="Z8" s="140">
        <v>13.53</v>
      </c>
      <c r="AA8" s="155">
        <v>109735000</v>
      </c>
    </row>
    <row r="9" spans="1:27" ht="12.75">
      <c r="A9" s="135" t="s">
        <v>78</v>
      </c>
      <c r="B9" s="136"/>
      <c r="C9" s="153">
        <f aca="true" t="shared" si="1" ref="C9:Y9">SUM(C10:C14)</f>
        <v>68810731</v>
      </c>
      <c r="D9" s="153">
        <f>SUM(D10:D14)</f>
        <v>0</v>
      </c>
      <c r="E9" s="154">
        <f t="shared" si="1"/>
        <v>66661024</v>
      </c>
      <c r="F9" s="100">
        <f t="shared" si="1"/>
        <v>66661024</v>
      </c>
      <c r="G9" s="100">
        <f t="shared" si="1"/>
        <v>15234252</v>
      </c>
      <c r="H9" s="100">
        <f t="shared" si="1"/>
        <v>1600620</v>
      </c>
      <c r="I9" s="100">
        <f t="shared" si="1"/>
        <v>2351355</v>
      </c>
      <c r="J9" s="100">
        <f t="shared" si="1"/>
        <v>19186227</v>
      </c>
      <c r="K9" s="100">
        <f t="shared" si="1"/>
        <v>2212867</v>
      </c>
      <c r="L9" s="100">
        <f t="shared" si="1"/>
        <v>4020642</v>
      </c>
      <c r="M9" s="100">
        <f t="shared" si="1"/>
        <v>12170204</v>
      </c>
      <c r="N9" s="100">
        <f t="shared" si="1"/>
        <v>18403713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37589940</v>
      </c>
      <c r="X9" s="100">
        <f t="shared" si="1"/>
        <v>33108865</v>
      </c>
      <c r="Y9" s="100">
        <f t="shared" si="1"/>
        <v>4481075</v>
      </c>
      <c r="Z9" s="137">
        <f>+IF(X9&lt;&gt;0,+(Y9/X9)*100,0)</f>
        <v>13.534366098022389</v>
      </c>
      <c r="AA9" s="153">
        <f>SUM(AA10:AA14)</f>
        <v>66661024</v>
      </c>
    </row>
    <row r="10" spans="1:27" ht="12.75">
      <c r="A10" s="138" t="s">
        <v>79</v>
      </c>
      <c r="B10" s="136"/>
      <c r="C10" s="155">
        <v>16791561</v>
      </c>
      <c r="D10" s="155"/>
      <c r="E10" s="156">
        <v>17804000</v>
      </c>
      <c r="F10" s="60">
        <v>17804000</v>
      </c>
      <c r="G10" s="60">
        <v>4068804</v>
      </c>
      <c r="H10" s="60">
        <v>427498</v>
      </c>
      <c r="I10" s="60">
        <v>627806</v>
      </c>
      <c r="J10" s="60">
        <v>5124108</v>
      </c>
      <c r="K10" s="60">
        <v>591018</v>
      </c>
      <c r="L10" s="60">
        <v>1073843</v>
      </c>
      <c r="M10" s="60">
        <v>3250450</v>
      </c>
      <c r="N10" s="60">
        <v>4915311</v>
      </c>
      <c r="O10" s="60"/>
      <c r="P10" s="60"/>
      <c r="Q10" s="60"/>
      <c r="R10" s="60"/>
      <c r="S10" s="60"/>
      <c r="T10" s="60"/>
      <c r="U10" s="60"/>
      <c r="V10" s="60"/>
      <c r="W10" s="60">
        <v>10039419</v>
      </c>
      <c r="X10" s="60">
        <v>8842802</v>
      </c>
      <c r="Y10" s="60">
        <v>1196617</v>
      </c>
      <c r="Z10" s="140">
        <v>13.53</v>
      </c>
      <c r="AA10" s="155">
        <v>17804000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52019170</v>
      </c>
      <c r="D12" s="155"/>
      <c r="E12" s="156">
        <v>48857024</v>
      </c>
      <c r="F12" s="60">
        <v>48857024</v>
      </c>
      <c r="G12" s="60">
        <v>11165448</v>
      </c>
      <c r="H12" s="60">
        <v>1173122</v>
      </c>
      <c r="I12" s="60">
        <v>1723549</v>
      </c>
      <c r="J12" s="60">
        <v>14062119</v>
      </c>
      <c r="K12" s="60">
        <v>1621849</v>
      </c>
      <c r="L12" s="60">
        <v>2946799</v>
      </c>
      <c r="M12" s="60">
        <v>8919754</v>
      </c>
      <c r="N12" s="60">
        <v>13488402</v>
      </c>
      <c r="O12" s="60"/>
      <c r="P12" s="60"/>
      <c r="Q12" s="60"/>
      <c r="R12" s="60"/>
      <c r="S12" s="60"/>
      <c r="T12" s="60"/>
      <c r="U12" s="60"/>
      <c r="V12" s="60"/>
      <c r="W12" s="60">
        <v>27550521</v>
      </c>
      <c r="X12" s="60">
        <v>24266063</v>
      </c>
      <c r="Y12" s="60">
        <v>3284458</v>
      </c>
      <c r="Z12" s="140">
        <v>13.54</v>
      </c>
      <c r="AA12" s="155">
        <v>48857024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46104963</v>
      </c>
      <c r="D15" s="153">
        <f>SUM(D16:D18)</f>
        <v>0</v>
      </c>
      <c r="E15" s="154">
        <f t="shared" si="2"/>
        <v>28129000</v>
      </c>
      <c r="F15" s="100">
        <f t="shared" si="2"/>
        <v>28129000</v>
      </c>
      <c r="G15" s="100">
        <f t="shared" si="2"/>
        <v>6428408</v>
      </c>
      <c r="H15" s="100">
        <f t="shared" si="2"/>
        <v>675414</v>
      </c>
      <c r="I15" s="100">
        <f t="shared" si="2"/>
        <v>991889</v>
      </c>
      <c r="J15" s="100">
        <f t="shared" si="2"/>
        <v>8095711</v>
      </c>
      <c r="K15" s="100">
        <f t="shared" si="2"/>
        <v>933764</v>
      </c>
      <c r="L15" s="100">
        <f t="shared" si="2"/>
        <v>1696594</v>
      </c>
      <c r="M15" s="100">
        <f t="shared" si="2"/>
        <v>5135470</v>
      </c>
      <c r="N15" s="100">
        <f t="shared" si="2"/>
        <v>7765828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15861539</v>
      </c>
      <c r="X15" s="100">
        <f t="shared" si="2"/>
        <v>13970971</v>
      </c>
      <c r="Y15" s="100">
        <f t="shared" si="2"/>
        <v>1890568</v>
      </c>
      <c r="Z15" s="137">
        <f>+IF(X15&lt;&gt;0,+(Y15/X15)*100,0)</f>
        <v>13.532115985352771</v>
      </c>
      <c r="AA15" s="153">
        <f>SUM(AA16:AA18)</f>
        <v>28129000</v>
      </c>
    </row>
    <row r="16" spans="1:27" ht="12.75">
      <c r="A16" s="138" t="s">
        <v>85</v>
      </c>
      <c r="B16" s="136"/>
      <c r="C16" s="155">
        <v>42847341</v>
      </c>
      <c r="D16" s="155"/>
      <c r="E16" s="156">
        <v>16615000</v>
      </c>
      <c r="F16" s="60">
        <v>16615000</v>
      </c>
      <c r="G16" s="60">
        <v>3797078</v>
      </c>
      <c r="H16" s="60">
        <v>398948</v>
      </c>
      <c r="I16" s="60">
        <v>585881</v>
      </c>
      <c r="J16" s="60">
        <v>4781907</v>
      </c>
      <c r="K16" s="60">
        <v>551548</v>
      </c>
      <c r="L16" s="60">
        <v>1002130</v>
      </c>
      <c r="M16" s="60">
        <v>3033376</v>
      </c>
      <c r="N16" s="60">
        <v>4587054</v>
      </c>
      <c r="O16" s="60"/>
      <c r="P16" s="60"/>
      <c r="Q16" s="60"/>
      <c r="R16" s="60"/>
      <c r="S16" s="60"/>
      <c r="T16" s="60"/>
      <c r="U16" s="60"/>
      <c r="V16" s="60"/>
      <c r="W16" s="60">
        <v>9368961</v>
      </c>
      <c r="X16" s="60">
        <v>8252255</v>
      </c>
      <c r="Y16" s="60">
        <v>1116706</v>
      </c>
      <c r="Z16" s="140">
        <v>13.53</v>
      </c>
      <c r="AA16" s="155">
        <v>16615000</v>
      </c>
    </row>
    <row r="17" spans="1:27" ht="12.75">
      <c r="A17" s="138" t="s">
        <v>86</v>
      </c>
      <c r="B17" s="136"/>
      <c r="C17" s="155"/>
      <c r="D17" s="155"/>
      <c r="E17" s="156">
        <v>3213000</v>
      </c>
      <c r="F17" s="60">
        <v>3213000</v>
      </c>
      <c r="G17" s="60">
        <v>734277</v>
      </c>
      <c r="H17" s="60">
        <v>1362094</v>
      </c>
      <c r="I17" s="60">
        <v>292711</v>
      </c>
      <c r="J17" s="60">
        <v>2389082</v>
      </c>
      <c r="K17" s="60">
        <v>275558</v>
      </c>
      <c r="L17" s="60">
        <v>500673</v>
      </c>
      <c r="M17" s="60">
        <v>1515501</v>
      </c>
      <c r="N17" s="60">
        <v>2291732</v>
      </c>
      <c r="O17" s="60"/>
      <c r="P17" s="60"/>
      <c r="Q17" s="60"/>
      <c r="R17" s="60"/>
      <c r="S17" s="60"/>
      <c r="T17" s="60"/>
      <c r="U17" s="60"/>
      <c r="V17" s="60"/>
      <c r="W17" s="60">
        <v>4680814</v>
      </c>
      <c r="X17" s="60">
        <v>1595817</v>
      </c>
      <c r="Y17" s="60">
        <v>3084997</v>
      </c>
      <c r="Z17" s="140">
        <v>193.32</v>
      </c>
      <c r="AA17" s="155">
        <v>3213000</v>
      </c>
    </row>
    <row r="18" spans="1:27" ht="12.75">
      <c r="A18" s="138" t="s">
        <v>87</v>
      </c>
      <c r="B18" s="136"/>
      <c r="C18" s="155">
        <v>3257622</v>
      </c>
      <c r="D18" s="155"/>
      <c r="E18" s="156">
        <v>8301000</v>
      </c>
      <c r="F18" s="60">
        <v>8301000</v>
      </c>
      <c r="G18" s="60">
        <v>1897053</v>
      </c>
      <c r="H18" s="60">
        <v>-1085628</v>
      </c>
      <c r="I18" s="60">
        <v>113297</v>
      </c>
      <c r="J18" s="60">
        <v>924722</v>
      </c>
      <c r="K18" s="60">
        <v>106658</v>
      </c>
      <c r="L18" s="60">
        <v>193791</v>
      </c>
      <c r="M18" s="60">
        <v>586593</v>
      </c>
      <c r="N18" s="60">
        <v>887042</v>
      </c>
      <c r="O18" s="60"/>
      <c r="P18" s="60"/>
      <c r="Q18" s="60"/>
      <c r="R18" s="60"/>
      <c r="S18" s="60"/>
      <c r="T18" s="60"/>
      <c r="U18" s="60"/>
      <c r="V18" s="60"/>
      <c r="W18" s="60">
        <v>1811764</v>
      </c>
      <c r="X18" s="60">
        <v>4122899</v>
      </c>
      <c r="Y18" s="60">
        <v>-2311135</v>
      </c>
      <c r="Z18" s="140">
        <v>-56.06</v>
      </c>
      <c r="AA18" s="155">
        <v>8301000</v>
      </c>
    </row>
    <row r="19" spans="1:27" ht="12.75">
      <c r="A19" s="135" t="s">
        <v>88</v>
      </c>
      <c r="B19" s="142"/>
      <c r="C19" s="153">
        <f aca="true" t="shared" si="3" ref="C19:Y19">SUM(C20:C23)</f>
        <v>552704332</v>
      </c>
      <c r="D19" s="153">
        <f>SUM(D20:D23)</f>
        <v>0</v>
      </c>
      <c r="E19" s="154">
        <f t="shared" si="3"/>
        <v>586421976</v>
      </c>
      <c r="F19" s="100">
        <f t="shared" si="3"/>
        <v>586421976</v>
      </c>
      <c r="G19" s="100">
        <f t="shared" si="3"/>
        <v>134016844</v>
      </c>
      <c r="H19" s="100">
        <f t="shared" si="3"/>
        <v>14080765</v>
      </c>
      <c r="I19" s="100">
        <f t="shared" si="3"/>
        <v>20678474</v>
      </c>
      <c r="J19" s="100">
        <f t="shared" si="3"/>
        <v>168776083</v>
      </c>
      <c r="K19" s="100">
        <f t="shared" si="3"/>
        <v>19466751</v>
      </c>
      <c r="L19" s="100">
        <f t="shared" si="3"/>
        <v>35369884</v>
      </c>
      <c r="M19" s="100">
        <f t="shared" si="3"/>
        <v>107062194</v>
      </c>
      <c r="N19" s="100">
        <f t="shared" si="3"/>
        <v>161898829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330674912</v>
      </c>
      <c r="X19" s="100">
        <f t="shared" si="3"/>
        <v>291261136</v>
      </c>
      <c r="Y19" s="100">
        <f t="shared" si="3"/>
        <v>39413776</v>
      </c>
      <c r="Z19" s="137">
        <f>+IF(X19&lt;&gt;0,+(Y19/X19)*100,0)</f>
        <v>13.532109549967558</v>
      </c>
      <c r="AA19" s="153">
        <f>SUM(AA20:AA23)</f>
        <v>586421976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530987766</v>
      </c>
      <c r="D21" s="155"/>
      <c r="E21" s="156">
        <v>582035976</v>
      </c>
      <c r="F21" s="60">
        <v>582035976</v>
      </c>
      <c r="G21" s="60">
        <v>133114824</v>
      </c>
      <c r="H21" s="60">
        <v>13985992</v>
      </c>
      <c r="I21" s="60">
        <v>20678474</v>
      </c>
      <c r="J21" s="60">
        <v>167779290</v>
      </c>
      <c r="K21" s="60">
        <v>19335727</v>
      </c>
      <c r="L21" s="60">
        <v>35131822</v>
      </c>
      <c r="M21" s="60">
        <v>106696694</v>
      </c>
      <c r="N21" s="60">
        <v>161164243</v>
      </c>
      <c r="O21" s="60"/>
      <c r="P21" s="60"/>
      <c r="Q21" s="60"/>
      <c r="R21" s="60"/>
      <c r="S21" s="60"/>
      <c r="T21" s="60"/>
      <c r="U21" s="60"/>
      <c r="V21" s="60"/>
      <c r="W21" s="60">
        <v>328943533</v>
      </c>
      <c r="X21" s="60">
        <v>289082718</v>
      </c>
      <c r="Y21" s="60">
        <v>39860815</v>
      </c>
      <c r="Z21" s="140">
        <v>13.79</v>
      </c>
      <c r="AA21" s="155">
        <v>582035976</v>
      </c>
    </row>
    <row r="22" spans="1:27" ht="12.75">
      <c r="A22" s="138" t="s">
        <v>91</v>
      </c>
      <c r="B22" s="136"/>
      <c r="C22" s="157">
        <v>21716566</v>
      </c>
      <c r="D22" s="157"/>
      <c r="E22" s="158">
        <v>4386000</v>
      </c>
      <c r="F22" s="159">
        <v>4386000</v>
      </c>
      <c r="G22" s="159">
        <v>902020</v>
      </c>
      <c r="H22" s="159">
        <v>94773</v>
      </c>
      <c r="I22" s="159"/>
      <c r="J22" s="159">
        <v>996793</v>
      </c>
      <c r="K22" s="159">
        <v>131024</v>
      </c>
      <c r="L22" s="159">
        <v>238062</v>
      </c>
      <c r="M22" s="159">
        <v>365500</v>
      </c>
      <c r="N22" s="159">
        <v>734586</v>
      </c>
      <c r="O22" s="159"/>
      <c r="P22" s="159"/>
      <c r="Q22" s="159"/>
      <c r="R22" s="159"/>
      <c r="S22" s="159"/>
      <c r="T22" s="159"/>
      <c r="U22" s="159"/>
      <c r="V22" s="159"/>
      <c r="W22" s="159">
        <v>1731379</v>
      </c>
      <c r="X22" s="159">
        <v>2178418</v>
      </c>
      <c r="Y22" s="159">
        <v>-447039</v>
      </c>
      <c r="Z22" s="141">
        <v>-20.52</v>
      </c>
      <c r="AA22" s="157">
        <v>4386000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958217415</v>
      </c>
      <c r="D25" s="168">
        <f>+D5+D9+D15+D19+D24</f>
        <v>0</v>
      </c>
      <c r="E25" s="169">
        <f t="shared" si="4"/>
        <v>958139000</v>
      </c>
      <c r="F25" s="73">
        <f t="shared" si="4"/>
        <v>958139000</v>
      </c>
      <c r="G25" s="73">
        <f t="shared" si="4"/>
        <v>218966495</v>
      </c>
      <c r="H25" s="73">
        <f t="shared" si="4"/>
        <v>23006182</v>
      </c>
      <c r="I25" s="73">
        <f t="shared" si="4"/>
        <v>33792711</v>
      </c>
      <c r="J25" s="73">
        <f t="shared" si="4"/>
        <v>275765388</v>
      </c>
      <c r="K25" s="73">
        <f t="shared" si="4"/>
        <v>31806197</v>
      </c>
      <c r="L25" s="73">
        <f t="shared" si="4"/>
        <v>57789895</v>
      </c>
      <c r="M25" s="73">
        <f t="shared" si="4"/>
        <v>174926020</v>
      </c>
      <c r="N25" s="73">
        <f t="shared" si="4"/>
        <v>264522112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540287500</v>
      </c>
      <c r="X25" s="73">
        <f t="shared" si="4"/>
        <v>475883691</v>
      </c>
      <c r="Y25" s="73">
        <f t="shared" si="4"/>
        <v>64403809</v>
      </c>
      <c r="Z25" s="170">
        <f>+IF(X25&lt;&gt;0,+(Y25/X25)*100,0)</f>
        <v>13.53351884462878</v>
      </c>
      <c r="AA25" s="168">
        <f>+AA5+AA9+AA15+AA19+AA24</f>
        <v>958139000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256594848</v>
      </c>
      <c r="D28" s="153">
        <f>SUM(D29:D31)</f>
        <v>0</v>
      </c>
      <c r="E28" s="154">
        <f t="shared" si="5"/>
        <v>279750000</v>
      </c>
      <c r="F28" s="100">
        <f t="shared" si="5"/>
        <v>279750000</v>
      </c>
      <c r="G28" s="100">
        <f t="shared" si="5"/>
        <v>10883066</v>
      </c>
      <c r="H28" s="100">
        <f t="shared" si="5"/>
        <v>16227721</v>
      </c>
      <c r="I28" s="100">
        <f t="shared" si="5"/>
        <v>30813340</v>
      </c>
      <c r="J28" s="100">
        <f t="shared" si="5"/>
        <v>57924127</v>
      </c>
      <c r="K28" s="100">
        <f t="shared" si="5"/>
        <v>23942561</v>
      </c>
      <c r="L28" s="100">
        <f t="shared" si="5"/>
        <v>35307900</v>
      </c>
      <c r="M28" s="100">
        <f t="shared" si="5"/>
        <v>15890572</v>
      </c>
      <c r="N28" s="100">
        <f t="shared" si="5"/>
        <v>75141033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133065160</v>
      </c>
      <c r="X28" s="100">
        <f t="shared" si="5"/>
        <v>138944834</v>
      </c>
      <c r="Y28" s="100">
        <f t="shared" si="5"/>
        <v>-5879674</v>
      </c>
      <c r="Z28" s="137">
        <f>+IF(X28&lt;&gt;0,+(Y28/X28)*100,0)</f>
        <v>-4.231660746739242</v>
      </c>
      <c r="AA28" s="153">
        <f>SUM(AA29:AA31)</f>
        <v>279750000</v>
      </c>
    </row>
    <row r="29" spans="1:27" ht="12.75">
      <c r="A29" s="138" t="s">
        <v>75</v>
      </c>
      <c r="B29" s="136"/>
      <c r="C29" s="155">
        <v>68582491</v>
      </c>
      <c r="D29" s="155"/>
      <c r="E29" s="156">
        <v>68538000</v>
      </c>
      <c r="F29" s="60">
        <v>68538000</v>
      </c>
      <c r="G29" s="60">
        <v>3784352</v>
      </c>
      <c r="H29" s="60">
        <v>5068602</v>
      </c>
      <c r="I29" s="60">
        <v>5103854</v>
      </c>
      <c r="J29" s="60">
        <v>13956808</v>
      </c>
      <c r="K29" s="60">
        <v>5320990</v>
      </c>
      <c r="L29" s="60">
        <v>5668572</v>
      </c>
      <c r="M29" s="60">
        <v>8039107</v>
      </c>
      <c r="N29" s="60">
        <v>19028669</v>
      </c>
      <c r="O29" s="60"/>
      <c r="P29" s="60"/>
      <c r="Q29" s="60"/>
      <c r="R29" s="60"/>
      <c r="S29" s="60"/>
      <c r="T29" s="60"/>
      <c r="U29" s="60"/>
      <c r="V29" s="60"/>
      <c r="W29" s="60">
        <v>32985477</v>
      </c>
      <c r="X29" s="60">
        <v>34041112</v>
      </c>
      <c r="Y29" s="60">
        <v>-1055635</v>
      </c>
      <c r="Z29" s="140">
        <v>-3.1</v>
      </c>
      <c r="AA29" s="155">
        <v>68538000</v>
      </c>
    </row>
    <row r="30" spans="1:27" ht="12.75">
      <c r="A30" s="138" t="s">
        <v>76</v>
      </c>
      <c r="B30" s="136"/>
      <c r="C30" s="157">
        <v>90234197</v>
      </c>
      <c r="D30" s="157"/>
      <c r="E30" s="158">
        <v>96654000</v>
      </c>
      <c r="F30" s="159">
        <v>96654000</v>
      </c>
      <c r="G30" s="159">
        <v>2846183</v>
      </c>
      <c r="H30" s="159">
        <v>3641165</v>
      </c>
      <c r="I30" s="159">
        <v>8076460</v>
      </c>
      <c r="J30" s="159">
        <v>14563808</v>
      </c>
      <c r="K30" s="159">
        <v>3870667</v>
      </c>
      <c r="L30" s="159">
        <v>22019781</v>
      </c>
      <c r="M30" s="159">
        <v>3002626</v>
      </c>
      <c r="N30" s="159">
        <v>28893074</v>
      </c>
      <c r="O30" s="159"/>
      <c r="P30" s="159"/>
      <c r="Q30" s="159"/>
      <c r="R30" s="159"/>
      <c r="S30" s="159"/>
      <c r="T30" s="159"/>
      <c r="U30" s="159"/>
      <c r="V30" s="159"/>
      <c r="W30" s="159">
        <v>43456882</v>
      </c>
      <c r="X30" s="159">
        <v>48005626</v>
      </c>
      <c r="Y30" s="159">
        <v>-4548744</v>
      </c>
      <c r="Z30" s="141">
        <v>-9.48</v>
      </c>
      <c r="AA30" s="157">
        <v>96654000</v>
      </c>
    </row>
    <row r="31" spans="1:27" ht="12.75">
      <c r="A31" s="138" t="s">
        <v>77</v>
      </c>
      <c r="B31" s="136"/>
      <c r="C31" s="155">
        <v>97778160</v>
      </c>
      <c r="D31" s="155"/>
      <c r="E31" s="156">
        <v>114558000</v>
      </c>
      <c r="F31" s="60">
        <v>114558000</v>
      </c>
      <c r="G31" s="60">
        <v>4252531</v>
      </c>
      <c r="H31" s="60">
        <v>7517954</v>
      </c>
      <c r="I31" s="60">
        <v>17633026</v>
      </c>
      <c r="J31" s="60">
        <v>29403511</v>
      </c>
      <c r="K31" s="60">
        <v>14750904</v>
      </c>
      <c r="L31" s="60">
        <v>7619547</v>
      </c>
      <c r="M31" s="60">
        <v>4848839</v>
      </c>
      <c r="N31" s="60">
        <v>27219290</v>
      </c>
      <c r="O31" s="60"/>
      <c r="P31" s="60"/>
      <c r="Q31" s="60"/>
      <c r="R31" s="60"/>
      <c r="S31" s="60"/>
      <c r="T31" s="60"/>
      <c r="U31" s="60"/>
      <c r="V31" s="60"/>
      <c r="W31" s="60">
        <v>56622801</v>
      </c>
      <c r="X31" s="60">
        <v>56898096</v>
      </c>
      <c r="Y31" s="60">
        <v>-275295</v>
      </c>
      <c r="Z31" s="140">
        <v>-0.48</v>
      </c>
      <c r="AA31" s="155">
        <v>114558000</v>
      </c>
    </row>
    <row r="32" spans="1:27" ht="12.75">
      <c r="A32" s="135" t="s">
        <v>78</v>
      </c>
      <c r="B32" s="136"/>
      <c r="C32" s="153">
        <f aca="true" t="shared" si="6" ref="C32:Y32">SUM(C33:C37)</f>
        <v>57991673</v>
      </c>
      <c r="D32" s="153">
        <f>SUM(D33:D37)</f>
        <v>0</v>
      </c>
      <c r="E32" s="154">
        <f t="shared" si="6"/>
        <v>64621024</v>
      </c>
      <c r="F32" s="100">
        <f t="shared" si="6"/>
        <v>64621024</v>
      </c>
      <c r="G32" s="100">
        <f t="shared" si="6"/>
        <v>3687983</v>
      </c>
      <c r="H32" s="100">
        <f t="shared" si="6"/>
        <v>7812508</v>
      </c>
      <c r="I32" s="100">
        <f t="shared" si="6"/>
        <v>4728318</v>
      </c>
      <c r="J32" s="100">
        <f t="shared" si="6"/>
        <v>16228809</v>
      </c>
      <c r="K32" s="100">
        <f t="shared" si="6"/>
        <v>5028508</v>
      </c>
      <c r="L32" s="100">
        <f t="shared" si="6"/>
        <v>5070710</v>
      </c>
      <c r="M32" s="100">
        <f t="shared" si="6"/>
        <v>5472252</v>
      </c>
      <c r="N32" s="100">
        <f t="shared" si="6"/>
        <v>15571470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31800279</v>
      </c>
      <c r="X32" s="100">
        <f t="shared" si="6"/>
        <v>32095648</v>
      </c>
      <c r="Y32" s="100">
        <f t="shared" si="6"/>
        <v>-295369</v>
      </c>
      <c r="Z32" s="137">
        <f>+IF(X32&lt;&gt;0,+(Y32/X32)*100,0)</f>
        <v>-0.9202774158041613</v>
      </c>
      <c r="AA32" s="153">
        <f>SUM(AA33:AA37)</f>
        <v>64621024</v>
      </c>
    </row>
    <row r="33" spans="1:27" ht="12.75">
      <c r="A33" s="138" t="s">
        <v>79</v>
      </c>
      <c r="B33" s="136"/>
      <c r="C33" s="155">
        <v>16288896</v>
      </c>
      <c r="D33" s="155"/>
      <c r="E33" s="156">
        <v>17804000</v>
      </c>
      <c r="F33" s="60">
        <v>17804000</v>
      </c>
      <c r="G33" s="60">
        <v>1117629</v>
      </c>
      <c r="H33" s="60">
        <v>1864353</v>
      </c>
      <c r="I33" s="60">
        <v>1310856</v>
      </c>
      <c r="J33" s="60">
        <v>4292838</v>
      </c>
      <c r="K33" s="60">
        <v>1671656</v>
      </c>
      <c r="L33" s="60">
        <v>1490110</v>
      </c>
      <c r="M33" s="60">
        <v>1485847</v>
      </c>
      <c r="N33" s="60">
        <v>4647613</v>
      </c>
      <c r="O33" s="60"/>
      <c r="P33" s="60"/>
      <c r="Q33" s="60"/>
      <c r="R33" s="60"/>
      <c r="S33" s="60"/>
      <c r="T33" s="60"/>
      <c r="U33" s="60"/>
      <c r="V33" s="60"/>
      <c r="W33" s="60">
        <v>8940451</v>
      </c>
      <c r="X33" s="60">
        <v>8842802</v>
      </c>
      <c r="Y33" s="60">
        <v>97649</v>
      </c>
      <c r="Z33" s="140">
        <v>1.1</v>
      </c>
      <c r="AA33" s="155">
        <v>17804000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41702777</v>
      </c>
      <c r="D35" s="155"/>
      <c r="E35" s="156">
        <v>46817024</v>
      </c>
      <c r="F35" s="60">
        <v>46817024</v>
      </c>
      <c r="G35" s="60">
        <v>2570354</v>
      </c>
      <c r="H35" s="60">
        <v>5948155</v>
      </c>
      <c r="I35" s="60">
        <v>3417462</v>
      </c>
      <c r="J35" s="60">
        <v>11935971</v>
      </c>
      <c r="K35" s="60">
        <v>3356852</v>
      </c>
      <c r="L35" s="60">
        <v>3580600</v>
      </c>
      <c r="M35" s="60">
        <v>3986405</v>
      </c>
      <c r="N35" s="60">
        <v>10923857</v>
      </c>
      <c r="O35" s="60"/>
      <c r="P35" s="60"/>
      <c r="Q35" s="60"/>
      <c r="R35" s="60"/>
      <c r="S35" s="60"/>
      <c r="T35" s="60"/>
      <c r="U35" s="60"/>
      <c r="V35" s="60"/>
      <c r="W35" s="60">
        <v>22859828</v>
      </c>
      <c r="X35" s="60">
        <v>23252846</v>
      </c>
      <c r="Y35" s="60">
        <v>-393018</v>
      </c>
      <c r="Z35" s="140">
        <v>-1.69</v>
      </c>
      <c r="AA35" s="155">
        <v>46817024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38235602</v>
      </c>
      <c r="D38" s="153">
        <f>SUM(D39:D41)</f>
        <v>0</v>
      </c>
      <c r="E38" s="154">
        <f t="shared" si="7"/>
        <v>28129000</v>
      </c>
      <c r="F38" s="100">
        <f t="shared" si="7"/>
        <v>28129000</v>
      </c>
      <c r="G38" s="100">
        <f t="shared" si="7"/>
        <v>1092772</v>
      </c>
      <c r="H38" s="100">
        <f t="shared" si="7"/>
        <v>3257316</v>
      </c>
      <c r="I38" s="100">
        <f t="shared" si="7"/>
        <v>1897818</v>
      </c>
      <c r="J38" s="100">
        <f t="shared" si="7"/>
        <v>6247906</v>
      </c>
      <c r="K38" s="100">
        <f t="shared" si="7"/>
        <v>2689621</v>
      </c>
      <c r="L38" s="100">
        <f t="shared" si="7"/>
        <v>1316700</v>
      </c>
      <c r="M38" s="100">
        <f t="shared" si="7"/>
        <v>2364735</v>
      </c>
      <c r="N38" s="100">
        <f t="shared" si="7"/>
        <v>6371056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12618962</v>
      </c>
      <c r="X38" s="100">
        <f t="shared" si="7"/>
        <v>13970971</v>
      </c>
      <c r="Y38" s="100">
        <f t="shared" si="7"/>
        <v>-1352009</v>
      </c>
      <c r="Z38" s="137">
        <f>+IF(X38&lt;&gt;0,+(Y38/X38)*100,0)</f>
        <v>-9.67727296835703</v>
      </c>
      <c r="AA38" s="153">
        <f>SUM(AA39:AA41)</f>
        <v>28129000</v>
      </c>
    </row>
    <row r="39" spans="1:27" ht="12.75">
      <c r="A39" s="138" t="s">
        <v>85</v>
      </c>
      <c r="B39" s="136"/>
      <c r="C39" s="155">
        <v>12862090</v>
      </c>
      <c r="D39" s="155"/>
      <c r="E39" s="156">
        <v>16615000</v>
      </c>
      <c r="F39" s="60">
        <v>16615000</v>
      </c>
      <c r="G39" s="60">
        <v>765845</v>
      </c>
      <c r="H39" s="60">
        <v>830833</v>
      </c>
      <c r="I39" s="60">
        <v>1579445</v>
      </c>
      <c r="J39" s="60">
        <v>3176123</v>
      </c>
      <c r="K39" s="60">
        <v>1116997</v>
      </c>
      <c r="L39" s="60">
        <v>931563</v>
      </c>
      <c r="M39" s="60">
        <v>1476671</v>
      </c>
      <c r="N39" s="60">
        <v>3525231</v>
      </c>
      <c r="O39" s="60"/>
      <c r="P39" s="60"/>
      <c r="Q39" s="60"/>
      <c r="R39" s="60"/>
      <c r="S39" s="60"/>
      <c r="T39" s="60"/>
      <c r="U39" s="60"/>
      <c r="V39" s="60"/>
      <c r="W39" s="60">
        <v>6701354</v>
      </c>
      <c r="X39" s="60">
        <v>8252255</v>
      </c>
      <c r="Y39" s="60">
        <v>-1550901</v>
      </c>
      <c r="Z39" s="140">
        <v>-18.79</v>
      </c>
      <c r="AA39" s="155">
        <v>16615000</v>
      </c>
    </row>
    <row r="40" spans="1:27" ht="12.75">
      <c r="A40" s="138" t="s">
        <v>86</v>
      </c>
      <c r="B40" s="136"/>
      <c r="C40" s="155">
        <v>3359051</v>
      </c>
      <c r="D40" s="155"/>
      <c r="E40" s="156">
        <v>3213000</v>
      </c>
      <c r="F40" s="60">
        <v>3213000</v>
      </c>
      <c r="G40" s="60">
        <v>62232</v>
      </c>
      <c r="H40" s="60">
        <v>62242</v>
      </c>
      <c r="I40" s="60">
        <v>62242</v>
      </c>
      <c r="J40" s="60">
        <v>186716</v>
      </c>
      <c r="K40" s="60">
        <v>605460</v>
      </c>
      <c r="L40" s="60">
        <v>62299</v>
      </c>
      <c r="M40" s="60">
        <v>474634</v>
      </c>
      <c r="N40" s="60">
        <v>1142393</v>
      </c>
      <c r="O40" s="60"/>
      <c r="P40" s="60"/>
      <c r="Q40" s="60"/>
      <c r="R40" s="60"/>
      <c r="S40" s="60"/>
      <c r="T40" s="60"/>
      <c r="U40" s="60"/>
      <c r="V40" s="60"/>
      <c r="W40" s="60">
        <v>1329109</v>
      </c>
      <c r="X40" s="60">
        <v>1595817</v>
      </c>
      <c r="Y40" s="60">
        <v>-266708</v>
      </c>
      <c r="Z40" s="140">
        <v>-16.71</v>
      </c>
      <c r="AA40" s="155">
        <v>3213000</v>
      </c>
    </row>
    <row r="41" spans="1:27" ht="12.75">
      <c r="A41" s="138" t="s">
        <v>87</v>
      </c>
      <c r="B41" s="136"/>
      <c r="C41" s="155">
        <v>22014461</v>
      </c>
      <c r="D41" s="155"/>
      <c r="E41" s="156">
        <v>8301000</v>
      </c>
      <c r="F41" s="60">
        <v>8301000</v>
      </c>
      <c r="G41" s="60">
        <v>264695</v>
      </c>
      <c r="H41" s="60">
        <v>2364241</v>
      </c>
      <c r="I41" s="60">
        <v>256131</v>
      </c>
      <c r="J41" s="60">
        <v>2885067</v>
      </c>
      <c r="K41" s="60">
        <v>967164</v>
      </c>
      <c r="L41" s="60">
        <v>322838</v>
      </c>
      <c r="M41" s="60">
        <v>413430</v>
      </c>
      <c r="N41" s="60">
        <v>1703432</v>
      </c>
      <c r="O41" s="60"/>
      <c r="P41" s="60"/>
      <c r="Q41" s="60"/>
      <c r="R41" s="60"/>
      <c r="S41" s="60"/>
      <c r="T41" s="60"/>
      <c r="U41" s="60"/>
      <c r="V41" s="60"/>
      <c r="W41" s="60">
        <v>4588499</v>
      </c>
      <c r="X41" s="60">
        <v>4122899</v>
      </c>
      <c r="Y41" s="60">
        <v>465600</v>
      </c>
      <c r="Z41" s="140">
        <v>11.29</v>
      </c>
      <c r="AA41" s="155">
        <v>8301000</v>
      </c>
    </row>
    <row r="42" spans="1:27" ht="12.75">
      <c r="A42" s="135" t="s">
        <v>88</v>
      </c>
      <c r="B42" s="142"/>
      <c r="C42" s="153">
        <f aca="true" t="shared" si="8" ref="C42:Y42">SUM(C43:C46)</f>
        <v>307108522</v>
      </c>
      <c r="D42" s="153">
        <f>SUM(D43:D46)</f>
        <v>0</v>
      </c>
      <c r="E42" s="154">
        <f t="shared" si="8"/>
        <v>368161976</v>
      </c>
      <c r="F42" s="100">
        <f t="shared" si="8"/>
        <v>368161976</v>
      </c>
      <c r="G42" s="100">
        <f t="shared" si="8"/>
        <v>6494063</v>
      </c>
      <c r="H42" s="100">
        <f t="shared" si="8"/>
        <v>32210120</v>
      </c>
      <c r="I42" s="100">
        <f t="shared" si="8"/>
        <v>7599052</v>
      </c>
      <c r="J42" s="100">
        <f t="shared" si="8"/>
        <v>46303235</v>
      </c>
      <c r="K42" s="100">
        <f t="shared" si="8"/>
        <v>43305845</v>
      </c>
      <c r="L42" s="100">
        <f t="shared" si="8"/>
        <v>10754460</v>
      </c>
      <c r="M42" s="100">
        <f t="shared" si="8"/>
        <v>25595592</v>
      </c>
      <c r="N42" s="100">
        <f t="shared" si="8"/>
        <v>79655897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125959132</v>
      </c>
      <c r="X42" s="100">
        <f t="shared" si="8"/>
        <v>182856851</v>
      </c>
      <c r="Y42" s="100">
        <f t="shared" si="8"/>
        <v>-56897719</v>
      </c>
      <c r="Z42" s="137">
        <f>+IF(X42&lt;&gt;0,+(Y42/X42)*100,0)</f>
        <v>-31.115989742161755</v>
      </c>
      <c r="AA42" s="153">
        <f>SUM(AA43:AA46)</f>
        <v>368161976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288897768</v>
      </c>
      <c r="D44" s="155"/>
      <c r="E44" s="156">
        <v>363775976</v>
      </c>
      <c r="F44" s="60">
        <v>363775976</v>
      </c>
      <c r="G44" s="60">
        <v>6494063</v>
      </c>
      <c r="H44" s="60">
        <v>32210120</v>
      </c>
      <c r="I44" s="60">
        <v>7599052</v>
      </c>
      <c r="J44" s="60">
        <v>46303235</v>
      </c>
      <c r="K44" s="60">
        <v>42840917</v>
      </c>
      <c r="L44" s="60">
        <v>10569592</v>
      </c>
      <c r="M44" s="60">
        <v>24886601</v>
      </c>
      <c r="N44" s="60">
        <v>78297110</v>
      </c>
      <c r="O44" s="60"/>
      <c r="P44" s="60"/>
      <c r="Q44" s="60"/>
      <c r="R44" s="60"/>
      <c r="S44" s="60"/>
      <c r="T44" s="60"/>
      <c r="U44" s="60"/>
      <c r="V44" s="60"/>
      <c r="W44" s="60">
        <v>124600345</v>
      </c>
      <c r="X44" s="60">
        <v>180678433</v>
      </c>
      <c r="Y44" s="60">
        <v>-56078088</v>
      </c>
      <c r="Z44" s="140">
        <v>-31.04</v>
      </c>
      <c r="AA44" s="155">
        <v>363775976</v>
      </c>
    </row>
    <row r="45" spans="1:27" ht="12.75">
      <c r="A45" s="138" t="s">
        <v>91</v>
      </c>
      <c r="B45" s="136"/>
      <c r="C45" s="157">
        <v>18210754</v>
      </c>
      <c r="D45" s="157"/>
      <c r="E45" s="158">
        <v>4386000</v>
      </c>
      <c r="F45" s="159">
        <v>4386000</v>
      </c>
      <c r="G45" s="159"/>
      <c r="H45" s="159"/>
      <c r="I45" s="159"/>
      <c r="J45" s="159"/>
      <c r="K45" s="159">
        <v>464928</v>
      </c>
      <c r="L45" s="159">
        <v>184868</v>
      </c>
      <c r="M45" s="159">
        <v>708991</v>
      </c>
      <c r="N45" s="159">
        <v>1358787</v>
      </c>
      <c r="O45" s="159"/>
      <c r="P45" s="159"/>
      <c r="Q45" s="159"/>
      <c r="R45" s="159"/>
      <c r="S45" s="159"/>
      <c r="T45" s="159"/>
      <c r="U45" s="159"/>
      <c r="V45" s="159"/>
      <c r="W45" s="159">
        <v>1358787</v>
      </c>
      <c r="X45" s="159">
        <v>2178418</v>
      </c>
      <c r="Y45" s="159">
        <v>-819631</v>
      </c>
      <c r="Z45" s="141">
        <v>-37.63</v>
      </c>
      <c r="AA45" s="157">
        <v>4386000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659930645</v>
      </c>
      <c r="D48" s="168">
        <f>+D28+D32+D38+D42+D47</f>
        <v>0</v>
      </c>
      <c r="E48" s="169">
        <f t="shared" si="9"/>
        <v>740662000</v>
      </c>
      <c r="F48" s="73">
        <f t="shared" si="9"/>
        <v>740662000</v>
      </c>
      <c r="G48" s="73">
        <f t="shared" si="9"/>
        <v>22157884</v>
      </c>
      <c r="H48" s="73">
        <f t="shared" si="9"/>
        <v>59507665</v>
      </c>
      <c r="I48" s="73">
        <f t="shared" si="9"/>
        <v>45038528</v>
      </c>
      <c r="J48" s="73">
        <f t="shared" si="9"/>
        <v>126704077</v>
      </c>
      <c r="K48" s="73">
        <f t="shared" si="9"/>
        <v>74966535</v>
      </c>
      <c r="L48" s="73">
        <f t="shared" si="9"/>
        <v>52449770</v>
      </c>
      <c r="M48" s="73">
        <f t="shared" si="9"/>
        <v>49323151</v>
      </c>
      <c r="N48" s="73">
        <f t="shared" si="9"/>
        <v>176739456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303443533</v>
      </c>
      <c r="X48" s="73">
        <f t="shared" si="9"/>
        <v>367868304</v>
      </c>
      <c r="Y48" s="73">
        <f t="shared" si="9"/>
        <v>-64424771</v>
      </c>
      <c r="Z48" s="170">
        <f>+IF(X48&lt;&gt;0,+(Y48/X48)*100,0)</f>
        <v>-17.512998619201507</v>
      </c>
      <c r="AA48" s="168">
        <f>+AA28+AA32+AA38+AA42+AA47</f>
        <v>740662000</v>
      </c>
    </row>
    <row r="49" spans="1:27" ht="12.75">
      <c r="A49" s="148" t="s">
        <v>49</v>
      </c>
      <c r="B49" s="149"/>
      <c r="C49" s="171">
        <f aca="true" t="shared" si="10" ref="C49:Y49">+C25-C48</f>
        <v>298286770</v>
      </c>
      <c r="D49" s="171">
        <f>+D25-D48</f>
        <v>0</v>
      </c>
      <c r="E49" s="172">
        <f t="shared" si="10"/>
        <v>217477000</v>
      </c>
      <c r="F49" s="173">
        <f t="shared" si="10"/>
        <v>217477000</v>
      </c>
      <c r="G49" s="173">
        <f t="shared" si="10"/>
        <v>196808611</v>
      </c>
      <c r="H49" s="173">
        <f t="shared" si="10"/>
        <v>-36501483</v>
      </c>
      <c r="I49" s="173">
        <f t="shared" si="10"/>
        <v>-11245817</v>
      </c>
      <c r="J49" s="173">
        <f t="shared" si="10"/>
        <v>149061311</v>
      </c>
      <c r="K49" s="173">
        <f t="shared" si="10"/>
        <v>-43160338</v>
      </c>
      <c r="L49" s="173">
        <f t="shared" si="10"/>
        <v>5340125</v>
      </c>
      <c r="M49" s="173">
        <f t="shared" si="10"/>
        <v>125602869</v>
      </c>
      <c r="N49" s="173">
        <f t="shared" si="10"/>
        <v>87782656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236843967</v>
      </c>
      <c r="X49" s="173">
        <f>IF(F25=F48,0,X25-X48)</f>
        <v>108015387</v>
      </c>
      <c r="Y49" s="173">
        <f t="shared" si="10"/>
        <v>128828580</v>
      </c>
      <c r="Z49" s="174">
        <f>+IF(X49&lt;&gt;0,+(Y49/X49)*100,0)</f>
        <v>119.26872974125435</v>
      </c>
      <c r="AA49" s="171">
        <f>+AA25-AA48</f>
        <v>217477000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58327844</v>
      </c>
      <c r="D8" s="155">
        <v>0</v>
      </c>
      <c r="E8" s="156">
        <v>57659000</v>
      </c>
      <c r="F8" s="60">
        <v>57659000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28637784</v>
      </c>
      <c r="Y8" s="60">
        <v>-28637784</v>
      </c>
      <c r="Z8" s="140">
        <v>-100</v>
      </c>
      <c r="AA8" s="155">
        <v>57659000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5966473</v>
      </c>
      <c r="J11" s="60">
        <v>5966473</v>
      </c>
      <c r="K11" s="60">
        <v>0</v>
      </c>
      <c r="L11" s="60">
        <v>19661942</v>
      </c>
      <c r="M11" s="60">
        <v>0</v>
      </c>
      <c r="N11" s="60">
        <v>19661942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25628415</v>
      </c>
      <c r="X11" s="60"/>
      <c r="Y11" s="60">
        <v>25628415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23258349</v>
      </c>
      <c r="D13" s="155">
        <v>0</v>
      </c>
      <c r="E13" s="156">
        <v>22694000</v>
      </c>
      <c r="F13" s="60">
        <v>22694000</v>
      </c>
      <c r="G13" s="60">
        <v>1075467</v>
      </c>
      <c r="H13" s="60">
        <v>2383313</v>
      </c>
      <c r="I13" s="60">
        <v>2945215</v>
      </c>
      <c r="J13" s="60">
        <v>6403995</v>
      </c>
      <c r="K13" s="60">
        <v>1524986</v>
      </c>
      <c r="L13" s="60">
        <v>1545978</v>
      </c>
      <c r="M13" s="60">
        <v>2846564</v>
      </c>
      <c r="N13" s="60">
        <v>5917528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12321523</v>
      </c>
      <c r="X13" s="60">
        <v>11271543</v>
      </c>
      <c r="Y13" s="60">
        <v>1049980</v>
      </c>
      <c r="Z13" s="140">
        <v>9.32</v>
      </c>
      <c r="AA13" s="155">
        <v>22694000</v>
      </c>
    </row>
    <row r="14" spans="1:27" ht="12.75">
      <c r="A14" s="181" t="s">
        <v>110</v>
      </c>
      <c r="B14" s="185"/>
      <c r="C14" s="155">
        <v>1839079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507749793</v>
      </c>
      <c r="D19" s="155">
        <v>0</v>
      </c>
      <c r="E19" s="156">
        <v>589885000</v>
      </c>
      <c r="F19" s="60">
        <v>589885000</v>
      </c>
      <c r="G19" s="60">
        <v>194264629</v>
      </c>
      <c r="H19" s="60">
        <v>3496630</v>
      </c>
      <c r="I19" s="60">
        <v>486928</v>
      </c>
      <c r="J19" s="60">
        <v>198248187</v>
      </c>
      <c r="K19" s="60">
        <v>5296334</v>
      </c>
      <c r="L19" s="60">
        <v>3990325</v>
      </c>
      <c r="M19" s="60">
        <v>149324839</v>
      </c>
      <c r="N19" s="60">
        <v>158611498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356859685</v>
      </c>
      <c r="X19" s="60">
        <v>292981132</v>
      </c>
      <c r="Y19" s="60">
        <v>63878553</v>
      </c>
      <c r="Z19" s="140">
        <v>21.8</v>
      </c>
      <c r="AA19" s="155">
        <v>589885000</v>
      </c>
    </row>
    <row r="20" spans="1:27" ht="12.75">
      <c r="A20" s="181" t="s">
        <v>35</v>
      </c>
      <c r="B20" s="185"/>
      <c r="C20" s="155">
        <v>1739265</v>
      </c>
      <c r="D20" s="155">
        <v>0</v>
      </c>
      <c r="E20" s="156">
        <v>945000</v>
      </c>
      <c r="F20" s="54">
        <v>945000</v>
      </c>
      <c r="G20" s="54">
        <v>10714</v>
      </c>
      <c r="H20" s="54">
        <v>17163</v>
      </c>
      <c r="I20" s="54">
        <v>170338</v>
      </c>
      <c r="J20" s="54">
        <v>198215</v>
      </c>
      <c r="K20" s="54">
        <v>14706</v>
      </c>
      <c r="L20" s="54">
        <v>80760</v>
      </c>
      <c r="M20" s="54">
        <v>27077</v>
      </c>
      <c r="N20" s="54">
        <v>122543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320758</v>
      </c>
      <c r="X20" s="54"/>
      <c r="Y20" s="54">
        <v>320758</v>
      </c>
      <c r="Z20" s="184">
        <v>0</v>
      </c>
      <c r="AA20" s="130">
        <v>945000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19000</v>
      </c>
      <c r="H21" s="60">
        <v>44772</v>
      </c>
      <c r="I21" s="82">
        <v>6252</v>
      </c>
      <c r="J21" s="60">
        <v>70024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70024</v>
      </c>
      <c r="X21" s="60"/>
      <c r="Y21" s="60">
        <v>70024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592914330</v>
      </c>
      <c r="D22" s="188">
        <f>SUM(D5:D21)</f>
        <v>0</v>
      </c>
      <c r="E22" s="189">
        <f t="shared" si="0"/>
        <v>671183000</v>
      </c>
      <c r="F22" s="190">
        <f t="shared" si="0"/>
        <v>671183000</v>
      </c>
      <c r="G22" s="190">
        <f t="shared" si="0"/>
        <v>195369810</v>
      </c>
      <c r="H22" s="190">
        <f t="shared" si="0"/>
        <v>5941878</v>
      </c>
      <c r="I22" s="190">
        <f t="shared" si="0"/>
        <v>9575206</v>
      </c>
      <c r="J22" s="190">
        <f t="shared" si="0"/>
        <v>210886894</v>
      </c>
      <c r="K22" s="190">
        <f t="shared" si="0"/>
        <v>6836026</v>
      </c>
      <c r="L22" s="190">
        <f t="shared" si="0"/>
        <v>25279005</v>
      </c>
      <c r="M22" s="190">
        <f t="shared" si="0"/>
        <v>152198480</v>
      </c>
      <c r="N22" s="190">
        <f t="shared" si="0"/>
        <v>184313511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395200405</v>
      </c>
      <c r="X22" s="190">
        <f t="shared" si="0"/>
        <v>332890459</v>
      </c>
      <c r="Y22" s="190">
        <f t="shared" si="0"/>
        <v>62309946</v>
      </c>
      <c r="Z22" s="191">
        <f>+IF(X22&lt;&gt;0,+(Y22/X22)*100,0)</f>
        <v>18.71785276970044</v>
      </c>
      <c r="AA22" s="188">
        <f>SUM(AA5:AA21)</f>
        <v>671183000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248769964</v>
      </c>
      <c r="D25" s="155">
        <v>0</v>
      </c>
      <c r="E25" s="156">
        <v>278377024</v>
      </c>
      <c r="F25" s="60">
        <v>278377024</v>
      </c>
      <c r="G25" s="60">
        <v>18401130</v>
      </c>
      <c r="H25" s="60">
        <v>20452842</v>
      </c>
      <c r="I25" s="60">
        <v>18628119</v>
      </c>
      <c r="J25" s="60">
        <v>57482091</v>
      </c>
      <c r="K25" s="60">
        <v>22298292</v>
      </c>
      <c r="L25" s="60">
        <v>20141601</v>
      </c>
      <c r="M25" s="60">
        <v>26234000</v>
      </c>
      <c r="N25" s="60">
        <v>68673893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126155984</v>
      </c>
      <c r="X25" s="60">
        <v>138262908</v>
      </c>
      <c r="Y25" s="60">
        <v>-12106924</v>
      </c>
      <c r="Z25" s="140">
        <v>-8.76</v>
      </c>
      <c r="AA25" s="155">
        <v>278377024</v>
      </c>
    </row>
    <row r="26" spans="1:27" ht="12.75">
      <c r="A26" s="183" t="s">
        <v>38</v>
      </c>
      <c r="B26" s="182"/>
      <c r="C26" s="155">
        <v>11729226</v>
      </c>
      <c r="D26" s="155">
        <v>0</v>
      </c>
      <c r="E26" s="156">
        <v>13921000</v>
      </c>
      <c r="F26" s="60">
        <v>13921000</v>
      </c>
      <c r="G26" s="60">
        <v>995317</v>
      </c>
      <c r="H26" s="60">
        <v>788052</v>
      </c>
      <c r="I26" s="60">
        <v>804935</v>
      </c>
      <c r="J26" s="60">
        <v>2588304</v>
      </c>
      <c r="K26" s="60">
        <v>767407</v>
      </c>
      <c r="L26" s="60">
        <v>811157</v>
      </c>
      <c r="M26" s="60">
        <v>888084</v>
      </c>
      <c r="N26" s="60">
        <v>2466648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5054952</v>
      </c>
      <c r="X26" s="60">
        <v>6914213</v>
      </c>
      <c r="Y26" s="60">
        <v>-1859261</v>
      </c>
      <c r="Z26" s="140">
        <v>-26.89</v>
      </c>
      <c r="AA26" s="155">
        <v>13921000</v>
      </c>
    </row>
    <row r="27" spans="1:27" ht="12.75">
      <c r="A27" s="183" t="s">
        <v>118</v>
      </c>
      <c r="B27" s="182"/>
      <c r="C27" s="155">
        <v>32635222</v>
      </c>
      <c r="D27" s="155">
        <v>0</v>
      </c>
      <c r="E27" s="156">
        <v>51893000</v>
      </c>
      <c r="F27" s="60">
        <v>51893000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25773956</v>
      </c>
      <c r="Y27" s="60">
        <v>-25773956</v>
      </c>
      <c r="Z27" s="140">
        <v>-100</v>
      </c>
      <c r="AA27" s="155">
        <v>51893000</v>
      </c>
    </row>
    <row r="28" spans="1:27" ht="12.75">
      <c r="A28" s="183" t="s">
        <v>39</v>
      </c>
      <c r="B28" s="182"/>
      <c r="C28" s="155">
        <v>56445207</v>
      </c>
      <c r="D28" s="155">
        <v>0</v>
      </c>
      <c r="E28" s="156">
        <v>69479000</v>
      </c>
      <c r="F28" s="60">
        <v>69479000</v>
      </c>
      <c r="G28" s="60">
        <v>0</v>
      </c>
      <c r="H28" s="60">
        <v>0</v>
      </c>
      <c r="I28" s="60">
        <v>14482987</v>
      </c>
      <c r="J28" s="60">
        <v>14482987</v>
      </c>
      <c r="K28" s="60">
        <v>5232986</v>
      </c>
      <c r="L28" s="60">
        <v>4806065</v>
      </c>
      <c r="M28" s="60">
        <v>0</v>
      </c>
      <c r="N28" s="60">
        <v>10039051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24522038</v>
      </c>
      <c r="X28" s="60">
        <v>34508482</v>
      </c>
      <c r="Y28" s="60">
        <v>-9986444</v>
      </c>
      <c r="Z28" s="140">
        <v>-28.94</v>
      </c>
      <c r="AA28" s="155">
        <v>69479000</v>
      </c>
    </row>
    <row r="29" spans="1:27" ht="12.75">
      <c r="A29" s="183" t="s">
        <v>40</v>
      </c>
      <c r="B29" s="182"/>
      <c r="C29" s="155">
        <v>273334</v>
      </c>
      <c r="D29" s="155">
        <v>0</v>
      </c>
      <c r="E29" s="156">
        <v>475000</v>
      </c>
      <c r="F29" s="60">
        <v>475000</v>
      </c>
      <c r="G29" s="60">
        <v>0</v>
      </c>
      <c r="H29" s="60">
        <v>0</v>
      </c>
      <c r="I29" s="60">
        <v>0</v>
      </c>
      <c r="J29" s="60">
        <v>0</v>
      </c>
      <c r="K29" s="60">
        <v>29027</v>
      </c>
      <c r="L29" s="60">
        <v>7113</v>
      </c>
      <c r="M29" s="60">
        <v>0</v>
      </c>
      <c r="N29" s="60">
        <v>36140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36140</v>
      </c>
      <c r="X29" s="60">
        <v>235921</v>
      </c>
      <c r="Y29" s="60">
        <v>-199781</v>
      </c>
      <c r="Z29" s="140">
        <v>-84.68</v>
      </c>
      <c r="AA29" s="155">
        <v>475000</v>
      </c>
    </row>
    <row r="30" spans="1:27" ht="12.75">
      <c r="A30" s="183" t="s">
        <v>119</v>
      </c>
      <c r="B30" s="182"/>
      <c r="C30" s="155">
        <v>46808766</v>
      </c>
      <c r="D30" s="155">
        <v>0</v>
      </c>
      <c r="E30" s="156">
        <v>50400000</v>
      </c>
      <c r="F30" s="60">
        <v>50400000</v>
      </c>
      <c r="G30" s="60">
        <v>0</v>
      </c>
      <c r="H30" s="60">
        <v>2304204</v>
      </c>
      <c r="I30" s="60">
        <v>0</v>
      </c>
      <c r="J30" s="60">
        <v>2304204</v>
      </c>
      <c r="K30" s="60">
        <v>9783094</v>
      </c>
      <c r="L30" s="60">
        <v>0</v>
      </c>
      <c r="M30" s="60">
        <v>0</v>
      </c>
      <c r="N30" s="60">
        <v>9783094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12087298</v>
      </c>
      <c r="X30" s="60">
        <v>25032420</v>
      </c>
      <c r="Y30" s="60">
        <v>-12945122</v>
      </c>
      <c r="Z30" s="140">
        <v>-51.71</v>
      </c>
      <c r="AA30" s="155">
        <v>50400000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18106000</v>
      </c>
      <c r="F32" s="60">
        <v>18106000</v>
      </c>
      <c r="G32" s="60">
        <v>16485</v>
      </c>
      <c r="H32" s="60">
        <v>1694523</v>
      </c>
      <c r="I32" s="60">
        <v>5410487</v>
      </c>
      <c r="J32" s="60">
        <v>7121495</v>
      </c>
      <c r="K32" s="60">
        <v>947368</v>
      </c>
      <c r="L32" s="60">
        <v>1363724</v>
      </c>
      <c r="M32" s="60">
        <v>3150365</v>
      </c>
      <c r="N32" s="60">
        <v>5461457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12582952</v>
      </c>
      <c r="X32" s="60">
        <v>8992799</v>
      </c>
      <c r="Y32" s="60">
        <v>3590153</v>
      </c>
      <c r="Z32" s="140">
        <v>39.92</v>
      </c>
      <c r="AA32" s="155">
        <v>18106000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1850000</v>
      </c>
      <c r="F33" s="60">
        <v>1850000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918850</v>
      </c>
      <c r="Y33" s="60">
        <v>-918850</v>
      </c>
      <c r="Z33" s="140">
        <v>-100</v>
      </c>
      <c r="AA33" s="155">
        <v>1850000</v>
      </c>
    </row>
    <row r="34" spans="1:27" ht="12.75">
      <c r="A34" s="183" t="s">
        <v>43</v>
      </c>
      <c r="B34" s="182"/>
      <c r="C34" s="155">
        <v>262805138</v>
      </c>
      <c r="D34" s="155">
        <v>0</v>
      </c>
      <c r="E34" s="156">
        <v>256160976</v>
      </c>
      <c r="F34" s="60">
        <v>256160976</v>
      </c>
      <c r="G34" s="60">
        <v>2744952</v>
      </c>
      <c r="H34" s="60">
        <v>34268044</v>
      </c>
      <c r="I34" s="60">
        <v>5712000</v>
      </c>
      <c r="J34" s="60">
        <v>42724996</v>
      </c>
      <c r="K34" s="60">
        <v>35908361</v>
      </c>
      <c r="L34" s="60">
        <v>25320110</v>
      </c>
      <c r="M34" s="60">
        <v>19050702</v>
      </c>
      <c r="N34" s="60">
        <v>80279173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123004169</v>
      </c>
      <c r="X34" s="60">
        <v>127228753</v>
      </c>
      <c r="Y34" s="60">
        <v>-4224584</v>
      </c>
      <c r="Z34" s="140">
        <v>-3.32</v>
      </c>
      <c r="AA34" s="155">
        <v>256160976</v>
      </c>
    </row>
    <row r="35" spans="1:27" ht="12.75">
      <c r="A35" s="181" t="s">
        <v>122</v>
      </c>
      <c r="B35" s="185"/>
      <c r="C35" s="155">
        <v>463788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659930645</v>
      </c>
      <c r="D36" s="188">
        <f>SUM(D25:D35)</f>
        <v>0</v>
      </c>
      <c r="E36" s="189">
        <f t="shared" si="1"/>
        <v>740662000</v>
      </c>
      <c r="F36" s="190">
        <f t="shared" si="1"/>
        <v>740662000</v>
      </c>
      <c r="G36" s="190">
        <f t="shared" si="1"/>
        <v>22157884</v>
      </c>
      <c r="H36" s="190">
        <f t="shared" si="1"/>
        <v>59507665</v>
      </c>
      <c r="I36" s="190">
        <f t="shared" si="1"/>
        <v>45038528</v>
      </c>
      <c r="J36" s="190">
        <f t="shared" si="1"/>
        <v>126704077</v>
      </c>
      <c r="K36" s="190">
        <f t="shared" si="1"/>
        <v>74966535</v>
      </c>
      <c r="L36" s="190">
        <f t="shared" si="1"/>
        <v>52449770</v>
      </c>
      <c r="M36" s="190">
        <f t="shared" si="1"/>
        <v>49323151</v>
      </c>
      <c r="N36" s="190">
        <f t="shared" si="1"/>
        <v>176739456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303443533</v>
      </c>
      <c r="X36" s="190">
        <f t="shared" si="1"/>
        <v>367868302</v>
      </c>
      <c r="Y36" s="190">
        <f t="shared" si="1"/>
        <v>-64424769</v>
      </c>
      <c r="Z36" s="191">
        <f>+IF(X36&lt;&gt;0,+(Y36/X36)*100,0)</f>
        <v>-17.512998170742094</v>
      </c>
      <c r="AA36" s="188">
        <f>SUM(AA25:AA35)</f>
        <v>740662000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-67016315</v>
      </c>
      <c r="D38" s="199">
        <f>+D22-D36</f>
        <v>0</v>
      </c>
      <c r="E38" s="200">
        <f t="shared" si="2"/>
        <v>-69479000</v>
      </c>
      <c r="F38" s="106">
        <f t="shared" si="2"/>
        <v>-69479000</v>
      </c>
      <c r="G38" s="106">
        <f t="shared" si="2"/>
        <v>173211926</v>
      </c>
      <c r="H38" s="106">
        <f t="shared" si="2"/>
        <v>-53565787</v>
      </c>
      <c r="I38" s="106">
        <f t="shared" si="2"/>
        <v>-35463322</v>
      </c>
      <c r="J38" s="106">
        <f t="shared" si="2"/>
        <v>84182817</v>
      </c>
      <c r="K38" s="106">
        <f t="shared" si="2"/>
        <v>-68130509</v>
      </c>
      <c r="L38" s="106">
        <f t="shared" si="2"/>
        <v>-27170765</v>
      </c>
      <c r="M38" s="106">
        <f t="shared" si="2"/>
        <v>102875329</v>
      </c>
      <c r="N38" s="106">
        <f t="shared" si="2"/>
        <v>7574055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91756872</v>
      </c>
      <c r="X38" s="106">
        <f>IF(F22=F36,0,X22-X36)</f>
        <v>-34977843</v>
      </c>
      <c r="Y38" s="106">
        <f t="shared" si="2"/>
        <v>126734715</v>
      </c>
      <c r="Z38" s="201">
        <f>+IF(X38&lt;&gt;0,+(Y38/X38)*100,0)</f>
        <v>-362.3285603975065</v>
      </c>
      <c r="AA38" s="199">
        <f>+AA22-AA36</f>
        <v>-69479000</v>
      </c>
    </row>
    <row r="39" spans="1:27" ht="12.75">
      <c r="A39" s="181" t="s">
        <v>46</v>
      </c>
      <c r="B39" s="185"/>
      <c r="C39" s="155">
        <v>365303085</v>
      </c>
      <c r="D39" s="155">
        <v>0</v>
      </c>
      <c r="E39" s="156">
        <v>286956000</v>
      </c>
      <c r="F39" s="60">
        <v>286956000</v>
      </c>
      <c r="G39" s="60">
        <v>23596685</v>
      </c>
      <c r="H39" s="60">
        <v>17064304</v>
      </c>
      <c r="I39" s="60">
        <v>24217505</v>
      </c>
      <c r="J39" s="60">
        <v>64878494</v>
      </c>
      <c r="K39" s="60">
        <v>24970171</v>
      </c>
      <c r="L39" s="60">
        <v>32510890</v>
      </c>
      <c r="M39" s="60">
        <v>22727540</v>
      </c>
      <c r="N39" s="60">
        <v>80208601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145087095</v>
      </c>
      <c r="X39" s="60">
        <v>142523871</v>
      </c>
      <c r="Y39" s="60">
        <v>2563224</v>
      </c>
      <c r="Z39" s="140">
        <v>1.8</v>
      </c>
      <c r="AA39" s="155">
        <v>286956000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298286770</v>
      </c>
      <c r="D42" s="206">
        <f>SUM(D38:D41)</f>
        <v>0</v>
      </c>
      <c r="E42" s="207">
        <f t="shared" si="3"/>
        <v>217477000</v>
      </c>
      <c r="F42" s="88">
        <f t="shared" si="3"/>
        <v>217477000</v>
      </c>
      <c r="G42" s="88">
        <f t="shared" si="3"/>
        <v>196808611</v>
      </c>
      <c r="H42" s="88">
        <f t="shared" si="3"/>
        <v>-36501483</v>
      </c>
      <c r="I42" s="88">
        <f t="shared" si="3"/>
        <v>-11245817</v>
      </c>
      <c r="J42" s="88">
        <f t="shared" si="3"/>
        <v>149061311</v>
      </c>
      <c r="K42" s="88">
        <f t="shared" si="3"/>
        <v>-43160338</v>
      </c>
      <c r="L42" s="88">
        <f t="shared" si="3"/>
        <v>5340125</v>
      </c>
      <c r="M42" s="88">
        <f t="shared" si="3"/>
        <v>125602869</v>
      </c>
      <c r="N42" s="88">
        <f t="shared" si="3"/>
        <v>87782656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236843967</v>
      </c>
      <c r="X42" s="88">
        <f t="shared" si="3"/>
        <v>107546028</v>
      </c>
      <c r="Y42" s="88">
        <f t="shared" si="3"/>
        <v>129297939</v>
      </c>
      <c r="Z42" s="208">
        <f>+IF(X42&lt;&gt;0,+(Y42/X42)*100,0)</f>
        <v>120.22567583807</v>
      </c>
      <c r="AA42" s="206">
        <f>SUM(AA38:AA41)</f>
        <v>217477000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298286770</v>
      </c>
      <c r="D44" s="210">
        <f>+D42-D43</f>
        <v>0</v>
      </c>
      <c r="E44" s="211">
        <f t="shared" si="4"/>
        <v>217477000</v>
      </c>
      <c r="F44" s="77">
        <f t="shared" si="4"/>
        <v>217477000</v>
      </c>
      <c r="G44" s="77">
        <f t="shared" si="4"/>
        <v>196808611</v>
      </c>
      <c r="H44" s="77">
        <f t="shared" si="4"/>
        <v>-36501483</v>
      </c>
      <c r="I44" s="77">
        <f t="shared" si="4"/>
        <v>-11245817</v>
      </c>
      <c r="J44" s="77">
        <f t="shared" si="4"/>
        <v>149061311</v>
      </c>
      <c r="K44" s="77">
        <f t="shared" si="4"/>
        <v>-43160338</v>
      </c>
      <c r="L44" s="77">
        <f t="shared" si="4"/>
        <v>5340125</v>
      </c>
      <c r="M44" s="77">
        <f t="shared" si="4"/>
        <v>125602869</v>
      </c>
      <c r="N44" s="77">
        <f t="shared" si="4"/>
        <v>87782656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236843967</v>
      </c>
      <c r="X44" s="77">
        <f t="shared" si="4"/>
        <v>107546028</v>
      </c>
      <c r="Y44" s="77">
        <f t="shared" si="4"/>
        <v>129297939</v>
      </c>
      <c r="Z44" s="212">
        <f>+IF(X44&lt;&gt;0,+(Y44/X44)*100,0)</f>
        <v>120.22567583807</v>
      </c>
      <c r="AA44" s="210">
        <f>+AA42-AA43</f>
        <v>217477000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298286770</v>
      </c>
      <c r="D46" s="206">
        <f>SUM(D44:D45)</f>
        <v>0</v>
      </c>
      <c r="E46" s="207">
        <f t="shared" si="5"/>
        <v>217477000</v>
      </c>
      <c r="F46" s="88">
        <f t="shared" si="5"/>
        <v>217477000</v>
      </c>
      <c r="G46" s="88">
        <f t="shared" si="5"/>
        <v>196808611</v>
      </c>
      <c r="H46" s="88">
        <f t="shared" si="5"/>
        <v>-36501483</v>
      </c>
      <c r="I46" s="88">
        <f t="shared" si="5"/>
        <v>-11245817</v>
      </c>
      <c r="J46" s="88">
        <f t="shared" si="5"/>
        <v>149061311</v>
      </c>
      <c r="K46" s="88">
        <f t="shared" si="5"/>
        <v>-43160338</v>
      </c>
      <c r="L46" s="88">
        <f t="shared" si="5"/>
        <v>5340125</v>
      </c>
      <c r="M46" s="88">
        <f t="shared" si="5"/>
        <v>125602869</v>
      </c>
      <c r="N46" s="88">
        <f t="shared" si="5"/>
        <v>87782656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236843967</v>
      </c>
      <c r="X46" s="88">
        <f t="shared" si="5"/>
        <v>107546028</v>
      </c>
      <c r="Y46" s="88">
        <f t="shared" si="5"/>
        <v>129297939</v>
      </c>
      <c r="Z46" s="208">
        <f>+IF(X46&lt;&gt;0,+(Y46/X46)*100,0)</f>
        <v>120.22567583807</v>
      </c>
      <c r="AA46" s="206">
        <f>SUM(AA44:AA45)</f>
        <v>217477000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298286770</v>
      </c>
      <c r="D48" s="217">
        <f>SUM(D46:D47)</f>
        <v>0</v>
      </c>
      <c r="E48" s="218">
        <f t="shared" si="6"/>
        <v>217477000</v>
      </c>
      <c r="F48" s="219">
        <f t="shared" si="6"/>
        <v>217477000</v>
      </c>
      <c r="G48" s="219">
        <f t="shared" si="6"/>
        <v>196808611</v>
      </c>
      <c r="H48" s="220">
        <f t="shared" si="6"/>
        <v>-36501483</v>
      </c>
      <c r="I48" s="220">
        <f t="shared" si="6"/>
        <v>-11245817</v>
      </c>
      <c r="J48" s="220">
        <f t="shared" si="6"/>
        <v>149061311</v>
      </c>
      <c r="K48" s="220">
        <f t="shared" si="6"/>
        <v>-43160338</v>
      </c>
      <c r="L48" s="220">
        <f t="shared" si="6"/>
        <v>5340125</v>
      </c>
      <c r="M48" s="219">
        <f t="shared" si="6"/>
        <v>125602869</v>
      </c>
      <c r="N48" s="219">
        <f t="shared" si="6"/>
        <v>87782656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236843967</v>
      </c>
      <c r="X48" s="220">
        <f t="shared" si="6"/>
        <v>107546028</v>
      </c>
      <c r="Y48" s="220">
        <f t="shared" si="6"/>
        <v>129297939</v>
      </c>
      <c r="Z48" s="221">
        <f>+IF(X48&lt;&gt;0,+(Y48/X48)*100,0)</f>
        <v>120.22567583807</v>
      </c>
      <c r="AA48" s="222">
        <f>SUM(AA46:AA47)</f>
        <v>217477000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25423372</v>
      </c>
      <c r="D5" s="153">
        <f>SUM(D6:D8)</f>
        <v>0</v>
      </c>
      <c r="E5" s="154">
        <f t="shared" si="0"/>
        <v>13964000</v>
      </c>
      <c r="F5" s="100">
        <f t="shared" si="0"/>
        <v>13964000</v>
      </c>
      <c r="G5" s="100">
        <f t="shared" si="0"/>
        <v>0</v>
      </c>
      <c r="H5" s="100">
        <f t="shared" si="0"/>
        <v>0</v>
      </c>
      <c r="I5" s="100">
        <f t="shared" si="0"/>
        <v>1228070</v>
      </c>
      <c r="J5" s="100">
        <f t="shared" si="0"/>
        <v>1228070</v>
      </c>
      <c r="K5" s="100">
        <f t="shared" si="0"/>
        <v>0</v>
      </c>
      <c r="L5" s="100">
        <f t="shared" si="0"/>
        <v>0</v>
      </c>
      <c r="M5" s="100">
        <f t="shared" si="0"/>
        <v>721808</v>
      </c>
      <c r="N5" s="100">
        <f t="shared" si="0"/>
        <v>721808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1949878</v>
      </c>
      <c r="X5" s="100">
        <f t="shared" si="0"/>
        <v>6935570</v>
      </c>
      <c r="Y5" s="100">
        <f t="shared" si="0"/>
        <v>-4985692</v>
      </c>
      <c r="Z5" s="137">
        <f>+IF(X5&lt;&gt;0,+(Y5/X5)*100,0)</f>
        <v>-71.88582913877302</v>
      </c>
      <c r="AA5" s="153">
        <f>SUM(AA6:AA8)</f>
        <v>13964000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2000000</v>
      </c>
      <c r="F7" s="159">
        <v>2000000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993350</v>
      </c>
      <c r="Y7" s="159">
        <v>-993350</v>
      </c>
      <c r="Z7" s="141">
        <v>-100</v>
      </c>
      <c r="AA7" s="225">
        <v>2000000</v>
      </c>
    </row>
    <row r="8" spans="1:27" ht="12.75">
      <c r="A8" s="138" t="s">
        <v>77</v>
      </c>
      <c r="B8" s="136"/>
      <c r="C8" s="155">
        <v>25423372</v>
      </c>
      <c r="D8" s="155"/>
      <c r="E8" s="156">
        <v>11964000</v>
      </c>
      <c r="F8" s="60">
        <v>11964000</v>
      </c>
      <c r="G8" s="60"/>
      <c r="H8" s="60"/>
      <c r="I8" s="60">
        <v>1228070</v>
      </c>
      <c r="J8" s="60">
        <v>1228070</v>
      </c>
      <c r="K8" s="60"/>
      <c r="L8" s="60"/>
      <c r="M8" s="60">
        <v>721808</v>
      </c>
      <c r="N8" s="60">
        <v>721808</v>
      </c>
      <c r="O8" s="60"/>
      <c r="P8" s="60"/>
      <c r="Q8" s="60"/>
      <c r="R8" s="60"/>
      <c r="S8" s="60"/>
      <c r="T8" s="60"/>
      <c r="U8" s="60"/>
      <c r="V8" s="60"/>
      <c r="W8" s="60">
        <v>1949878</v>
      </c>
      <c r="X8" s="60">
        <v>5942220</v>
      </c>
      <c r="Y8" s="60">
        <v>-3992342</v>
      </c>
      <c r="Z8" s="140">
        <v>-67.19</v>
      </c>
      <c r="AA8" s="62">
        <v>11964000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2040000</v>
      </c>
      <c r="F9" s="100">
        <f t="shared" si="1"/>
        <v>2040000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1013217</v>
      </c>
      <c r="Y9" s="100">
        <f t="shared" si="1"/>
        <v>-1013217</v>
      </c>
      <c r="Z9" s="137">
        <f>+IF(X9&lt;&gt;0,+(Y9/X9)*100,0)</f>
        <v>-100</v>
      </c>
      <c r="AA9" s="102">
        <f>SUM(AA10:AA14)</f>
        <v>2040000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2040000</v>
      </c>
      <c r="F12" s="60">
        <v>2040000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1013217</v>
      </c>
      <c r="Y12" s="60">
        <v>-1013217</v>
      </c>
      <c r="Z12" s="140">
        <v>-100</v>
      </c>
      <c r="AA12" s="62">
        <v>2040000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1334650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1334650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806824332</v>
      </c>
      <c r="D19" s="153">
        <f>SUM(D20:D23)</f>
        <v>0</v>
      </c>
      <c r="E19" s="154">
        <f t="shared" si="3"/>
        <v>270952000</v>
      </c>
      <c r="F19" s="100">
        <f t="shared" si="3"/>
        <v>270952000</v>
      </c>
      <c r="G19" s="100">
        <f t="shared" si="3"/>
        <v>0</v>
      </c>
      <c r="H19" s="100">
        <f t="shared" si="3"/>
        <v>0</v>
      </c>
      <c r="I19" s="100">
        <f t="shared" si="3"/>
        <v>30004677</v>
      </c>
      <c r="J19" s="100">
        <f t="shared" si="3"/>
        <v>30004677</v>
      </c>
      <c r="K19" s="100">
        <f t="shared" si="3"/>
        <v>25009957</v>
      </c>
      <c r="L19" s="100">
        <f t="shared" si="3"/>
        <v>35668907</v>
      </c>
      <c r="M19" s="100">
        <f t="shared" si="3"/>
        <v>9905420</v>
      </c>
      <c r="N19" s="100">
        <f t="shared" si="3"/>
        <v>70584284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100588961</v>
      </c>
      <c r="X19" s="100">
        <f t="shared" si="3"/>
        <v>134575085</v>
      </c>
      <c r="Y19" s="100">
        <f t="shared" si="3"/>
        <v>-33986124</v>
      </c>
      <c r="Z19" s="137">
        <f>+IF(X19&lt;&gt;0,+(Y19/X19)*100,0)</f>
        <v>-25.254395343684905</v>
      </c>
      <c r="AA19" s="102">
        <f>SUM(AA20:AA23)</f>
        <v>270952000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806824332</v>
      </c>
      <c r="D21" s="155"/>
      <c r="E21" s="156">
        <v>263952000</v>
      </c>
      <c r="F21" s="60">
        <v>263952000</v>
      </c>
      <c r="G21" s="60"/>
      <c r="H21" s="60"/>
      <c r="I21" s="60">
        <v>30004677</v>
      </c>
      <c r="J21" s="60">
        <v>30004677</v>
      </c>
      <c r="K21" s="60">
        <v>25009957</v>
      </c>
      <c r="L21" s="60">
        <v>35668907</v>
      </c>
      <c r="M21" s="60">
        <v>9905420</v>
      </c>
      <c r="N21" s="60">
        <v>70584284</v>
      </c>
      <c r="O21" s="60"/>
      <c r="P21" s="60"/>
      <c r="Q21" s="60"/>
      <c r="R21" s="60"/>
      <c r="S21" s="60"/>
      <c r="T21" s="60"/>
      <c r="U21" s="60"/>
      <c r="V21" s="60"/>
      <c r="W21" s="60">
        <v>100588961</v>
      </c>
      <c r="X21" s="60">
        <v>131098360</v>
      </c>
      <c r="Y21" s="60">
        <v>-30509399</v>
      </c>
      <c r="Z21" s="140">
        <v>-23.27</v>
      </c>
      <c r="AA21" s="62">
        <v>263952000</v>
      </c>
    </row>
    <row r="22" spans="1:27" ht="12.75">
      <c r="A22" s="138" t="s">
        <v>91</v>
      </c>
      <c r="B22" s="136"/>
      <c r="C22" s="157"/>
      <c r="D22" s="157"/>
      <c r="E22" s="158">
        <v>7000000</v>
      </c>
      <c r="F22" s="159">
        <v>7000000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3476725</v>
      </c>
      <c r="Y22" s="159">
        <v>-3476725</v>
      </c>
      <c r="Z22" s="141">
        <v>-100</v>
      </c>
      <c r="AA22" s="225">
        <v>7000000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833582354</v>
      </c>
      <c r="D25" s="217">
        <f>+D5+D9+D15+D19+D24</f>
        <v>0</v>
      </c>
      <c r="E25" s="230">
        <f t="shared" si="4"/>
        <v>286956000</v>
      </c>
      <c r="F25" s="219">
        <f t="shared" si="4"/>
        <v>286956000</v>
      </c>
      <c r="G25" s="219">
        <f t="shared" si="4"/>
        <v>0</v>
      </c>
      <c r="H25" s="219">
        <f t="shared" si="4"/>
        <v>0</v>
      </c>
      <c r="I25" s="219">
        <f t="shared" si="4"/>
        <v>31232747</v>
      </c>
      <c r="J25" s="219">
        <f t="shared" si="4"/>
        <v>31232747</v>
      </c>
      <c r="K25" s="219">
        <f t="shared" si="4"/>
        <v>25009957</v>
      </c>
      <c r="L25" s="219">
        <f t="shared" si="4"/>
        <v>35668907</v>
      </c>
      <c r="M25" s="219">
        <f t="shared" si="4"/>
        <v>10627228</v>
      </c>
      <c r="N25" s="219">
        <f t="shared" si="4"/>
        <v>71306092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102538839</v>
      </c>
      <c r="X25" s="219">
        <f t="shared" si="4"/>
        <v>142523872</v>
      </c>
      <c r="Y25" s="219">
        <f t="shared" si="4"/>
        <v>-39985033</v>
      </c>
      <c r="Z25" s="231">
        <f>+IF(X25&lt;&gt;0,+(Y25/X25)*100,0)</f>
        <v>-28.054972432968984</v>
      </c>
      <c r="AA25" s="232">
        <f>+AA5+AA9+AA15+AA19+AA24</f>
        <v>286956000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833582354</v>
      </c>
      <c r="D28" s="155"/>
      <c r="E28" s="156">
        <v>286956000</v>
      </c>
      <c r="F28" s="60">
        <v>286956000</v>
      </c>
      <c r="G28" s="60"/>
      <c r="H28" s="60"/>
      <c r="I28" s="60">
        <v>31232747</v>
      </c>
      <c r="J28" s="60">
        <v>31232747</v>
      </c>
      <c r="K28" s="60">
        <v>25009957</v>
      </c>
      <c r="L28" s="60">
        <v>35668907</v>
      </c>
      <c r="M28" s="60">
        <v>10627228</v>
      </c>
      <c r="N28" s="60">
        <v>71306092</v>
      </c>
      <c r="O28" s="60"/>
      <c r="P28" s="60"/>
      <c r="Q28" s="60"/>
      <c r="R28" s="60"/>
      <c r="S28" s="60"/>
      <c r="T28" s="60"/>
      <c r="U28" s="60"/>
      <c r="V28" s="60"/>
      <c r="W28" s="60">
        <v>102538839</v>
      </c>
      <c r="X28" s="60">
        <v>142523871</v>
      </c>
      <c r="Y28" s="60">
        <v>-39985032</v>
      </c>
      <c r="Z28" s="140">
        <v>-28.05</v>
      </c>
      <c r="AA28" s="155">
        <v>286956000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833582354</v>
      </c>
      <c r="D32" s="210">
        <f>SUM(D28:D31)</f>
        <v>0</v>
      </c>
      <c r="E32" s="211">
        <f t="shared" si="5"/>
        <v>286956000</v>
      </c>
      <c r="F32" s="77">
        <f t="shared" si="5"/>
        <v>286956000</v>
      </c>
      <c r="G32" s="77">
        <f t="shared" si="5"/>
        <v>0</v>
      </c>
      <c r="H32" s="77">
        <f t="shared" si="5"/>
        <v>0</v>
      </c>
      <c r="I32" s="77">
        <f t="shared" si="5"/>
        <v>31232747</v>
      </c>
      <c r="J32" s="77">
        <f t="shared" si="5"/>
        <v>31232747</v>
      </c>
      <c r="K32" s="77">
        <f t="shared" si="5"/>
        <v>25009957</v>
      </c>
      <c r="L32" s="77">
        <f t="shared" si="5"/>
        <v>35668907</v>
      </c>
      <c r="M32" s="77">
        <f t="shared" si="5"/>
        <v>10627228</v>
      </c>
      <c r="N32" s="77">
        <f t="shared" si="5"/>
        <v>71306092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102538839</v>
      </c>
      <c r="X32" s="77">
        <f t="shared" si="5"/>
        <v>142523871</v>
      </c>
      <c r="Y32" s="77">
        <f t="shared" si="5"/>
        <v>-39985032</v>
      </c>
      <c r="Z32" s="212">
        <f>+IF(X32&lt;&gt;0,+(Y32/X32)*100,0)</f>
        <v>-28.05497192817616</v>
      </c>
      <c r="AA32" s="79">
        <f>SUM(AA28:AA31)</f>
        <v>286956000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833582354</v>
      </c>
      <c r="D36" s="222">
        <f>SUM(D32:D35)</f>
        <v>0</v>
      </c>
      <c r="E36" s="218">
        <f t="shared" si="6"/>
        <v>286956000</v>
      </c>
      <c r="F36" s="220">
        <f t="shared" si="6"/>
        <v>286956000</v>
      </c>
      <c r="G36" s="220">
        <f t="shared" si="6"/>
        <v>0</v>
      </c>
      <c r="H36" s="220">
        <f t="shared" si="6"/>
        <v>0</v>
      </c>
      <c r="I36" s="220">
        <f t="shared" si="6"/>
        <v>31232747</v>
      </c>
      <c r="J36" s="220">
        <f t="shared" si="6"/>
        <v>31232747</v>
      </c>
      <c r="K36" s="220">
        <f t="shared" si="6"/>
        <v>25009957</v>
      </c>
      <c r="L36" s="220">
        <f t="shared" si="6"/>
        <v>35668907</v>
      </c>
      <c r="M36" s="220">
        <f t="shared" si="6"/>
        <v>10627228</v>
      </c>
      <c r="N36" s="220">
        <f t="shared" si="6"/>
        <v>71306092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102538839</v>
      </c>
      <c r="X36" s="220">
        <f t="shared" si="6"/>
        <v>142523871</v>
      </c>
      <c r="Y36" s="220">
        <f t="shared" si="6"/>
        <v>-39985032</v>
      </c>
      <c r="Z36" s="221">
        <f>+IF(X36&lt;&gt;0,+(Y36/X36)*100,0)</f>
        <v>-28.05497192817616</v>
      </c>
      <c r="AA36" s="239">
        <f>SUM(AA32:AA35)</f>
        <v>286956000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205554277</v>
      </c>
      <c r="D6" s="155"/>
      <c r="E6" s="59">
        <v>10000</v>
      </c>
      <c r="F6" s="60">
        <v>10000</v>
      </c>
      <c r="G6" s="60">
        <v>3406886</v>
      </c>
      <c r="H6" s="60">
        <v>3902481</v>
      </c>
      <c r="I6" s="60">
        <v>2123907</v>
      </c>
      <c r="J6" s="60">
        <v>2123907</v>
      </c>
      <c r="K6" s="60">
        <v>19969807</v>
      </c>
      <c r="L6" s="60">
        <v>1021366</v>
      </c>
      <c r="M6" s="60">
        <v>1323977</v>
      </c>
      <c r="N6" s="60">
        <v>1323977</v>
      </c>
      <c r="O6" s="60"/>
      <c r="P6" s="60"/>
      <c r="Q6" s="60"/>
      <c r="R6" s="60"/>
      <c r="S6" s="60"/>
      <c r="T6" s="60"/>
      <c r="U6" s="60"/>
      <c r="V6" s="60"/>
      <c r="W6" s="60">
        <v>1323977</v>
      </c>
      <c r="X6" s="60">
        <v>5000</v>
      </c>
      <c r="Y6" s="60">
        <v>1318977</v>
      </c>
      <c r="Z6" s="140">
        <v>26379.54</v>
      </c>
      <c r="AA6" s="62">
        <v>10000</v>
      </c>
    </row>
    <row r="7" spans="1:27" ht="12.75">
      <c r="A7" s="249" t="s">
        <v>144</v>
      </c>
      <c r="B7" s="182"/>
      <c r="C7" s="155"/>
      <c r="D7" s="155"/>
      <c r="E7" s="59">
        <v>108653471</v>
      </c>
      <c r="F7" s="60">
        <v>108653471</v>
      </c>
      <c r="G7" s="60">
        <v>366405095</v>
      </c>
      <c r="H7" s="60">
        <v>338479714</v>
      </c>
      <c r="I7" s="60">
        <v>320254518</v>
      </c>
      <c r="J7" s="60">
        <v>320254518</v>
      </c>
      <c r="K7" s="60">
        <v>269765506</v>
      </c>
      <c r="L7" s="60">
        <v>208709405</v>
      </c>
      <c r="M7" s="60">
        <v>375352518</v>
      </c>
      <c r="N7" s="60">
        <v>375352518</v>
      </c>
      <c r="O7" s="60"/>
      <c r="P7" s="60"/>
      <c r="Q7" s="60"/>
      <c r="R7" s="60"/>
      <c r="S7" s="60"/>
      <c r="T7" s="60"/>
      <c r="U7" s="60"/>
      <c r="V7" s="60"/>
      <c r="W7" s="60">
        <v>375352518</v>
      </c>
      <c r="X7" s="60">
        <v>54326736</v>
      </c>
      <c r="Y7" s="60">
        <v>321025782</v>
      </c>
      <c r="Z7" s="140">
        <v>590.92</v>
      </c>
      <c r="AA7" s="62">
        <v>108653471</v>
      </c>
    </row>
    <row r="8" spans="1:27" ht="12.75">
      <c r="A8" s="249" t="s">
        <v>145</v>
      </c>
      <c r="B8" s="182"/>
      <c r="C8" s="155">
        <v>45821313</v>
      </c>
      <c r="D8" s="155"/>
      <c r="E8" s="59">
        <v>116788773</v>
      </c>
      <c r="F8" s="60">
        <v>116788773</v>
      </c>
      <c r="G8" s="60">
        <v>75751503</v>
      </c>
      <c r="H8" s="60">
        <v>45694117</v>
      </c>
      <c r="I8" s="60">
        <v>51652968</v>
      </c>
      <c r="J8" s="60">
        <v>51652968</v>
      </c>
      <c r="K8" s="60">
        <v>51652968</v>
      </c>
      <c r="L8" s="60">
        <v>70430343</v>
      </c>
      <c r="M8" s="60">
        <v>70430343</v>
      </c>
      <c r="N8" s="60">
        <v>70430343</v>
      </c>
      <c r="O8" s="60"/>
      <c r="P8" s="60"/>
      <c r="Q8" s="60"/>
      <c r="R8" s="60"/>
      <c r="S8" s="60"/>
      <c r="T8" s="60"/>
      <c r="U8" s="60"/>
      <c r="V8" s="60"/>
      <c r="W8" s="60">
        <v>70430343</v>
      </c>
      <c r="X8" s="60">
        <v>58394387</v>
      </c>
      <c r="Y8" s="60">
        <v>12035956</v>
      </c>
      <c r="Z8" s="140">
        <v>20.61</v>
      </c>
      <c r="AA8" s="62">
        <v>116788773</v>
      </c>
    </row>
    <row r="9" spans="1:27" ht="12.75">
      <c r="A9" s="249" t="s">
        <v>146</v>
      </c>
      <c r="B9" s="182"/>
      <c r="C9" s="155">
        <v>112592565</v>
      </c>
      <c r="D9" s="155"/>
      <c r="E9" s="59"/>
      <c r="F9" s="60"/>
      <c r="G9" s="60">
        <v>47051451</v>
      </c>
      <c r="H9" s="60">
        <v>50566196</v>
      </c>
      <c r="I9" s="60">
        <v>62078115</v>
      </c>
      <c r="J9" s="60">
        <v>62078115</v>
      </c>
      <c r="K9" s="60">
        <v>95562623</v>
      </c>
      <c r="L9" s="60">
        <v>132395741</v>
      </c>
      <c r="M9" s="60">
        <v>78781503</v>
      </c>
      <c r="N9" s="60">
        <v>78781503</v>
      </c>
      <c r="O9" s="60"/>
      <c r="P9" s="60"/>
      <c r="Q9" s="60"/>
      <c r="R9" s="60"/>
      <c r="S9" s="60"/>
      <c r="T9" s="60"/>
      <c r="U9" s="60"/>
      <c r="V9" s="60"/>
      <c r="W9" s="60">
        <v>78781503</v>
      </c>
      <c r="X9" s="60"/>
      <c r="Y9" s="60">
        <v>78781503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4831456</v>
      </c>
      <c r="D11" s="155"/>
      <c r="E11" s="59"/>
      <c r="F11" s="60"/>
      <c r="G11" s="60">
        <v>9062980</v>
      </c>
      <c r="H11" s="60">
        <v>3615932</v>
      </c>
      <c r="I11" s="60">
        <v>3639988</v>
      </c>
      <c r="J11" s="60">
        <v>3639988</v>
      </c>
      <c r="K11" s="60">
        <v>3590519</v>
      </c>
      <c r="L11" s="60">
        <v>5016539</v>
      </c>
      <c r="M11" s="60">
        <v>4994100</v>
      </c>
      <c r="N11" s="60">
        <v>4994100</v>
      </c>
      <c r="O11" s="60"/>
      <c r="P11" s="60"/>
      <c r="Q11" s="60"/>
      <c r="R11" s="60"/>
      <c r="S11" s="60"/>
      <c r="T11" s="60"/>
      <c r="U11" s="60"/>
      <c r="V11" s="60"/>
      <c r="W11" s="60">
        <v>4994100</v>
      </c>
      <c r="X11" s="60"/>
      <c r="Y11" s="60">
        <v>4994100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368799611</v>
      </c>
      <c r="D12" s="168">
        <f>SUM(D6:D11)</f>
        <v>0</v>
      </c>
      <c r="E12" s="72">
        <f t="shared" si="0"/>
        <v>225452244</v>
      </c>
      <c r="F12" s="73">
        <f t="shared" si="0"/>
        <v>225452244</v>
      </c>
      <c r="G12" s="73">
        <f t="shared" si="0"/>
        <v>501677915</v>
      </c>
      <c r="H12" s="73">
        <f t="shared" si="0"/>
        <v>442258440</v>
      </c>
      <c r="I12" s="73">
        <f t="shared" si="0"/>
        <v>439749496</v>
      </c>
      <c r="J12" s="73">
        <f t="shared" si="0"/>
        <v>439749496</v>
      </c>
      <c r="K12" s="73">
        <f t="shared" si="0"/>
        <v>440541423</v>
      </c>
      <c r="L12" s="73">
        <f t="shared" si="0"/>
        <v>417573394</v>
      </c>
      <c r="M12" s="73">
        <f t="shared" si="0"/>
        <v>530882441</v>
      </c>
      <c r="N12" s="73">
        <f t="shared" si="0"/>
        <v>530882441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530882441</v>
      </c>
      <c r="X12" s="73">
        <f t="shared" si="0"/>
        <v>112726123</v>
      </c>
      <c r="Y12" s="73">
        <f t="shared" si="0"/>
        <v>418156318</v>
      </c>
      <c r="Z12" s="170">
        <f>+IF(X12&lt;&gt;0,+(Y12/X12)*100,0)</f>
        <v>370.948904186122</v>
      </c>
      <c r="AA12" s="74">
        <f>SUM(AA6:AA11)</f>
        <v>225452244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2120779071</v>
      </c>
      <c r="D19" s="155"/>
      <c r="E19" s="59">
        <v>2245353944</v>
      </c>
      <c r="F19" s="60">
        <v>2245353944</v>
      </c>
      <c r="G19" s="60">
        <v>2137838820</v>
      </c>
      <c r="H19" s="60">
        <v>2120725564</v>
      </c>
      <c r="I19" s="60">
        <v>2138434630</v>
      </c>
      <c r="J19" s="60">
        <v>2138434630</v>
      </c>
      <c r="K19" s="60">
        <v>2158932370</v>
      </c>
      <c r="L19" s="60">
        <v>2190168487</v>
      </c>
      <c r="M19" s="60">
        <v>2200795715</v>
      </c>
      <c r="N19" s="60">
        <v>2200795715</v>
      </c>
      <c r="O19" s="60"/>
      <c r="P19" s="60"/>
      <c r="Q19" s="60"/>
      <c r="R19" s="60"/>
      <c r="S19" s="60"/>
      <c r="T19" s="60"/>
      <c r="U19" s="60"/>
      <c r="V19" s="60"/>
      <c r="W19" s="60">
        <v>2200795715</v>
      </c>
      <c r="X19" s="60">
        <v>1122676972</v>
      </c>
      <c r="Y19" s="60">
        <v>1078118743</v>
      </c>
      <c r="Z19" s="140">
        <v>96.03</v>
      </c>
      <c r="AA19" s="62">
        <v>2245353944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15207114</v>
      </c>
      <c r="D22" s="155"/>
      <c r="E22" s="59">
        <v>2706460</v>
      </c>
      <c r="F22" s="60">
        <v>2706460</v>
      </c>
      <c r="G22" s="60">
        <v>15227742</v>
      </c>
      <c r="H22" s="60">
        <v>15428593</v>
      </c>
      <c r="I22" s="60">
        <v>14469287</v>
      </c>
      <c r="J22" s="60">
        <v>14469287</v>
      </c>
      <c r="K22" s="60">
        <v>14149518</v>
      </c>
      <c r="L22" s="60">
        <v>13608270</v>
      </c>
      <c r="M22" s="60">
        <v>13608270</v>
      </c>
      <c r="N22" s="60">
        <v>13608270</v>
      </c>
      <c r="O22" s="60"/>
      <c r="P22" s="60"/>
      <c r="Q22" s="60"/>
      <c r="R22" s="60"/>
      <c r="S22" s="60"/>
      <c r="T22" s="60"/>
      <c r="U22" s="60"/>
      <c r="V22" s="60"/>
      <c r="W22" s="60">
        <v>13608270</v>
      </c>
      <c r="X22" s="60">
        <v>1353230</v>
      </c>
      <c r="Y22" s="60">
        <v>12255040</v>
      </c>
      <c r="Z22" s="140">
        <v>905.61</v>
      </c>
      <c r="AA22" s="62">
        <v>2706460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2135986185</v>
      </c>
      <c r="D24" s="168">
        <f>SUM(D15:D23)</f>
        <v>0</v>
      </c>
      <c r="E24" s="76">
        <f t="shared" si="1"/>
        <v>2248060404</v>
      </c>
      <c r="F24" s="77">
        <f t="shared" si="1"/>
        <v>2248060404</v>
      </c>
      <c r="G24" s="77">
        <f t="shared" si="1"/>
        <v>2153066562</v>
      </c>
      <c r="H24" s="77">
        <f t="shared" si="1"/>
        <v>2136154157</v>
      </c>
      <c r="I24" s="77">
        <f t="shared" si="1"/>
        <v>2152903917</v>
      </c>
      <c r="J24" s="77">
        <f t="shared" si="1"/>
        <v>2152903917</v>
      </c>
      <c r="K24" s="77">
        <f t="shared" si="1"/>
        <v>2173081888</v>
      </c>
      <c r="L24" s="77">
        <f t="shared" si="1"/>
        <v>2203776757</v>
      </c>
      <c r="M24" s="77">
        <f t="shared" si="1"/>
        <v>2214403985</v>
      </c>
      <c r="N24" s="77">
        <f t="shared" si="1"/>
        <v>2214403985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2214403985</v>
      </c>
      <c r="X24" s="77">
        <f t="shared" si="1"/>
        <v>1124030202</v>
      </c>
      <c r="Y24" s="77">
        <f t="shared" si="1"/>
        <v>1090373783</v>
      </c>
      <c r="Z24" s="212">
        <f>+IF(X24&lt;&gt;0,+(Y24/X24)*100,0)</f>
        <v>97.00573712876088</v>
      </c>
      <c r="AA24" s="79">
        <f>SUM(AA15:AA23)</f>
        <v>2248060404</v>
      </c>
    </row>
    <row r="25" spans="1:27" ht="12.75">
      <c r="A25" s="250" t="s">
        <v>159</v>
      </c>
      <c r="B25" s="251"/>
      <c r="C25" s="168">
        <f aca="true" t="shared" si="2" ref="C25:Y25">+C12+C24</f>
        <v>2504785796</v>
      </c>
      <c r="D25" s="168">
        <f>+D12+D24</f>
        <v>0</v>
      </c>
      <c r="E25" s="72">
        <f t="shared" si="2"/>
        <v>2473512648</v>
      </c>
      <c r="F25" s="73">
        <f t="shared" si="2"/>
        <v>2473512648</v>
      </c>
      <c r="G25" s="73">
        <f t="shared" si="2"/>
        <v>2654744477</v>
      </c>
      <c r="H25" s="73">
        <f t="shared" si="2"/>
        <v>2578412597</v>
      </c>
      <c r="I25" s="73">
        <f t="shared" si="2"/>
        <v>2592653413</v>
      </c>
      <c r="J25" s="73">
        <f t="shared" si="2"/>
        <v>2592653413</v>
      </c>
      <c r="K25" s="73">
        <f t="shared" si="2"/>
        <v>2613623311</v>
      </c>
      <c r="L25" s="73">
        <f t="shared" si="2"/>
        <v>2621350151</v>
      </c>
      <c r="M25" s="73">
        <f t="shared" si="2"/>
        <v>2745286426</v>
      </c>
      <c r="N25" s="73">
        <f t="shared" si="2"/>
        <v>2745286426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2745286426</v>
      </c>
      <c r="X25" s="73">
        <f t="shared" si="2"/>
        <v>1236756325</v>
      </c>
      <c r="Y25" s="73">
        <f t="shared" si="2"/>
        <v>1508530101</v>
      </c>
      <c r="Z25" s="170">
        <f>+IF(X25&lt;&gt;0,+(Y25/X25)*100,0)</f>
        <v>121.97472295118442</v>
      </c>
      <c r="AA25" s="74">
        <f>+AA12+AA24</f>
        <v>2473512648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1624295</v>
      </c>
      <c r="D30" s="155"/>
      <c r="E30" s="59"/>
      <c r="F30" s="60"/>
      <c r="G30" s="60">
        <v>1370528</v>
      </c>
      <c r="H30" s="60">
        <v>1624295</v>
      </c>
      <c r="I30" s="60">
        <v>1545198</v>
      </c>
      <c r="J30" s="60">
        <v>1545198</v>
      </c>
      <c r="K30" s="60">
        <v>1248850</v>
      </c>
      <c r="L30" s="60">
        <v>1248850</v>
      </c>
      <c r="M30" s="60">
        <v>1248850</v>
      </c>
      <c r="N30" s="60">
        <v>1248850</v>
      </c>
      <c r="O30" s="60"/>
      <c r="P30" s="60"/>
      <c r="Q30" s="60"/>
      <c r="R30" s="60"/>
      <c r="S30" s="60"/>
      <c r="T30" s="60"/>
      <c r="U30" s="60"/>
      <c r="V30" s="60"/>
      <c r="W30" s="60">
        <v>1248850</v>
      </c>
      <c r="X30" s="60"/>
      <c r="Y30" s="60">
        <v>1248850</v>
      </c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224444980</v>
      </c>
      <c r="D32" s="155"/>
      <c r="E32" s="59">
        <v>99024757</v>
      </c>
      <c r="F32" s="60">
        <v>99024757</v>
      </c>
      <c r="G32" s="60">
        <v>168155548</v>
      </c>
      <c r="H32" s="60">
        <v>137549000</v>
      </c>
      <c r="I32" s="60">
        <v>166570130</v>
      </c>
      <c r="J32" s="60">
        <v>166570130</v>
      </c>
      <c r="K32" s="60">
        <v>231146752</v>
      </c>
      <c r="L32" s="60">
        <v>233749122</v>
      </c>
      <c r="M32" s="60">
        <v>230388756</v>
      </c>
      <c r="N32" s="60">
        <v>230388756</v>
      </c>
      <c r="O32" s="60"/>
      <c r="P32" s="60"/>
      <c r="Q32" s="60"/>
      <c r="R32" s="60"/>
      <c r="S32" s="60"/>
      <c r="T32" s="60"/>
      <c r="U32" s="60"/>
      <c r="V32" s="60"/>
      <c r="W32" s="60">
        <v>230388756</v>
      </c>
      <c r="X32" s="60">
        <v>49512379</v>
      </c>
      <c r="Y32" s="60">
        <v>180876377</v>
      </c>
      <c r="Z32" s="140">
        <v>365.32</v>
      </c>
      <c r="AA32" s="62">
        <v>99024757</v>
      </c>
    </row>
    <row r="33" spans="1:27" ht="12.75">
      <c r="A33" s="249" t="s">
        <v>165</v>
      </c>
      <c r="B33" s="182"/>
      <c r="C33" s="155">
        <v>15090177</v>
      </c>
      <c r="D33" s="155"/>
      <c r="E33" s="59"/>
      <c r="F33" s="60"/>
      <c r="G33" s="60">
        <v>9263665</v>
      </c>
      <c r="H33" s="60">
        <v>14853382</v>
      </c>
      <c r="I33" s="60">
        <v>13691973</v>
      </c>
      <c r="J33" s="60">
        <v>13691973</v>
      </c>
      <c r="K33" s="60">
        <v>13691973</v>
      </c>
      <c r="L33" s="60">
        <v>13928766</v>
      </c>
      <c r="M33" s="60">
        <v>13841300</v>
      </c>
      <c r="N33" s="60">
        <v>13841300</v>
      </c>
      <c r="O33" s="60"/>
      <c r="P33" s="60"/>
      <c r="Q33" s="60"/>
      <c r="R33" s="60"/>
      <c r="S33" s="60"/>
      <c r="T33" s="60"/>
      <c r="U33" s="60"/>
      <c r="V33" s="60"/>
      <c r="W33" s="60">
        <v>13841300</v>
      </c>
      <c r="X33" s="60"/>
      <c r="Y33" s="60">
        <v>13841300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241159452</v>
      </c>
      <c r="D34" s="168">
        <f>SUM(D29:D33)</f>
        <v>0</v>
      </c>
      <c r="E34" s="72">
        <f t="shared" si="3"/>
        <v>99024757</v>
      </c>
      <c r="F34" s="73">
        <f t="shared" si="3"/>
        <v>99024757</v>
      </c>
      <c r="G34" s="73">
        <f t="shared" si="3"/>
        <v>178789741</v>
      </c>
      <c r="H34" s="73">
        <f t="shared" si="3"/>
        <v>154026677</v>
      </c>
      <c r="I34" s="73">
        <f t="shared" si="3"/>
        <v>181807301</v>
      </c>
      <c r="J34" s="73">
        <f t="shared" si="3"/>
        <v>181807301</v>
      </c>
      <c r="K34" s="73">
        <f t="shared" si="3"/>
        <v>246087575</v>
      </c>
      <c r="L34" s="73">
        <f t="shared" si="3"/>
        <v>248926738</v>
      </c>
      <c r="M34" s="73">
        <f t="shared" si="3"/>
        <v>245478906</v>
      </c>
      <c r="N34" s="73">
        <f t="shared" si="3"/>
        <v>245478906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245478906</v>
      </c>
      <c r="X34" s="73">
        <f t="shared" si="3"/>
        <v>49512379</v>
      </c>
      <c r="Y34" s="73">
        <f t="shared" si="3"/>
        <v>195966527</v>
      </c>
      <c r="Z34" s="170">
        <f>+IF(X34&lt;&gt;0,+(Y34/X34)*100,0)</f>
        <v>395.7929935057251</v>
      </c>
      <c r="AA34" s="74">
        <f>SUM(AA29:AA33)</f>
        <v>99024757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79097</v>
      </c>
      <c r="D37" s="155"/>
      <c r="E37" s="59">
        <v>2382810</v>
      </c>
      <c r="F37" s="60">
        <v>2382810</v>
      </c>
      <c r="G37" s="60">
        <v>79097</v>
      </c>
      <c r="H37" s="60">
        <v>79097</v>
      </c>
      <c r="I37" s="60">
        <v>158194</v>
      </c>
      <c r="J37" s="60">
        <v>158194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1191405</v>
      </c>
      <c r="Y37" s="60">
        <v>-1191405</v>
      </c>
      <c r="Z37" s="140">
        <v>-100</v>
      </c>
      <c r="AA37" s="62">
        <v>2382810</v>
      </c>
    </row>
    <row r="38" spans="1:27" ht="12.75">
      <c r="A38" s="249" t="s">
        <v>165</v>
      </c>
      <c r="B38" s="182"/>
      <c r="C38" s="155">
        <v>29418817</v>
      </c>
      <c r="D38" s="155"/>
      <c r="E38" s="59">
        <v>21630744</v>
      </c>
      <c r="F38" s="60">
        <v>21630744</v>
      </c>
      <c r="G38" s="60">
        <v>28869136</v>
      </c>
      <c r="H38" s="60">
        <v>29719817</v>
      </c>
      <c r="I38" s="60">
        <v>29135627</v>
      </c>
      <c r="J38" s="60">
        <v>29135627</v>
      </c>
      <c r="K38" s="60">
        <v>29135627</v>
      </c>
      <c r="L38" s="60">
        <v>28834627</v>
      </c>
      <c r="M38" s="60">
        <v>28834627</v>
      </c>
      <c r="N38" s="60">
        <v>28834627</v>
      </c>
      <c r="O38" s="60"/>
      <c r="P38" s="60"/>
      <c r="Q38" s="60"/>
      <c r="R38" s="60"/>
      <c r="S38" s="60"/>
      <c r="T38" s="60"/>
      <c r="U38" s="60"/>
      <c r="V38" s="60"/>
      <c r="W38" s="60">
        <v>28834627</v>
      </c>
      <c r="X38" s="60">
        <v>10815372</v>
      </c>
      <c r="Y38" s="60">
        <v>18019255</v>
      </c>
      <c r="Z38" s="140">
        <v>166.61</v>
      </c>
      <c r="AA38" s="62">
        <v>21630744</v>
      </c>
    </row>
    <row r="39" spans="1:27" ht="12.75">
      <c r="A39" s="250" t="s">
        <v>59</v>
      </c>
      <c r="B39" s="253"/>
      <c r="C39" s="168">
        <f aca="true" t="shared" si="4" ref="C39:Y39">SUM(C37:C38)</f>
        <v>29497914</v>
      </c>
      <c r="D39" s="168">
        <f>SUM(D37:D38)</f>
        <v>0</v>
      </c>
      <c r="E39" s="76">
        <f t="shared" si="4"/>
        <v>24013554</v>
      </c>
      <c r="F39" s="77">
        <f t="shared" si="4"/>
        <v>24013554</v>
      </c>
      <c r="G39" s="77">
        <f t="shared" si="4"/>
        <v>28948233</v>
      </c>
      <c r="H39" s="77">
        <f t="shared" si="4"/>
        <v>29798914</v>
      </c>
      <c r="I39" s="77">
        <f t="shared" si="4"/>
        <v>29293821</v>
      </c>
      <c r="J39" s="77">
        <f t="shared" si="4"/>
        <v>29293821</v>
      </c>
      <c r="K39" s="77">
        <f t="shared" si="4"/>
        <v>29135627</v>
      </c>
      <c r="L39" s="77">
        <f t="shared" si="4"/>
        <v>28834627</v>
      </c>
      <c r="M39" s="77">
        <f t="shared" si="4"/>
        <v>28834627</v>
      </c>
      <c r="N39" s="77">
        <f t="shared" si="4"/>
        <v>28834627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28834627</v>
      </c>
      <c r="X39" s="77">
        <f t="shared" si="4"/>
        <v>12006777</v>
      </c>
      <c r="Y39" s="77">
        <f t="shared" si="4"/>
        <v>16827850</v>
      </c>
      <c r="Z39" s="212">
        <f>+IF(X39&lt;&gt;0,+(Y39/X39)*100,0)</f>
        <v>140.15293196500608</v>
      </c>
      <c r="AA39" s="79">
        <f>SUM(AA37:AA38)</f>
        <v>24013554</v>
      </c>
    </row>
    <row r="40" spans="1:27" ht="12.75">
      <c r="A40" s="250" t="s">
        <v>167</v>
      </c>
      <c r="B40" s="251"/>
      <c r="C40" s="168">
        <f aca="true" t="shared" si="5" ref="C40:Y40">+C34+C39</f>
        <v>270657366</v>
      </c>
      <c r="D40" s="168">
        <f>+D34+D39</f>
        <v>0</v>
      </c>
      <c r="E40" s="72">
        <f t="shared" si="5"/>
        <v>123038311</v>
      </c>
      <c r="F40" s="73">
        <f t="shared" si="5"/>
        <v>123038311</v>
      </c>
      <c r="G40" s="73">
        <f t="shared" si="5"/>
        <v>207737974</v>
      </c>
      <c r="H40" s="73">
        <f t="shared" si="5"/>
        <v>183825591</v>
      </c>
      <c r="I40" s="73">
        <f t="shared" si="5"/>
        <v>211101122</v>
      </c>
      <c r="J40" s="73">
        <f t="shared" si="5"/>
        <v>211101122</v>
      </c>
      <c r="K40" s="73">
        <f t="shared" si="5"/>
        <v>275223202</v>
      </c>
      <c r="L40" s="73">
        <f t="shared" si="5"/>
        <v>277761365</v>
      </c>
      <c r="M40" s="73">
        <f t="shared" si="5"/>
        <v>274313533</v>
      </c>
      <c r="N40" s="73">
        <f t="shared" si="5"/>
        <v>274313533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274313533</v>
      </c>
      <c r="X40" s="73">
        <f t="shared" si="5"/>
        <v>61519156</v>
      </c>
      <c r="Y40" s="73">
        <f t="shared" si="5"/>
        <v>212794377</v>
      </c>
      <c r="Z40" s="170">
        <f>+IF(X40&lt;&gt;0,+(Y40/X40)*100,0)</f>
        <v>345.89937644788233</v>
      </c>
      <c r="AA40" s="74">
        <f>+AA34+AA39</f>
        <v>123038311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2234128430</v>
      </c>
      <c r="D42" s="257">
        <f>+D25-D40</f>
        <v>0</v>
      </c>
      <c r="E42" s="258">
        <f t="shared" si="6"/>
        <v>2350474337</v>
      </c>
      <c r="F42" s="259">
        <f t="shared" si="6"/>
        <v>2350474337</v>
      </c>
      <c r="G42" s="259">
        <f t="shared" si="6"/>
        <v>2447006503</v>
      </c>
      <c r="H42" s="259">
        <f t="shared" si="6"/>
        <v>2394587006</v>
      </c>
      <c r="I42" s="259">
        <f t="shared" si="6"/>
        <v>2381552291</v>
      </c>
      <c r="J42" s="259">
        <f t="shared" si="6"/>
        <v>2381552291</v>
      </c>
      <c r="K42" s="259">
        <f t="shared" si="6"/>
        <v>2338400109</v>
      </c>
      <c r="L42" s="259">
        <f t="shared" si="6"/>
        <v>2343588786</v>
      </c>
      <c r="M42" s="259">
        <f t="shared" si="6"/>
        <v>2470972893</v>
      </c>
      <c r="N42" s="259">
        <f t="shared" si="6"/>
        <v>2470972893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2470972893</v>
      </c>
      <c r="X42" s="259">
        <f t="shared" si="6"/>
        <v>1175237169</v>
      </c>
      <c r="Y42" s="259">
        <f t="shared" si="6"/>
        <v>1295735724</v>
      </c>
      <c r="Z42" s="260">
        <f>+IF(X42&lt;&gt;0,+(Y42/X42)*100,0)</f>
        <v>110.25312661805373</v>
      </c>
      <c r="AA42" s="261">
        <f>+AA25-AA40</f>
        <v>2350474337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2234128430</v>
      </c>
      <c r="D45" s="155"/>
      <c r="E45" s="59">
        <v>2350474337</v>
      </c>
      <c r="F45" s="60">
        <v>2350474337</v>
      </c>
      <c r="G45" s="60">
        <v>2447006504</v>
      </c>
      <c r="H45" s="60">
        <v>2394587008</v>
      </c>
      <c r="I45" s="60">
        <v>2381552291</v>
      </c>
      <c r="J45" s="60">
        <v>2381552291</v>
      </c>
      <c r="K45" s="60">
        <v>2338400109</v>
      </c>
      <c r="L45" s="60">
        <v>2343588786</v>
      </c>
      <c r="M45" s="60">
        <v>2470972893</v>
      </c>
      <c r="N45" s="60">
        <v>2470972893</v>
      </c>
      <c r="O45" s="60"/>
      <c r="P45" s="60"/>
      <c r="Q45" s="60"/>
      <c r="R45" s="60"/>
      <c r="S45" s="60"/>
      <c r="T45" s="60"/>
      <c r="U45" s="60"/>
      <c r="V45" s="60"/>
      <c r="W45" s="60">
        <v>2470972893</v>
      </c>
      <c r="X45" s="60">
        <v>1175237169</v>
      </c>
      <c r="Y45" s="60">
        <v>1295735724</v>
      </c>
      <c r="Z45" s="139">
        <v>110.25</v>
      </c>
      <c r="AA45" s="62">
        <v>2350474337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2234128430</v>
      </c>
      <c r="D48" s="217">
        <f>SUM(D45:D47)</f>
        <v>0</v>
      </c>
      <c r="E48" s="264">
        <f t="shared" si="7"/>
        <v>2350474337</v>
      </c>
      <c r="F48" s="219">
        <f t="shared" si="7"/>
        <v>2350474337</v>
      </c>
      <c r="G48" s="219">
        <f t="shared" si="7"/>
        <v>2447006504</v>
      </c>
      <c r="H48" s="219">
        <f t="shared" si="7"/>
        <v>2394587008</v>
      </c>
      <c r="I48" s="219">
        <f t="shared" si="7"/>
        <v>2381552291</v>
      </c>
      <c r="J48" s="219">
        <f t="shared" si="7"/>
        <v>2381552291</v>
      </c>
      <c r="K48" s="219">
        <f t="shared" si="7"/>
        <v>2338400109</v>
      </c>
      <c r="L48" s="219">
        <f t="shared" si="7"/>
        <v>2343588786</v>
      </c>
      <c r="M48" s="219">
        <f t="shared" si="7"/>
        <v>2470972893</v>
      </c>
      <c r="N48" s="219">
        <f t="shared" si="7"/>
        <v>2470972893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2470972893</v>
      </c>
      <c r="X48" s="219">
        <f t="shared" si="7"/>
        <v>1175237169</v>
      </c>
      <c r="Y48" s="219">
        <f t="shared" si="7"/>
        <v>1295735724</v>
      </c>
      <c r="Z48" s="265">
        <f>+IF(X48&lt;&gt;0,+(Y48/X48)*100,0)</f>
        <v>110.25312661805373</v>
      </c>
      <c r="AA48" s="232">
        <f>SUM(AA45:AA47)</f>
        <v>2350474337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20653183</v>
      </c>
      <c r="D7" s="155"/>
      <c r="E7" s="59">
        <v>11531798</v>
      </c>
      <c r="F7" s="60">
        <v>11531798</v>
      </c>
      <c r="G7" s="60"/>
      <c r="H7" s="60"/>
      <c r="I7" s="60"/>
      <c r="J7" s="60"/>
      <c r="K7" s="60">
        <v>5966473</v>
      </c>
      <c r="L7" s="60">
        <v>13943338</v>
      </c>
      <c r="M7" s="60">
        <v>-4032783</v>
      </c>
      <c r="N7" s="60">
        <v>15877028</v>
      </c>
      <c r="O7" s="60"/>
      <c r="P7" s="60"/>
      <c r="Q7" s="60"/>
      <c r="R7" s="60"/>
      <c r="S7" s="60"/>
      <c r="T7" s="60"/>
      <c r="U7" s="60"/>
      <c r="V7" s="60"/>
      <c r="W7" s="60">
        <v>15877028</v>
      </c>
      <c r="X7" s="60">
        <v>5727556</v>
      </c>
      <c r="Y7" s="60">
        <v>10149472</v>
      </c>
      <c r="Z7" s="140">
        <v>177.2</v>
      </c>
      <c r="AA7" s="62">
        <v>11531798</v>
      </c>
    </row>
    <row r="8" spans="1:27" ht="12.75">
      <c r="A8" s="249" t="s">
        <v>178</v>
      </c>
      <c r="B8" s="182"/>
      <c r="C8" s="155">
        <v>1739266</v>
      </c>
      <c r="D8" s="155"/>
      <c r="E8" s="59">
        <v>945000</v>
      </c>
      <c r="F8" s="60">
        <v>945000</v>
      </c>
      <c r="G8" s="60">
        <v>-242109</v>
      </c>
      <c r="H8" s="60">
        <v>21115824</v>
      </c>
      <c r="I8" s="60">
        <v>-20674500</v>
      </c>
      <c r="J8" s="60">
        <v>199215</v>
      </c>
      <c r="K8" s="60">
        <v>18293846</v>
      </c>
      <c r="L8" s="60">
        <v>-18198380</v>
      </c>
      <c r="M8" s="60">
        <v>27078</v>
      </c>
      <c r="N8" s="60">
        <v>122544</v>
      </c>
      <c r="O8" s="60"/>
      <c r="P8" s="60"/>
      <c r="Q8" s="60"/>
      <c r="R8" s="60"/>
      <c r="S8" s="60"/>
      <c r="T8" s="60"/>
      <c r="U8" s="60"/>
      <c r="V8" s="60"/>
      <c r="W8" s="60">
        <v>321759</v>
      </c>
      <c r="X8" s="60">
        <v>469358</v>
      </c>
      <c r="Y8" s="60">
        <v>-147599</v>
      </c>
      <c r="Z8" s="140">
        <v>-31.45</v>
      </c>
      <c r="AA8" s="62">
        <v>945000</v>
      </c>
    </row>
    <row r="9" spans="1:27" ht="12.75">
      <c r="A9" s="249" t="s">
        <v>179</v>
      </c>
      <c r="B9" s="182"/>
      <c r="C9" s="155">
        <v>430985289</v>
      </c>
      <c r="D9" s="155"/>
      <c r="E9" s="59">
        <v>589885000</v>
      </c>
      <c r="F9" s="60">
        <v>589885000</v>
      </c>
      <c r="G9" s="60">
        <v>197688645</v>
      </c>
      <c r="H9" s="60">
        <v>1981000</v>
      </c>
      <c r="I9" s="60">
        <v>1100000</v>
      </c>
      <c r="J9" s="60">
        <v>200769645</v>
      </c>
      <c r="K9" s="60">
        <v>82240000</v>
      </c>
      <c r="L9" s="60">
        <v>1315000</v>
      </c>
      <c r="M9" s="60">
        <v>153240768</v>
      </c>
      <c r="N9" s="60">
        <v>236795768</v>
      </c>
      <c r="O9" s="60"/>
      <c r="P9" s="60"/>
      <c r="Q9" s="60"/>
      <c r="R9" s="60"/>
      <c r="S9" s="60"/>
      <c r="T9" s="60"/>
      <c r="U9" s="60"/>
      <c r="V9" s="60"/>
      <c r="W9" s="60">
        <v>437565413</v>
      </c>
      <c r="X9" s="60">
        <v>292981132</v>
      </c>
      <c r="Y9" s="60">
        <v>144584281</v>
      </c>
      <c r="Z9" s="140">
        <v>49.35</v>
      </c>
      <c r="AA9" s="62">
        <v>589885000</v>
      </c>
    </row>
    <row r="10" spans="1:27" ht="12.75">
      <c r="A10" s="249" t="s">
        <v>180</v>
      </c>
      <c r="B10" s="182"/>
      <c r="C10" s="155">
        <v>370799711</v>
      </c>
      <c r="D10" s="155"/>
      <c r="E10" s="59">
        <v>286956000</v>
      </c>
      <c r="F10" s="60">
        <v>286956000</v>
      </c>
      <c r="G10" s="60">
        <v>82917355</v>
      </c>
      <c r="H10" s="60"/>
      <c r="I10" s="60">
        <v>30840000</v>
      </c>
      <c r="J10" s="60">
        <v>113757355</v>
      </c>
      <c r="K10" s="60">
        <v>-30840000</v>
      </c>
      <c r="L10" s="60"/>
      <c r="M10" s="60">
        <v>77377232</v>
      </c>
      <c r="N10" s="60">
        <v>46537232</v>
      </c>
      <c r="O10" s="60"/>
      <c r="P10" s="60"/>
      <c r="Q10" s="60"/>
      <c r="R10" s="60"/>
      <c r="S10" s="60"/>
      <c r="T10" s="60"/>
      <c r="U10" s="60"/>
      <c r="V10" s="60"/>
      <c r="W10" s="60">
        <v>160294587</v>
      </c>
      <c r="X10" s="60">
        <v>142523871</v>
      </c>
      <c r="Y10" s="60">
        <v>17770716</v>
      </c>
      <c r="Z10" s="140">
        <v>12.47</v>
      </c>
      <c r="AA10" s="62">
        <v>286956000</v>
      </c>
    </row>
    <row r="11" spans="1:27" ht="12.75">
      <c r="A11" s="249" t="s">
        <v>181</v>
      </c>
      <c r="B11" s="182"/>
      <c r="C11" s="155">
        <v>25097428</v>
      </c>
      <c r="D11" s="155"/>
      <c r="E11" s="59">
        <v>22694001</v>
      </c>
      <c r="F11" s="60">
        <v>22694001</v>
      </c>
      <c r="G11" s="60">
        <v>1075467</v>
      </c>
      <c r="H11" s="60">
        <v>2383313</v>
      </c>
      <c r="I11" s="60">
        <v>2945215</v>
      </c>
      <c r="J11" s="60">
        <v>6403995</v>
      </c>
      <c r="K11" s="60">
        <v>1524986</v>
      </c>
      <c r="L11" s="60">
        <v>1545978</v>
      </c>
      <c r="M11" s="60">
        <v>2846564</v>
      </c>
      <c r="N11" s="60">
        <v>5917528</v>
      </c>
      <c r="O11" s="60"/>
      <c r="P11" s="60"/>
      <c r="Q11" s="60"/>
      <c r="R11" s="60"/>
      <c r="S11" s="60"/>
      <c r="T11" s="60"/>
      <c r="U11" s="60"/>
      <c r="V11" s="60"/>
      <c r="W11" s="60">
        <v>12321523</v>
      </c>
      <c r="X11" s="60">
        <v>11271543</v>
      </c>
      <c r="Y11" s="60">
        <v>1049980</v>
      </c>
      <c r="Z11" s="140">
        <v>9.32</v>
      </c>
      <c r="AA11" s="62">
        <v>22694001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-463470384</v>
      </c>
      <c r="D14" s="155"/>
      <c r="E14" s="59">
        <v>-618815000</v>
      </c>
      <c r="F14" s="60">
        <v>-618815000</v>
      </c>
      <c r="G14" s="60">
        <v>-117128242</v>
      </c>
      <c r="H14" s="60">
        <v>-53026956</v>
      </c>
      <c r="I14" s="60">
        <v>-11807422</v>
      </c>
      <c r="J14" s="60">
        <v>-181962620</v>
      </c>
      <c r="K14" s="60">
        <v>-75514508</v>
      </c>
      <c r="L14" s="60">
        <v>-42935546</v>
      </c>
      <c r="M14" s="60">
        <v>-51884914</v>
      </c>
      <c r="N14" s="60">
        <v>-170334968</v>
      </c>
      <c r="O14" s="60"/>
      <c r="P14" s="60"/>
      <c r="Q14" s="60"/>
      <c r="R14" s="60"/>
      <c r="S14" s="60"/>
      <c r="T14" s="60"/>
      <c r="U14" s="60"/>
      <c r="V14" s="60"/>
      <c r="W14" s="60">
        <v>-352297588</v>
      </c>
      <c r="X14" s="60">
        <v>-307349941</v>
      </c>
      <c r="Y14" s="60">
        <v>-44947647</v>
      </c>
      <c r="Z14" s="140">
        <v>14.62</v>
      </c>
      <c r="AA14" s="62">
        <v>-618815000</v>
      </c>
    </row>
    <row r="15" spans="1:27" ht="12.75">
      <c r="A15" s="249" t="s">
        <v>40</v>
      </c>
      <c r="B15" s="182"/>
      <c r="C15" s="155">
        <v>-273334</v>
      </c>
      <c r="D15" s="155"/>
      <c r="E15" s="59">
        <v>-475000</v>
      </c>
      <c r="F15" s="60">
        <v>-475000</v>
      </c>
      <c r="G15" s="60"/>
      <c r="H15" s="60"/>
      <c r="I15" s="60"/>
      <c r="J15" s="60"/>
      <c r="K15" s="60">
        <v>-29027</v>
      </c>
      <c r="L15" s="60">
        <v>-7113</v>
      </c>
      <c r="M15" s="60"/>
      <c r="N15" s="60">
        <v>-36140</v>
      </c>
      <c r="O15" s="60"/>
      <c r="P15" s="60"/>
      <c r="Q15" s="60"/>
      <c r="R15" s="60"/>
      <c r="S15" s="60"/>
      <c r="T15" s="60"/>
      <c r="U15" s="60"/>
      <c r="V15" s="60"/>
      <c r="W15" s="60">
        <v>-36140</v>
      </c>
      <c r="X15" s="60">
        <v>-165667</v>
      </c>
      <c r="Y15" s="60">
        <v>129527</v>
      </c>
      <c r="Z15" s="140">
        <v>-78.19</v>
      </c>
      <c r="AA15" s="62">
        <v>-475000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385531159</v>
      </c>
      <c r="D17" s="168">
        <f t="shared" si="0"/>
        <v>0</v>
      </c>
      <c r="E17" s="72">
        <f t="shared" si="0"/>
        <v>292721799</v>
      </c>
      <c r="F17" s="73">
        <f t="shared" si="0"/>
        <v>292721799</v>
      </c>
      <c r="G17" s="73">
        <f t="shared" si="0"/>
        <v>164311116</v>
      </c>
      <c r="H17" s="73">
        <f t="shared" si="0"/>
        <v>-27546819</v>
      </c>
      <c r="I17" s="73">
        <f t="shared" si="0"/>
        <v>2403293</v>
      </c>
      <c r="J17" s="73">
        <f t="shared" si="0"/>
        <v>139167590</v>
      </c>
      <c r="K17" s="73">
        <f t="shared" si="0"/>
        <v>1641770</v>
      </c>
      <c r="L17" s="73">
        <f t="shared" si="0"/>
        <v>-44336723</v>
      </c>
      <c r="M17" s="73">
        <f t="shared" si="0"/>
        <v>177573945</v>
      </c>
      <c r="N17" s="73">
        <f t="shared" si="0"/>
        <v>134878992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274046582</v>
      </c>
      <c r="X17" s="73">
        <f t="shared" si="0"/>
        <v>145457852</v>
      </c>
      <c r="Y17" s="73">
        <f t="shared" si="0"/>
        <v>128588730</v>
      </c>
      <c r="Z17" s="170">
        <f>+IF(X17&lt;&gt;0,+(Y17/X17)*100,0)</f>
        <v>88.40274225966158</v>
      </c>
      <c r="AA17" s="74">
        <f>SUM(AA6:AA16)</f>
        <v>292721799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261424</v>
      </c>
      <c r="D21" s="155"/>
      <c r="E21" s="59"/>
      <c r="F21" s="60"/>
      <c r="G21" s="159">
        <v>19000</v>
      </c>
      <c r="H21" s="159">
        <v>44772</v>
      </c>
      <c r="I21" s="159">
        <v>6252</v>
      </c>
      <c r="J21" s="60">
        <v>70024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70024</v>
      </c>
      <c r="X21" s="60"/>
      <c r="Y21" s="159">
        <v>70024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-416881776</v>
      </c>
      <c r="D26" s="155"/>
      <c r="E26" s="59">
        <v>-207291599</v>
      </c>
      <c r="F26" s="60">
        <v>-207291599</v>
      </c>
      <c r="G26" s="60"/>
      <c r="H26" s="60"/>
      <c r="I26" s="60">
        <v>-31232747</v>
      </c>
      <c r="J26" s="60">
        <v>-31232747</v>
      </c>
      <c r="K26" s="60">
        <v>-25009957</v>
      </c>
      <c r="L26" s="60">
        <v>-35668907</v>
      </c>
      <c r="M26" s="60">
        <v>-10627228</v>
      </c>
      <c r="N26" s="60">
        <v>-71306092</v>
      </c>
      <c r="O26" s="60"/>
      <c r="P26" s="60"/>
      <c r="Q26" s="60"/>
      <c r="R26" s="60"/>
      <c r="S26" s="60"/>
      <c r="T26" s="60"/>
      <c r="U26" s="60"/>
      <c r="V26" s="60"/>
      <c r="W26" s="60">
        <v>-102538839</v>
      </c>
      <c r="X26" s="60">
        <v>-102956555</v>
      </c>
      <c r="Y26" s="60">
        <v>417716</v>
      </c>
      <c r="Z26" s="140">
        <v>-0.41</v>
      </c>
      <c r="AA26" s="62">
        <v>-207291599</v>
      </c>
    </row>
    <row r="27" spans="1:27" ht="12.75">
      <c r="A27" s="250" t="s">
        <v>192</v>
      </c>
      <c r="B27" s="251"/>
      <c r="C27" s="168">
        <f aca="true" t="shared" si="1" ref="C27:Y27">SUM(C21:C26)</f>
        <v>-416620352</v>
      </c>
      <c r="D27" s="168">
        <f>SUM(D21:D26)</f>
        <v>0</v>
      </c>
      <c r="E27" s="72">
        <f t="shared" si="1"/>
        <v>-207291599</v>
      </c>
      <c r="F27" s="73">
        <f t="shared" si="1"/>
        <v>-207291599</v>
      </c>
      <c r="G27" s="73">
        <f t="shared" si="1"/>
        <v>19000</v>
      </c>
      <c r="H27" s="73">
        <f t="shared" si="1"/>
        <v>44772</v>
      </c>
      <c r="I27" s="73">
        <f t="shared" si="1"/>
        <v>-31226495</v>
      </c>
      <c r="J27" s="73">
        <f t="shared" si="1"/>
        <v>-31162723</v>
      </c>
      <c r="K27" s="73">
        <f t="shared" si="1"/>
        <v>-25009957</v>
      </c>
      <c r="L27" s="73">
        <f t="shared" si="1"/>
        <v>-35668907</v>
      </c>
      <c r="M27" s="73">
        <f t="shared" si="1"/>
        <v>-10627228</v>
      </c>
      <c r="N27" s="73">
        <f t="shared" si="1"/>
        <v>-71306092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-102468815</v>
      </c>
      <c r="X27" s="73">
        <f t="shared" si="1"/>
        <v>-102956555</v>
      </c>
      <c r="Y27" s="73">
        <f t="shared" si="1"/>
        <v>487740</v>
      </c>
      <c r="Z27" s="170">
        <f>+IF(X27&lt;&gt;0,+(Y27/X27)*100,0)</f>
        <v>-0.47373379965947776</v>
      </c>
      <c r="AA27" s="74">
        <f>SUM(AA21:AA26)</f>
        <v>-207291599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-1684941</v>
      </c>
      <c r="D35" s="155"/>
      <c r="E35" s="59">
        <v>-1588538</v>
      </c>
      <c r="F35" s="60">
        <v>-1588538</v>
      </c>
      <c r="G35" s="60">
        <v>-74398</v>
      </c>
      <c r="H35" s="60">
        <v>74398</v>
      </c>
      <c r="I35" s="60"/>
      <c r="J35" s="60"/>
      <c r="K35" s="60">
        <v>-454542</v>
      </c>
      <c r="L35" s="60"/>
      <c r="M35" s="60"/>
      <c r="N35" s="60">
        <v>-454542</v>
      </c>
      <c r="O35" s="60"/>
      <c r="P35" s="60"/>
      <c r="Q35" s="60"/>
      <c r="R35" s="60"/>
      <c r="S35" s="60"/>
      <c r="T35" s="60"/>
      <c r="U35" s="60"/>
      <c r="V35" s="60"/>
      <c r="W35" s="60">
        <v>-454542</v>
      </c>
      <c r="X35" s="60">
        <v>-788987</v>
      </c>
      <c r="Y35" s="60">
        <v>334445</v>
      </c>
      <c r="Z35" s="140">
        <v>-42.39</v>
      </c>
      <c r="AA35" s="62">
        <v>-1588538</v>
      </c>
    </row>
    <row r="36" spans="1:27" ht="12.75">
      <c r="A36" s="250" t="s">
        <v>198</v>
      </c>
      <c r="B36" s="251"/>
      <c r="C36" s="168">
        <f aca="true" t="shared" si="2" ref="C36:Y36">SUM(C31:C35)</f>
        <v>-1684941</v>
      </c>
      <c r="D36" s="168">
        <f>SUM(D31:D35)</f>
        <v>0</v>
      </c>
      <c r="E36" s="72">
        <f t="shared" si="2"/>
        <v>-1588538</v>
      </c>
      <c r="F36" s="73">
        <f t="shared" si="2"/>
        <v>-1588538</v>
      </c>
      <c r="G36" s="73">
        <f t="shared" si="2"/>
        <v>-74398</v>
      </c>
      <c r="H36" s="73">
        <f t="shared" si="2"/>
        <v>74398</v>
      </c>
      <c r="I36" s="73">
        <f t="shared" si="2"/>
        <v>0</v>
      </c>
      <c r="J36" s="73">
        <f t="shared" si="2"/>
        <v>0</v>
      </c>
      <c r="K36" s="73">
        <f t="shared" si="2"/>
        <v>-454542</v>
      </c>
      <c r="L36" s="73">
        <f t="shared" si="2"/>
        <v>0</v>
      </c>
      <c r="M36" s="73">
        <f t="shared" si="2"/>
        <v>0</v>
      </c>
      <c r="N36" s="73">
        <f t="shared" si="2"/>
        <v>-454542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-454542</v>
      </c>
      <c r="X36" s="73">
        <f t="shared" si="2"/>
        <v>-788987</v>
      </c>
      <c r="Y36" s="73">
        <f t="shared" si="2"/>
        <v>334445</v>
      </c>
      <c r="Z36" s="170">
        <f>+IF(X36&lt;&gt;0,+(Y36/X36)*100,0)</f>
        <v>-42.389164840485336</v>
      </c>
      <c r="AA36" s="74">
        <f>SUM(AA31:AA35)</f>
        <v>-1588538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-32774134</v>
      </c>
      <c r="D38" s="153">
        <f>+D17+D27+D36</f>
        <v>0</v>
      </c>
      <c r="E38" s="99">
        <f t="shared" si="3"/>
        <v>83841662</v>
      </c>
      <c r="F38" s="100">
        <f t="shared" si="3"/>
        <v>83841662</v>
      </c>
      <c r="G38" s="100">
        <f t="shared" si="3"/>
        <v>164255718</v>
      </c>
      <c r="H38" s="100">
        <f t="shared" si="3"/>
        <v>-27427649</v>
      </c>
      <c r="I38" s="100">
        <f t="shared" si="3"/>
        <v>-28823202</v>
      </c>
      <c r="J38" s="100">
        <f t="shared" si="3"/>
        <v>108004867</v>
      </c>
      <c r="K38" s="100">
        <f t="shared" si="3"/>
        <v>-23822729</v>
      </c>
      <c r="L38" s="100">
        <f t="shared" si="3"/>
        <v>-80005630</v>
      </c>
      <c r="M38" s="100">
        <f t="shared" si="3"/>
        <v>166946717</v>
      </c>
      <c r="N38" s="100">
        <f t="shared" si="3"/>
        <v>63118358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171123225</v>
      </c>
      <c r="X38" s="100">
        <f t="shared" si="3"/>
        <v>41712310</v>
      </c>
      <c r="Y38" s="100">
        <f t="shared" si="3"/>
        <v>129410915</v>
      </c>
      <c r="Z38" s="137">
        <f>+IF(X38&lt;&gt;0,+(Y38/X38)*100,0)</f>
        <v>310.2463397495847</v>
      </c>
      <c r="AA38" s="102">
        <f>+AA17+AA27+AA36</f>
        <v>83841662</v>
      </c>
    </row>
    <row r="39" spans="1:27" ht="12.75">
      <c r="A39" s="249" t="s">
        <v>200</v>
      </c>
      <c r="B39" s="182"/>
      <c r="C39" s="153">
        <v>238328411</v>
      </c>
      <c r="D39" s="153"/>
      <c r="E39" s="99">
        <v>196597884</v>
      </c>
      <c r="F39" s="100">
        <v>196597884</v>
      </c>
      <c r="G39" s="100">
        <v>205556265</v>
      </c>
      <c r="H39" s="100">
        <v>369811983</v>
      </c>
      <c r="I39" s="100">
        <v>342384334</v>
      </c>
      <c r="J39" s="100">
        <v>205556265</v>
      </c>
      <c r="K39" s="100">
        <v>313561132</v>
      </c>
      <c r="L39" s="100">
        <v>289738403</v>
      </c>
      <c r="M39" s="100">
        <v>209732773</v>
      </c>
      <c r="N39" s="100">
        <v>313561132</v>
      </c>
      <c r="O39" s="100"/>
      <c r="P39" s="100"/>
      <c r="Q39" s="100"/>
      <c r="R39" s="100"/>
      <c r="S39" s="100"/>
      <c r="T39" s="100"/>
      <c r="U39" s="100"/>
      <c r="V39" s="100"/>
      <c r="W39" s="100">
        <v>205556265</v>
      </c>
      <c r="X39" s="100">
        <v>196597884</v>
      </c>
      <c r="Y39" s="100">
        <v>8958381</v>
      </c>
      <c r="Z39" s="137">
        <v>4.56</v>
      </c>
      <c r="AA39" s="102">
        <v>196597884</v>
      </c>
    </row>
    <row r="40" spans="1:27" ht="12.75">
      <c r="A40" s="269" t="s">
        <v>201</v>
      </c>
      <c r="B40" s="256"/>
      <c r="C40" s="257">
        <v>205554277</v>
      </c>
      <c r="D40" s="257"/>
      <c r="E40" s="258">
        <v>280439546</v>
      </c>
      <c r="F40" s="259">
        <v>280439546</v>
      </c>
      <c r="G40" s="259">
        <v>369811983</v>
      </c>
      <c r="H40" s="259">
        <v>342384334</v>
      </c>
      <c r="I40" s="259">
        <v>313561132</v>
      </c>
      <c r="J40" s="259">
        <v>313561132</v>
      </c>
      <c r="K40" s="259">
        <v>289738403</v>
      </c>
      <c r="L40" s="259">
        <v>209732773</v>
      </c>
      <c r="M40" s="259">
        <v>376679490</v>
      </c>
      <c r="N40" s="259">
        <v>376679490</v>
      </c>
      <c r="O40" s="259"/>
      <c r="P40" s="259"/>
      <c r="Q40" s="259"/>
      <c r="R40" s="259"/>
      <c r="S40" s="259"/>
      <c r="T40" s="259"/>
      <c r="U40" s="259"/>
      <c r="V40" s="259"/>
      <c r="W40" s="259">
        <v>376679490</v>
      </c>
      <c r="X40" s="259">
        <v>238310194</v>
      </c>
      <c r="Y40" s="259">
        <v>138369296</v>
      </c>
      <c r="Z40" s="260">
        <v>58.06</v>
      </c>
      <c r="AA40" s="261">
        <v>280439546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833582354</v>
      </c>
      <c r="D5" s="200">
        <f t="shared" si="0"/>
        <v>0</v>
      </c>
      <c r="E5" s="106">
        <f t="shared" si="0"/>
        <v>279306000</v>
      </c>
      <c r="F5" s="106">
        <f t="shared" si="0"/>
        <v>279306000</v>
      </c>
      <c r="G5" s="106">
        <f t="shared" si="0"/>
        <v>0</v>
      </c>
      <c r="H5" s="106">
        <f t="shared" si="0"/>
        <v>0</v>
      </c>
      <c r="I5" s="106">
        <f t="shared" si="0"/>
        <v>31232747</v>
      </c>
      <c r="J5" s="106">
        <f t="shared" si="0"/>
        <v>31232747</v>
      </c>
      <c r="K5" s="106">
        <f t="shared" si="0"/>
        <v>25009957</v>
      </c>
      <c r="L5" s="106">
        <f t="shared" si="0"/>
        <v>35668907</v>
      </c>
      <c r="M5" s="106">
        <f t="shared" si="0"/>
        <v>10627228</v>
      </c>
      <c r="N5" s="106">
        <f t="shared" si="0"/>
        <v>71306092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102538839</v>
      </c>
      <c r="X5" s="106">
        <f t="shared" si="0"/>
        <v>139653000</v>
      </c>
      <c r="Y5" s="106">
        <f t="shared" si="0"/>
        <v>-37114161</v>
      </c>
      <c r="Z5" s="201">
        <f>+IF(X5&lt;&gt;0,+(Y5/X5)*100,0)</f>
        <v>-26.575985478292623</v>
      </c>
      <c r="AA5" s="199">
        <f>SUM(AA11:AA18)</f>
        <v>279306000</v>
      </c>
    </row>
    <row r="6" spans="1:27" ht="12.75">
      <c r="A6" s="291" t="s">
        <v>205</v>
      </c>
      <c r="B6" s="142"/>
      <c r="C6" s="62">
        <v>1334650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185796514</v>
      </c>
      <c r="D8" s="156"/>
      <c r="E8" s="60">
        <v>263302000</v>
      </c>
      <c r="F8" s="60">
        <v>263302000</v>
      </c>
      <c r="G8" s="60"/>
      <c r="H8" s="60"/>
      <c r="I8" s="60">
        <v>30004677</v>
      </c>
      <c r="J8" s="60">
        <v>30004677</v>
      </c>
      <c r="K8" s="60">
        <v>25009957</v>
      </c>
      <c r="L8" s="60">
        <v>35668907</v>
      </c>
      <c r="M8" s="60">
        <v>9905420</v>
      </c>
      <c r="N8" s="60">
        <v>70584284</v>
      </c>
      <c r="O8" s="60"/>
      <c r="P8" s="60"/>
      <c r="Q8" s="60"/>
      <c r="R8" s="60"/>
      <c r="S8" s="60"/>
      <c r="T8" s="60"/>
      <c r="U8" s="60"/>
      <c r="V8" s="60"/>
      <c r="W8" s="60">
        <v>100588961</v>
      </c>
      <c r="X8" s="60">
        <v>131651000</v>
      </c>
      <c r="Y8" s="60">
        <v>-31062039</v>
      </c>
      <c r="Z8" s="140">
        <v>-23.59</v>
      </c>
      <c r="AA8" s="155">
        <v>263302000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621027818</v>
      </c>
      <c r="D10" s="156"/>
      <c r="E10" s="60">
        <v>2000000</v>
      </c>
      <c r="F10" s="60">
        <v>2000000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1000000</v>
      </c>
      <c r="Y10" s="60">
        <v>-1000000</v>
      </c>
      <c r="Z10" s="140">
        <v>-100</v>
      </c>
      <c r="AA10" s="155">
        <v>2000000</v>
      </c>
    </row>
    <row r="11" spans="1:27" ht="12.75">
      <c r="A11" s="292" t="s">
        <v>210</v>
      </c>
      <c r="B11" s="142"/>
      <c r="C11" s="293">
        <f aca="true" t="shared" si="1" ref="C11:Y11">SUM(C6:C10)</f>
        <v>808158982</v>
      </c>
      <c r="D11" s="294">
        <f t="shared" si="1"/>
        <v>0</v>
      </c>
      <c r="E11" s="295">
        <f t="shared" si="1"/>
        <v>265302000</v>
      </c>
      <c r="F11" s="295">
        <f t="shared" si="1"/>
        <v>265302000</v>
      </c>
      <c r="G11" s="295">
        <f t="shared" si="1"/>
        <v>0</v>
      </c>
      <c r="H11" s="295">
        <f t="shared" si="1"/>
        <v>0</v>
      </c>
      <c r="I11" s="295">
        <f t="shared" si="1"/>
        <v>30004677</v>
      </c>
      <c r="J11" s="295">
        <f t="shared" si="1"/>
        <v>30004677</v>
      </c>
      <c r="K11" s="295">
        <f t="shared" si="1"/>
        <v>25009957</v>
      </c>
      <c r="L11" s="295">
        <f t="shared" si="1"/>
        <v>35668907</v>
      </c>
      <c r="M11" s="295">
        <f t="shared" si="1"/>
        <v>9905420</v>
      </c>
      <c r="N11" s="295">
        <f t="shared" si="1"/>
        <v>70584284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100588961</v>
      </c>
      <c r="X11" s="295">
        <f t="shared" si="1"/>
        <v>132651000</v>
      </c>
      <c r="Y11" s="295">
        <f t="shared" si="1"/>
        <v>-32062039</v>
      </c>
      <c r="Z11" s="296">
        <f>+IF(X11&lt;&gt;0,+(Y11/X11)*100,0)</f>
        <v>-24.170220352654713</v>
      </c>
      <c r="AA11" s="297">
        <f>SUM(AA6:AA10)</f>
        <v>265302000</v>
      </c>
    </row>
    <row r="12" spans="1:27" ht="12.75">
      <c r="A12" s="298" t="s">
        <v>211</v>
      </c>
      <c r="B12" s="136"/>
      <c r="C12" s="62"/>
      <c r="D12" s="156"/>
      <c r="E12" s="60">
        <v>2040000</v>
      </c>
      <c r="F12" s="60">
        <v>2040000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1020000</v>
      </c>
      <c r="Y12" s="60">
        <v>-1020000</v>
      </c>
      <c r="Z12" s="140">
        <v>-100</v>
      </c>
      <c r="AA12" s="155">
        <v>2040000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23598226</v>
      </c>
      <c r="D15" s="156"/>
      <c r="E15" s="60">
        <v>11964000</v>
      </c>
      <c r="F15" s="60">
        <v>11964000</v>
      </c>
      <c r="G15" s="60"/>
      <c r="H15" s="60"/>
      <c r="I15" s="60">
        <v>1228070</v>
      </c>
      <c r="J15" s="60">
        <v>1228070</v>
      </c>
      <c r="K15" s="60"/>
      <c r="L15" s="60"/>
      <c r="M15" s="60">
        <v>721808</v>
      </c>
      <c r="N15" s="60">
        <v>721808</v>
      </c>
      <c r="O15" s="60"/>
      <c r="P15" s="60"/>
      <c r="Q15" s="60"/>
      <c r="R15" s="60"/>
      <c r="S15" s="60"/>
      <c r="T15" s="60"/>
      <c r="U15" s="60"/>
      <c r="V15" s="60"/>
      <c r="W15" s="60">
        <v>1949878</v>
      </c>
      <c r="X15" s="60">
        <v>5982000</v>
      </c>
      <c r="Y15" s="60">
        <v>-4032122</v>
      </c>
      <c r="Z15" s="140">
        <v>-67.4</v>
      </c>
      <c r="AA15" s="155">
        <v>11964000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1825146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7650000</v>
      </c>
      <c r="F20" s="100">
        <f t="shared" si="2"/>
        <v>7650000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3825000</v>
      </c>
      <c r="Y20" s="100">
        <f t="shared" si="2"/>
        <v>-3825000</v>
      </c>
      <c r="Z20" s="137">
        <f>+IF(X20&lt;&gt;0,+(Y20/X20)*100,0)</f>
        <v>-100</v>
      </c>
      <c r="AA20" s="153">
        <f>SUM(AA26:AA33)</f>
        <v>7650000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>
        <v>7650000</v>
      </c>
      <c r="F23" s="60">
        <v>7650000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3825000</v>
      </c>
      <c r="Y23" s="60">
        <v>-3825000</v>
      </c>
      <c r="Z23" s="140">
        <v>-100</v>
      </c>
      <c r="AA23" s="155">
        <v>7650000</v>
      </c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7650000</v>
      </c>
      <c r="F26" s="295">
        <f t="shared" si="3"/>
        <v>7650000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3825000</v>
      </c>
      <c r="Y26" s="295">
        <f t="shared" si="3"/>
        <v>-3825000</v>
      </c>
      <c r="Z26" s="296">
        <f>+IF(X26&lt;&gt;0,+(Y26/X26)*100,0)</f>
        <v>-100</v>
      </c>
      <c r="AA26" s="297">
        <f>SUM(AA21:AA25)</f>
        <v>7650000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1334650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185796514</v>
      </c>
      <c r="D38" s="156">
        <f t="shared" si="4"/>
        <v>0</v>
      </c>
      <c r="E38" s="60">
        <f t="shared" si="4"/>
        <v>270952000</v>
      </c>
      <c r="F38" s="60">
        <f t="shared" si="4"/>
        <v>270952000</v>
      </c>
      <c r="G38" s="60">
        <f t="shared" si="4"/>
        <v>0</v>
      </c>
      <c r="H38" s="60">
        <f t="shared" si="4"/>
        <v>0</v>
      </c>
      <c r="I38" s="60">
        <f t="shared" si="4"/>
        <v>30004677</v>
      </c>
      <c r="J38" s="60">
        <f t="shared" si="4"/>
        <v>30004677</v>
      </c>
      <c r="K38" s="60">
        <f t="shared" si="4"/>
        <v>25009957</v>
      </c>
      <c r="L38" s="60">
        <f t="shared" si="4"/>
        <v>35668907</v>
      </c>
      <c r="M38" s="60">
        <f t="shared" si="4"/>
        <v>9905420</v>
      </c>
      <c r="N38" s="60">
        <f t="shared" si="4"/>
        <v>70584284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100588961</v>
      </c>
      <c r="X38" s="60">
        <f t="shared" si="4"/>
        <v>135476000</v>
      </c>
      <c r="Y38" s="60">
        <f t="shared" si="4"/>
        <v>-34887039</v>
      </c>
      <c r="Z38" s="140">
        <f t="shared" si="5"/>
        <v>-25.75145339395908</v>
      </c>
      <c r="AA38" s="155">
        <f>AA8+AA23</f>
        <v>270952000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621027818</v>
      </c>
      <c r="D40" s="156">
        <f t="shared" si="4"/>
        <v>0</v>
      </c>
      <c r="E40" s="60">
        <f t="shared" si="4"/>
        <v>2000000</v>
      </c>
      <c r="F40" s="60">
        <f t="shared" si="4"/>
        <v>2000000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1000000</v>
      </c>
      <c r="Y40" s="60">
        <f t="shared" si="4"/>
        <v>-1000000</v>
      </c>
      <c r="Z40" s="140">
        <f t="shared" si="5"/>
        <v>-100</v>
      </c>
      <c r="AA40" s="155">
        <f>AA10+AA25</f>
        <v>2000000</v>
      </c>
    </row>
    <row r="41" spans="1:27" ht="12.75">
      <c r="A41" s="292" t="s">
        <v>210</v>
      </c>
      <c r="B41" s="142"/>
      <c r="C41" s="293">
        <f aca="true" t="shared" si="6" ref="C41:Y41">SUM(C36:C40)</f>
        <v>808158982</v>
      </c>
      <c r="D41" s="294">
        <f t="shared" si="6"/>
        <v>0</v>
      </c>
      <c r="E41" s="295">
        <f t="shared" si="6"/>
        <v>272952000</v>
      </c>
      <c r="F41" s="295">
        <f t="shared" si="6"/>
        <v>272952000</v>
      </c>
      <c r="G41" s="295">
        <f t="shared" si="6"/>
        <v>0</v>
      </c>
      <c r="H41" s="295">
        <f t="shared" si="6"/>
        <v>0</v>
      </c>
      <c r="I41" s="295">
        <f t="shared" si="6"/>
        <v>30004677</v>
      </c>
      <c r="J41" s="295">
        <f t="shared" si="6"/>
        <v>30004677</v>
      </c>
      <c r="K41" s="295">
        <f t="shared" si="6"/>
        <v>25009957</v>
      </c>
      <c r="L41" s="295">
        <f t="shared" si="6"/>
        <v>35668907</v>
      </c>
      <c r="M41" s="295">
        <f t="shared" si="6"/>
        <v>9905420</v>
      </c>
      <c r="N41" s="295">
        <f t="shared" si="6"/>
        <v>70584284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100588961</v>
      </c>
      <c r="X41" s="295">
        <f t="shared" si="6"/>
        <v>136476000</v>
      </c>
      <c r="Y41" s="295">
        <f t="shared" si="6"/>
        <v>-35887039</v>
      </c>
      <c r="Z41" s="296">
        <f t="shared" si="5"/>
        <v>-26.295494445909906</v>
      </c>
      <c r="AA41" s="297">
        <f>SUM(AA36:AA40)</f>
        <v>272952000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2040000</v>
      </c>
      <c r="F42" s="54">
        <f t="shared" si="7"/>
        <v>2040000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1020000</v>
      </c>
      <c r="Y42" s="54">
        <f t="shared" si="7"/>
        <v>-1020000</v>
      </c>
      <c r="Z42" s="184">
        <f t="shared" si="5"/>
        <v>-100</v>
      </c>
      <c r="AA42" s="130">
        <f aca="true" t="shared" si="8" ref="AA42:AA48">AA12+AA27</f>
        <v>2040000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23598226</v>
      </c>
      <c r="D45" s="129">
        <f t="shared" si="7"/>
        <v>0</v>
      </c>
      <c r="E45" s="54">
        <f t="shared" si="7"/>
        <v>11964000</v>
      </c>
      <c r="F45" s="54">
        <f t="shared" si="7"/>
        <v>11964000</v>
      </c>
      <c r="G45" s="54">
        <f t="shared" si="7"/>
        <v>0</v>
      </c>
      <c r="H45" s="54">
        <f t="shared" si="7"/>
        <v>0</v>
      </c>
      <c r="I45" s="54">
        <f t="shared" si="7"/>
        <v>1228070</v>
      </c>
      <c r="J45" s="54">
        <f t="shared" si="7"/>
        <v>1228070</v>
      </c>
      <c r="K45" s="54">
        <f t="shared" si="7"/>
        <v>0</v>
      </c>
      <c r="L45" s="54">
        <f t="shared" si="7"/>
        <v>0</v>
      </c>
      <c r="M45" s="54">
        <f t="shared" si="7"/>
        <v>721808</v>
      </c>
      <c r="N45" s="54">
        <f t="shared" si="7"/>
        <v>721808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1949878</v>
      </c>
      <c r="X45" s="54">
        <f t="shared" si="7"/>
        <v>5982000</v>
      </c>
      <c r="Y45" s="54">
        <f t="shared" si="7"/>
        <v>-4032122</v>
      </c>
      <c r="Z45" s="184">
        <f t="shared" si="5"/>
        <v>-67.40424607154797</v>
      </c>
      <c r="AA45" s="130">
        <f t="shared" si="8"/>
        <v>11964000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1825146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833582354</v>
      </c>
      <c r="D49" s="218">
        <f t="shared" si="9"/>
        <v>0</v>
      </c>
      <c r="E49" s="220">
        <f t="shared" si="9"/>
        <v>286956000</v>
      </c>
      <c r="F49" s="220">
        <f t="shared" si="9"/>
        <v>286956000</v>
      </c>
      <c r="G49" s="220">
        <f t="shared" si="9"/>
        <v>0</v>
      </c>
      <c r="H49" s="220">
        <f t="shared" si="9"/>
        <v>0</v>
      </c>
      <c r="I49" s="220">
        <f t="shared" si="9"/>
        <v>31232747</v>
      </c>
      <c r="J49" s="220">
        <f t="shared" si="9"/>
        <v>31232747</v>
      </c>
      <c r="K49" s="220">
        <f t="shared" si="9"/>
        <v>25009957</v>
      </c>
      <c r="L49" s="220">
        <f t="shared" si="9"/>
        <v>35668907</v>
      </c>
      <c r="M49" s="220">
        <f t="shared" si="9"/>
        <v>10627228</v>
      </c>
      <c r="N49" s="220">
        <f t="shared" si="9"/>
        <v>71306092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102538839</v>
      </c>
      <c r="X49" s="220">
        <f t="shared" si="9"/>
        <v>143478000</v>
      </c>
      <c r="Y49" s="220">
        <f t="shared" si="9"/>
        <v>-40939161</v>
      </c>
      <c r="Z49" s="221">
        <f t="shared" si="5"/>
        <v>-28.53340651528457</v>
      </c>
      <c r="AA49" s="222">
        <f>SUM(AA41:AA48)</f>
        <v>286956000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43271976</v>
      </c>
      <c r="F51" s="54">
        <f t="shared" si="10"/>
        <v>43271976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21635988</v>
      </c>
      <c r="Y51" s="54">
        <f t="shared" si="10"/>
        <v>-21635988</v>
      </c>
      <c r="Z51" s="184">
        <f>+IF(X51&lt;&gt;0,+(Y51/X51)*100,0)</f>
        <v>-100</v>
      </c>
      <c r="AA51" s="130">
        <f>SUM(AA57:AA61)</f>
        <v>43271976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36861976</v>
      </c>
      <c r="F54" s="60">
        <v>36861976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18430988</v>
      </c>
      <c r="Y54" s="60">
        <v>-18430988</v>
      </c>
      <c r="Z54" s="140">
        <v>-100</v>
      </c>
      <c r="AA54" s="155">
        <v>36861976</v>
      </c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36861976</v>
      </c>
      <c r="F57" s="295">
        <f t="shared" si="11"/>
        <v>36861976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18430988</v>
      </c>
      <c r="Y57" s="295">
        <f t="shared" si="11"/>
        <v>-18430988</v>
      </c>
      <c r="Z57" s="296">
        <f>+IF(X57&lt;&gt;0,+(Y57/X57)*100,0)</f>
        <v>-100</v>
      </c>
      <c r="AA57" s="297">
        <f>SUM(AA52:AA56)</f>
        <v>36861976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6410000</v>
      </c>
      <c r="F61" s="60">
        <v>6410000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3205000</v>
      </c>
      <c r="Y61" s="60">
        <v>-3205000</v>
      </c>
      <c r="Z61" s="140">
        <v>-100</v>
      </c>
      <c r="AA61" s="155">
        <v>6410000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43271976</v>
      </c>
      <c r="F68" s="60"/>
      <c r="G68" s="60">
        <v>540149</v>
      </c>
      <c r="H68" s="60">
        <v>16791802</v>
      </c>
      <c r="I68" s="60">
        <v>-3601676</v>
      </c>
      <c r="J68" s="60">
        <v>13730275</v>
      </c>
      <c r="K68" s="60">
        <v>-3959466</v>
      </c>
      <c r="L68" s="60">
        <v>8772609</v>
      </c>
      <c r="M68" s="60">
        <v>10644704</v>
      </c>
      <c r="N68" s="60">
        <v>15457847</v>
      </c>
      <c r="O68" s="60"/>
      <c r="P68" s="60"/>
      <c r="Q68" s="60"/>
      <c r="R68" s="60"/>
      <c r="S68" s="60"/>
      <c r="T68" s="60"/>
      <c r="U68" s="60"/>
      <c r="V68" s="60"/>
      <c r="W68" s="60">
        <v>29188122</v>
      </c>
      <c r="X68" s="60"/>
      <c r="Y68" s="60">
        <v>29188122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43271976</v>
      </c>
      <c r="F69" s="220">
        <f t="shared" si="12"/>
        <v>0</v>
      </c>
      <c r="G69" s="220">
        <f t="shared" si="12"/>
        <v>540149</v>
      </c>
      <c r="H69" s="220">
        <f t="shared" si="12"/>
        <v>16791802</v>
      </c>
      <c r="I69" s="220">
        <f t="shared" si="12"/>
        <v>-3601676</v>
      </c>
      <c r="J69" s="220">
        <f t="shared" si="12"/>
        <v>13730275</v>
      </c>
      <c r="K69" s="220">
        <f t="shared" si="12"/>
        <v>-3959466</v>
      </c>
      <c r="L69" s="220">
        <f t="shared" si="12"/>
        <v>8772609</v>
      </c>
      <c r="M69" s="220">
        <f t="shared" si="12"/>
        <v>10644704</v>
      </c>
      <c r="N69" s="220">
        <f t="shared" si="12"/>
        <v>15457847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29188122</v>
      </c>
      <c r="X69" s="220">
        <f t="shared" si="12"/>
        <v>0</v>
      </c>
      <c r="Y69" s="220">
        <f t="shared" si="12"/>
        <v>29188122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808158982</v>
      </c>
      <c r="D5" s="357">
        <f t="shared" si="0"/>
        <v>0</v>
      </c>
      <c r="E5" s="356">
        <f t="shared" si="0"/>
        <v>265302000</v>
      </c>
      <c r="F5" s="358">
        <f t="shared" si="0"/>
        <v>265302000</v>
      </c>
      <c r="G5" s="358">
        <f t="shared" si="0"/>
        <v>0</v>
      </c>
      <c r="H5" s="356">
        <f t="shared" si="0"/>
        <v>0</v>
      </c>
      <c r="I5" s="356">
        <f t="shared" si="0"/>
        <v>30004677</v>
      </c>
      <c r="J5" s="358">
        <f t="shared" si="0"/>
        <v>30004677</v>
      </c>
      <c r="K5" s="358">
        <f t="shared" si="0"/>
        <v>25009957</v>
      </c>
      <c r="L5" s="356">
        <f t="shared" si="0"/>
        <v>35668907</v>
      </c>
      <c r="M5" s="356">
        <f t="shared" si="0"/>
        <v>9905420</v>
      </c>
      <c r="N5" s="358">
        <f t="shared" si="0"/>
        <v>70584284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100588961</v>
      </c>
      <c r="X5" s="356">
        <f t="shared" si="0"/>
        <v>132651000</v>
      </c>
      <c r="Y5" s="358">
        <f t="shared" si="0"/>
        <v>-32062039</v>
      </c>
      <c r="Z5" s="359">
        <f>+IF(X5&lt;&gt;0,+(Y5/X5)*100,0)</f>
        <v>-24.170220352654713</v>
      </c>
      <c r="AA5" s="360">
        <f>+AA6+AA8+AA11+AA13+AA15</f>
        <v>265302000</v>
      </c>
    </row>
    <row r="6" spans="1:27" ht="12.75">
      <c r="A6" s="361" t="s">
        <v>205</v>
      </c>
      <c r="B6" s="142"/>
      <c r="C6" s="60">
        <f>+C7</f>
        <v>1334650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1334650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185796514</v>
      </c>
      <c r="D11" s="363">
        <f aca="true" t="shared" si="3" ref="D11:AA11">+D12</f>
        <v>0</v>
      </c>
      <c r="E11" s="362">
        <f t="shared" si="3"/>
        <v>263302000</v>
      </c>
      <c r="F11" s="364">
        <f t="shared" si="3"/>
        <v>263302000</v>
      </c>
      <c r="G11" s="364">
        <f t="shared" si="3"/>
        <v>0</v>
      </c>
      <c r="H11" s="362">
        <f t="shared" si="3"/>
        <v>0</v>
      </c>
      <c r="I11" s="362">
        <f t="shared" si="3"/>
        <v>30004677</v>
      </c>
      <c r="J11" s="364">
        <f t="shared" si="3"/>
        <v>30004677</v>
      </c>
      <c r="K11" s="364">
        <f t="shared" si="3"/>
        <v>25009957</v>
      </c>
      <c r="L11" s="362">
        <f t="shared" si="3"/>
        <v>35668907</v>
      </c>
      <c r="M11" s="362">
        <f t="shared" si="3"/>
        <v>9905420</v>
      </c>
      <c r="N11" s="364">
        <f t="shared" si="3"/>
        <v>70584284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100588961</v>
      </c>
      <c r="X11" s="362">
        <f t="shared" si="3"/>
        <v>131651000</v>
      </c>
      <c r="Y11" s="364">
        <f t="shared" si="3"/>
        <v>-31062039</v>
      </c>
      <c r="Z11" s="365">
        <f>+IF(X11&lt;&gt;0,+(Y11/X11)*100,0)</f>
        <v>-23.594229439958678</v>
      </c>
      <c r="AA11" s="366">
        <f t="shared" si="3"/>
        <v>263302000</v>
      </c>
    </row>
    <row r="12" spans="1:27" ht="12.75">
      <c r="A12" s="291" t="s">
        <v>232</v>
      </c>
      <c r="B12" s="136"/>
      <c r="C12" s="60">
        <v>185796514</v>
      </c>
      <c r="D12" s="340"/>
      <c r="E12" s="60">
        <v>263302000</v>
      </c>
      <c r="F12" s="59">
        <v>263302000</v>
      </c>
      <c r="G12" s="59"/>
      <c r="H12" s="60"/>
      <c r="I12" s="60">
        <v>30004677</v>
      </c>
      <c r="J12" s="59">
        <v>30004677</v>
      </c>
      <c r="K12" s="59">
        <v>25009957</v>
      </c>
      <c r="L12" s="60">
        <v>35668907</v>
      </c>
      <c r="M12" s="60">
        <v>9905420</v>
      </c>
      <c r="N12" s="59">
        <v>70584284</v>
      </c>
      <c r="O12" s="59"/>
      <c r="P12" s="60"/>
      <c r="Q12" s="60"/>
      <c r="R12" s="59"/>
      <c r="S12" s="59"/>
      <c r="T12" s="60"/>
      <c r="U12" s="60"/>
      <c r="V12" s="59"/>
      <c r="W12" s="59">
        <v>100588961</v>
      </c>
      <c r="X12" s="60">
        <v>131651000</v>
      </c>
      <c r="Y12" s="59">
        <v>-31062039</v>
      </c>
      <c r="Z12" s="61">
        <v>-23.59</v>
      </c>
      <c r="AA12" s="62">
        <v>263302000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621027818</v>
      </c>
      <c r="D15" s="340">
        <f t="shared" si="5"/>
        <v>0</v>
      </c>
      <c r="E15" s="60">
        <f t="shared" si="5"/>
        <v>2000000</v>
      </c>
      <c r="F15" s="59">
        <f t="shared" si="5"/>
        <v>2000000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1000000</v>
      </c>
      <c r="Y15" s="59">
        <f t="shared" si="5"/>
        <v>-1000000</v>
      </c>
      <c r="Z15" s="61">
        <f>+IF(X15&lt;&gt;0,+(Y15/X15)*100,0)</f>
        <v>-100</v>
      </c>
      <c r="AA15" s="62">
        <f>SUM(AA16:AA20)</f>
        <v>2000000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621027818</v>
      </c>
      <c r="D20" s="340"/>
      <c r="E20" s="60">
        <v>2000000</v>
      </c>
      <c r="F20" s="59">
        <v>2000000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1000000</v>
      </c>
      <c r="Y20" s="59">
        <v>-1000000</v>
      </c>
      <c r="Z20" s="61">
        <v>-100</v>
      </c>
      <c r="AA20" s="62">
        <v>2000000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2040000</v>
      </c>
      <c r="F22" s="345">
        <f t="shared" si="6"/>
        <v>2040000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1020000</v>
      </c>
      <c r="Y22" s="345">
        <f t="shared" si="6"/>
        <v>-1020000</v>
      </c>
      <c r="Z22" s="336">
        <f>+IF(X22&lt;&gt;0,+(Y22/X22)*100,0)</f>
        <v>-100</v>
      </c>
      <c r="AA22" s="350">
        <f>SUM(AA23:AA32)</f>
        <v>2040000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2040000</v>
      </c>
      <c r="F32" s="59">
        <v>2040000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1020000</v>
      </c>
      <c r="Y32" s="59">
        <v>-1020000</v>
      </c>
      <c r="Z32" s="61">
        <v>-100</v>
      </c>
      <c r="AA32" s="62">
        <v>2040000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23598226</v>
      </c>
      <c r="D40" s="344">
        <f t="shared" si="9"/>
        <v>0</v>
      </c>
      <c r="E40" s="343">
        <f t="shared" si="9"/>
        <v>11964000</v>
      </c>
      <c r="F40" s="345">
        <f t="shared" si="9"/>
        <v>11964000</v>
      </c>
      <c r="G40" s="345">
        <f t="shared" si="9"/>
        <v>0</v>
      </c>
      <c r="H40" s="343">
        <f t="shared" si="9"/>
        <v>0</v>
      </c>
      <c r="I40" s="343">
        <f t="shared" si="9"/>
        <v>1228070</v>
      </c>
      <c r="J40" s="345">
        <f t="shared" si="9"/>
        <v>1228070</v>
      </c>
      <c r="K40" s="345">
        <f t="shared" si="9"/>
        <v>0</v>
      </c>
      <c r="L40" s="343">
        <f t="shared" si="9"/>
        <v>0</v>
      </c>
      <c r="M40" s="343">
        <f t="shared" si="9"/>
        <v>721808</v>
      </c>
      <c r="N40" s="345">
        <f t="shared" si="9"/>
        <v>721808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1949878</v>
      </c>
      <c r="X40" s="343">
        <f t="shared" si="9"/>
        <v>5982000</v>
      </c>
      <c r="Y40" s="345">
        <f t="shared" si="9"/>
        <v>-4032122</v>
      </c>
      <c r="Z40" s="336">
        <f>+IF(X40&lt;&gt;0,+(Y40/X40)*100,0)</f>
        <v>-67.40424607154797</v>
      </c>
      <c r="AA40" s="350">
        <f>SUM(AA41:AA49)</f>
        <v>11964000</v>
      </c>
    </row>
    <row r="41" spans="1:27" ht="12.75">
      <c r="A41" s="361" t="s">
        <v>248</v>
      </c>
      <c r="B41" s="142"/>
      <c r="C41" s="362">
        <v>3304560</v>
      </c>
      <c r="D41" s="363"/>
      <c r="E41" s="362"/>
      <c r="F41" s="364"/>
      <c r="G41" s="364"/>
      <c r="H41" s="362"/>
      <c r="I41" s="362">
        <v>1228070</v>
      </c>
      <c r="J41" s="364">
        <v>1228070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1228070</v>
      </c>
      <c r="X41" s="362"/>
      <c r="Y41" s="364">
        <v>1228070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657268</v>
      </c>
      <c r="D43" s="369"/>
      <c r="E43" s="305">
        <v>3950000</v>
      </c>
      <c r="F43" s="370">
        <v>3950000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1975000</v>
      </c>
      <c r="Y43" s="370">
        <v>-1975000</v>
      </c>
      <c r="Z43" s="371">
        <v>-100</v>
      </c>
      <c r="AA43" s="303">
        <v>3950000</v>
      </c>
    </row>
    <row r="44" spans="1:27" ht="12.75">
      <c r="A44" s="361" t="s">
        <v>251</v>
      </c>
      <c r="B44" s="136"/>
      <c r="C44" s="60">
        <v>1752098</v>
      </c>
      <c r="D44" s="368"/>
      <c r="E44" s="54">
        <v>1500000</v>
      </c>
      <c r="F44" s="53">
        <v>1500000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750000</v>
      </c>
      <c r="Y44" s="53">
        <v>-750000</v>
      </c>
      <c r="Z44" s="94">
        <v>-100</v>
      </c>
      <c r="AA44" s="95">
        <v>1500000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3376176</v>
      </c>
      <c r="D47" s="368"/>
      <c r="E47" s="54">
        <v>1500000</v>
      </c>
      <c r="F47" s="53">
        <v>1500000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750000</v>
      </c>
      <c r="Y47" s="53">
        <v>-750000</v>
      </c>
      <c r="Z47" s="94">
        <v>-100</v>
      </c>
      <c r="AA47" s="95">
        <v>1500000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14508124</v>
      </c>
      <c r="D49" s="368"/>
      <c r="E49" s="54">
        <v>5014000</v>
      </c>
      <c r="F49" s="53">
        <v>5014000</v>
      </c>
      <c r="G49" s="53"/>
      <c r="H49" s="54"/>
      <c r="I49" s="54"/>
      <c r="J49" s="53"/>
      <c r="K49" s="53"/>
      <c r="L49" s="54"/>
      <c r="M49" s="54">
        <v>721808</v>
      </c>
      <c r="N49" s="53">
        <v>721808</v>
      </c>
      <c r="O49" s="53"/>
      <c r="P49" s="54"/>
      <c r="Q49" s="54"/>
      <c r="R49" s="53"/>
      <c r="S49" s="53"/>
      <c r="T49" s="54"/>
      <c r="U49" s="54"/>
      <c r="V49" s="53"/>
      <c r="W49" s="53">
        <v>721808</v>
      </c>
      <c r="X49" s="54">
        <v>2507000</v>
      </c>
      <c r="Y49" s="53">
        <v>-1785192</v>
      </c>
      <c r="Z49" s="94">
        <v>-71.21</v>
      </c>
      <c r="AA49" s="95">
        <v>5014000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1825146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1825146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833582354</v>
      </c>
      <c r="D60" s="346">
        <f t="shared" si="14"/>
        <v>0</v>
      </c>
      <c r="E60" s="219">
        <f t="shared" si="14"/>
        <v>279306000</v>
      </c>
      <c r="F60" s="264">
        <f t="shared" si="14"/>
        <v>279306000</v>
      </c>
      <c r="G60" s="264">
        <f t="shared" si="14"/>
        <v>0</v>
      </c>
      <c r="H60" s="219">
        <f t="shared" si="14"/>
        <v>0</v>
      </c>
      <c r="I60" s="219">
        <f t="shared" si="14"/>
        <v>31232747</v>
      </c>
      <c r="J60" s="264">
        <f t="shared" si="14"/>
        <v>31232747</v>
      </c>
      <c r="K60" s="264">
        <f t="shared" si="14"/>
        <v>25009957</v>
      </c>
      <c r="L60" s="219">
        <f t="shared" si="14"/>
        <v>35668907</v>
      </c>
      <c r="M60" s="219">
        <f t="shared" si="14"/>
        <v>10627228</v>
      </c>
      <c r="N60" s="264">
        <f t="shared" si="14"/>
        <v>71306092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102538839</v>
      </c>
      <c r="X60" s="219">
        <f t="shared" si="14"/>
        <v>139653000</v>
      </c>
      <c r="Y60" s="264">
        <f t="shared" si="14"/>
        <v>-37114161</v>
      </c>
      <c r="Z60" s="337">
        <f>+IF(X60&lt;&gt;0,+(Y60/X60)*100,0)</f>
        <v>-26.575985478292623</v>
      </c>
      <c r="AA60" s="232">
        <f>+AA57+AA54+AA51+AA40+AA37+AA34+AA22+AA5</f>
        <v>279306000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7650000</v>
      </c>
      <c r="F5" s="358">
        <f t="shared" si="0"/>
        <v>7650000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3825000</v>
      </c>
      <c r="Y5" s="358">
        <f t="shared" si="0"/>
        <v>-3825000</v>
      </c>
      <c r="Z5" s="359">
        <f>+IF(X5&lt;&gt;0,+(Y5/X5)*100,0)</f>
        <v>-100</v>
      </c>
      <c r="AA5" s="360">
        <f>+AA6+AA8+AA11+AA13+AA15</f>
        <v>7650000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7650000</v>
      </c>
      <c r="F11" s="364">
        <f t="shared" si="3"/>
        <v>7650000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3825000</v>
      </c>
      <c r="Y11" s="364">
        <f t="shared" si="3"/>
        <v>-3825000</v>
      </c>
      <c r="Z11" s="365">
        <f>+IF(X11&lt;&gt;0,+(Y11/X11)*100,0)</f>
        <v>-100</v>
      </c>
      <c r="AA11" s="366">
        <f t="shared" si="3"/>
        <v>7650000</v>
      </c>
    </row>
    <row r="12" spans="1:27" ht="12.75">
      <c r="A12" s="291" t="s">
        <v>232</v>
      </c>
      <c r="B12" s="136"/>
      <c r="C12" s="60"/>
      <c r="D12" s="340"/>
      <c r="E12" s="60">
        <v>7650000</v>
      </c>
      <c r="F12" s="59">
        <v>7650000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3825000</v>
      </c>
      <c r="Y12" s="59">
        <v>-3825000</v>
      </c>
      <c r="Z12" s="61">
        <v>-100</v>
      </c>
      <c r="AA12" s="62">
        <v>7650000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7650000</v>
      </c>
      <c r="F60" s="264">
        <f t="shared" si="14"/>
        <v>7650000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3825000</v>
      </c>
      <c r="Y60" s="264">
        <f t="shared" si="14"/>
        <v>-3825000</v>
      </c>
      <c r="Z60" s="337">
        <f>+IF(X60&lt;&gt;0,+(Y60/X60)*100,0)</f>
        <v>-100</v>
      </c>
      <c r="AA60" s="232">
        <f>+AA57+AA54+AA51+AA40+AA37+AA34+AA22+AA5</f>
        <v>7650000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2017-01-31T12:54:25Z</dcterms:created>
  <dcterms:modified xsi:type="dcterms:W3CDTF">2017-01-31T12:54:28Z</dcterms:modified>
  <cp:category/>
  <cp:version/>
  <cp:contentType/>
  <cp:contentStatus/>
</cp:coreProperties>
</file>