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<sst xmlns="http://schemas.openxmlformats.org/spreadsheetml/2006/main" count="857" uniqueCount="303">
  <si>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Bojanala Platinum(DC37)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</si>
  <si>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</si>
  <si>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</si>
  <si>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</si>
  <si>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</si>
  <si>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</si>
  <si>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</si>
  <si>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</si>
  <si>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</si>
  <si>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</si>
  <si>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</si>
  <si>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</si>
  <si>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</si>
  <si>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</si>
  <si>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</si>
  <si>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</si>
  <si>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</si>
  <si>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</si>
  <si>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</si>
  <si>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</si>
  <si>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</si>
  <si>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</si>
  <si>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</si>
  <si>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</si>
  <si>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</si>
  <si>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</si>
  <si>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</si>
  <si>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</si>
  <si>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</si>
  <si>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</si>
  <si>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</si>
  <si>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</si>
  <si>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</si>
  <si>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</si>
  <si>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</si>
  <si>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</si>
  <si>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</si>
  <si>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</si>
  <si>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</si>
  <si>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</si>
  <si>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</si>
  <si>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</si>
  <si>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</si>
  <si>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</si>
  <si>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</si>
  <si>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</si>
  <si>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</si>
  <si>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</si>
  <si>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</si>
  <si>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</si>
  <si>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</si>
  <si>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</si>
  <si>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</si>
  <si>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</si>
  <si>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</si>
  <si>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</si>
  <si>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</si>
  <si>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</si>
  <si>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</si>
  <si>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</si>
  <si>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</si>
  <si>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</si>
  <si>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</si>
  <si>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</si>
  <si>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</si>
  <si>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</si>
  <si>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</si>
  <si>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</si>
  <si>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</si>
  <si>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</si>
  <si>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Bojanala Platinum(DC37)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</si>
  <si>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</si>
  <si>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</si>
  <si>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</si>
  <si>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</si>
  <si>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</si>
  <si>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</si>
  <si>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</si>
  <si>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</si>
  <si>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</si>
  <si>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</si>
  <si>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</si>
  <si>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</si>
  <si>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</si>
  <si>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</si>
  <si>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</si>
  <si>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</si>
  <si>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</si>
  <si>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</si>
  <si>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</si>
  <si>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</si>
  <si>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</si>
  <si>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</si>
  <si>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</si>
  <si>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</si>
  <si>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</si>
  <si>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</si>
  <si>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</si>
  <si>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</si>
  <si>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</si>
  <si>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Bojanala Platinum(DC37)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</si>
  <si>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</si>
  <si>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</si>
  <si>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</si>
  <si>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</si>
  <si>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</si>
  <si>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</si>
  <si>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</si>
  <si>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</si>
  <si>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</si>
  <si>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</si>
  <si>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</si>
  <si>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</si>
  <si>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</si>
  <si>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</si>
  <si>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</si>
  <si>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</si>
  <si>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</si>
  <si>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</si>
  <si>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</si>
  <si>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</si>
  <si>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</si>
  <si>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</si>
  <si>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</si>
  <si>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</si>
  <si>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</si>
  <si>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</si>
  <si>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</si>
  <si>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</si>
  <si>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Bojanala Platinum(DC37)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</si>
  <si>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</si>
  <si>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</si>
  <si>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</si>
  <si>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</si>
  <si>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</si>
  <si>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</si>
  <si>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</si>
  <si>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</si>
  <si>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</si>
  <si>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</si>
  <si>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Bojanala Platinum(DC37)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</si>
  <si>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</si>
  <si>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</si>
  <si>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</si>
  <si>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</si>
  <si>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</si>
  <si>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</si>
  <si>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</si>
  <si>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</si>
  <si>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</si>
  <si>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</si>
  <si>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</si>
  <si>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</si>
  <si>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</si>
  <si>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</si>
  <si>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</si>
  <si>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</si>
  <si>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</si>
  <si>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</si>
  <si>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</si>
  <si>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</si>
  <si>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</si>
  <si>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</si>
  <si>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</si>
  <si>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</si>
  <si>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</si>
  <si>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</si>
  <si>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</si>
  <si>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</si>
  <si>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</si>
  <si>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</si>
  <si>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</si>
  <si>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</si>
  <si>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</si>
  <si>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Bojanala Platinum(DC37)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</si>
  <si>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</si>
  <si>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</si>
  <si>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</si>
  <si>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</si>
  <si>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</si>
  <si>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</si>
  <si>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</si>
  <si>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</si>
  <si>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</si>
  <si>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</si>
  <si>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</si>
  <si>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</si>
  <si>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</si>
  <si>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</si>
  <si>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</si>
  <si>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</si>
  <si>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</si>
  <si>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</si>
  <si>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</si>
  <si>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</si>
  <si>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</si>
  <si>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</si>
  <si>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</si>
  <si>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</si>
  <si>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</si>
  <si>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</si>
  <si>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</si>
  <si>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Bojanala Platinum(DC37)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</si>
  <si>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</si>
  <si>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</si>
  <si>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</si>
  <si>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</si>
  <si>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</si>
  <si>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</si>
  <si>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</si>
  <si>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</si>
  <si>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</si>
  <si>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</si>
  <si>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</si>
  <si>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</si>
  <si>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</si>
  <si>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</si>
  <si>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</si>
  <si>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</si>
  <si>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</si>
  <si>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</si>
  <si>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</si>
  <si>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</si>
  <si>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</si>
  <si>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</si>
  <si>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</si>
  <si>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</si>
  <si>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Bojanala Platinum(DC37)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</si>
  <si>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</si>
  <si>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</si>
  <si>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</si>
  <si>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</si>
  <si>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</si>
  <si>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</si>
  <si>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</si>
  <si>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</si>
  <si>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</si>
  <si>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</si>
  <si>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</si>
  <si>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</si>
  <si>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</si>
  <si>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</si>
  <si>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</si>
  <si>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</si>
  <si>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</si>
  <si>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</si>
  <si>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</si>
  <si>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</si>
  <si>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</si>
  <si>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</si>
  <si>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</si>
  <si>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</si>
  <si>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</si>
  <si>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</si>
  <si>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</si>
  <si>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</si>
  <si>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</si>
  <si>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</si>
  <si>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</si>
  <si>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</si>
  <si>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</si>
  <si>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</si>
  <si>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</si>
  <si>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Bojanala Platinum(DC37)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</si>
  <si>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</si>
  <si>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</si>
  <si>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North West: Bojanala Platinum(DC37)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</si>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</sst>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2637041</v>
      </c>
      <c r="C7" s="19">
        <v>0</v>
      </c>
      <c r="D7" s="59">
        <v>1000000</v>
      </c>
      <c r="E7" s="60">
        <v>1000000</v>
      </c>
      <c r="F7" s="60">
        <v>0</v>
      </c>
      <c r="G7" s="60">
        <v>152742</v>
      </c>
      <c r="H7" s="60">
        <v>256926</v>
      </c>
      <c r="I7" s="60">
        <v>409668</v>
      </c>
      <c r="J7" s="60">
        <v>16624</v>
      </c>
      <c r="K7" s="60">
        <v>0</v>
      </c>
      <c r="L7" s="60">
        <v>0</v>
      </c>
      <c r="M7" s="60">
        <v>16624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426292</v>
      </c>
      <c r="W7" s="60">
        <v>751260</v>
      </c>
      <c r="X7" s="60">
        <v>-324968</v>
      </c>
      <c r="Y7" s="61">
        <v>-43.26</v>
      </c>
      <c r="Z7" s="62">
        <v>1000000</v>
      </c>
    </row>
    <row r="8" spans="1:26" ht="12.75">
      <c r="A8" s="58" t="s">
        <v>34</v>
      </c>
      <c r="B8" s="19">
        <v>306593383</v>
      </c>
      <c r="C8" s="19">
        <v>0</v>
      </c>
      <c r="D8" s="59">
        <v>313650000</v>
      </c>
      <c r="E8" s="60">
        <v>313650000</v>
      </c>
      <c r="F8" s="60">
        <v>126226000</v>
      </c>
      <c r="G8" s="60">
        <v>1639000</v>
      </c>
      <c r="H8" s="60">
        <v>0</v>
      </c>
      <c r="I8" s="60">
        <v>127865000</v>
      </c>
      <c r="J8" s="60">
        <v>1500000</v>
      </c>
      <c r="K8" s="60">
        <v>0</v>
      </c>
      <c r="L8" s="60">
        <v>102218207</v>
      </c>
      <c r="M8" s="60">
        <v>103718207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231583207</v>
      </c>
      <c r="W8" s="60">
        <v>235900000</v>
      </c>
      <c r="X8" s="60">
        <v>-4316793</v>
      </c>
      <c r="Y8" s="61">
        <v>-1.83</v>
      </c>
      <c r="Z8" s="62">
        <v>313650000</v>
      </c>
    </row>
    <row r="9" spans="1:26" ht="12.75">
      <c r="A9" s="58" t="s">
        <v>35</v>
      </c>
      <c r="B9" s="19">
        <v>3022385</v>
      </c>
      <c r="C9" s="19">
        <v>0</v>
      </c>
      <c r="D9" s="59">
        <v>400000</v>
      </c>
      <c r="E9" s="60">
        <v>400000</v>
      </c>
      <c r="F9" s="60">
        <v>41550</v>
      </c>
      <c r="G9" s="60">
        <v>27724</v>
      </c>
      <c r="H9" s="60">
        <v>21449</v>
      </c>
      <c r="I9" s="60">
        <v>90723</v>
      </c>
      <c r="J9" s="60">
        <v>12075</v>
      </c>
      <c r="K9" s="60">
        <v>37165</v>
      </c>
      <c r="L9" s="60">
        <v>10488</v>
      </c>
      <c r="M9" s="60">
        <v>59728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150451</v>
      </c>
      <c r="W9" s="60">
        <v>141971</v>
      </c>
      <c r="X9" s="60">
        <v>8480</v>
      </c>
      <c r="Y9" s="61">
        <v>5.97</v>
      </c>
      <c r="Z9" s="62">
        <v>400000</v>
      </c>
    </row>
    <row r="10" spans="1:26" ht="22.5">
      <c r="A10" s="63" t="s">
        <v>278</v>
      </c>
      <c r="B10" s="64">
        <f>SUM(B5:B9)</f>
        <v>312252809</v>
      </c>
      <c r="C10" s="64">
        <f>SUM(C5:C9)</f>
        <v>0</v>
      </c>
      <c r="D10" s="65">
        <f aca="true" t="shared" si="0" ref="D10:Z10">SUM(D5:D9)</f>
        <v>315050000</v>
      </c>
      <c r="E10" s="66">
        <f t="shared" si="0"/>
        <v>315050000</v>
      </c>
      <c r="F10" s="66">
        <f t="shared" si="0"/>
        <v>126267550</v>
      </c>
      <c r="G10" s="66">
        <f t="shared" si="0"/>
        <v>1819466</v>
      </c>
      <c r="H10" s="66">
        <f t="shared" si="0"/>
        <v>278375</v>
      </c>
      <c r="I10" s="66">
        <f t="shared" si="0"/>
        <v>128365391</v>
      </c>
      <c r="J10" s="66">
        <f t="shared" si="0"/>
        <v>1528699</v>
      </c>
      <c r="K10" s="66">
        <f t="shared" si="0"/>
        <v>37165</v>
      </c>
      <c r="L10" s="66">
        <f t="shared" si="0"/>
        <v>102228695</v>
      </c>
      <c r="M10" s="66">
        <f t="shared" si="0"/>
        <v>103794559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232159950</v>
      </c>
      <c r="W10" s="66">
        <f t="shared" si="0"/>
        <v>236793231</v>
      </c>
      <c r="X10" s="66">
        <f t="shared" si="0"/>
        <v>-4633281</v>
      </c>
      <c r="Y10" s="67">
        <f>+IF(W10&lt;&gt;0,(X10/W10)*100,0)</f>
        <v>-1.956677976153803</v>
      </c>
      <c r="Z10" s="68">
        <f t="shared" si="0"/>
        <v>315050000</v>
      </c>
    </row>
    <row r="11" spans="1:26" ht="12.75">
      <c r="A11" s="58" t="s">
        <v>37</v>
      </c>
      <c r="B11" s="19">
        <v>146373527</v>
      </c>
      <c r="C11" s="19">
        <v>0</v>
      </c>
      <c r="D11" s="59">
        <v>161677000</v>
      </c>
      <c r="E11" s="60">
        <v>161677000</v>
      </c>
      <c r="F11" s="60">
        <v>13050259</v>
      </c>
      <c r="G11" s="60">
        <v>12832650</v>
      </c>
      <c r="H11" s="60">
        <v>12429280</v>
      </c>
      <c r="I11" s="60">
        <v>38312189</v>
      </c>
      <c r="J11" s="60">
        <v>12394975</v>
      </c>
      <c r="K11" s="60">
        <v>13005853</v>
      </c>
      <c r="L11" s="60">
        <v>13226129</v>
      </c>
      <c r="M11" s="60">
        <v>38626957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76939146</v>
      </c>
      <c r="W11" s="60">
        <v>79259654</v>
      </c>
      <c r="X11" s="60">
        <v>-2320508</v>
      </c>
      <c r="Y11" s="61">
        <v>-2.93</v>
      </c>
      <c r="Z11" s="62">
        <v>161677000</v>
      </c>
    </row>
    <row r="12" spans="1:26" ht="12.75">
      <c r="A12" s="58" t="s">
        <v>38</v>
      </c>
      <c r="B12" s="19">
        <v>13720823</v>
      </c>
      <c r="C12" s="19">
        <v>0</v>
      </c>
      <c r="D12" s="59">
        <v>17137255</v>
      </c>
      <c r="E12" s="60">
        <v>17137255</v>
      </c>
      <c r="F12" s="60">
        <v>1389066</v>
      </c>
      <c r="G12" s="60">
        <v>0</v>
      </c>
      <c r="H12" s="60">
        <v>2452327</v>
      </c>
      <c r="I12" s="60">
        <v>3841393</v>
      </c>
      <c r="J12" s="60">
        <v>1326755</v>
      </c>
      <c r="K12" s="60">
        <v>1322068</v>
      </c>
      <c r="L12" s="60">
        <v>1470188</v>
      </c>
      <c r="M12" s="60">
        <v>4119011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7960404</v>
      </c>
      <c r="W12" s="60">
        <v>8456774</v>
      </c>
      <c r="X12" s="60">
        <v>-496370</v>
      </c>
      <c r="Y12" s="61">
        <v>-5.87</v>
      </c>
      <c r="Z12" s="62">
        <v>17137255</v>
      </c>
    </row>
    <row r="13" spans="1:26" ht="12.75">
      <c r="A13" s="58" t="s">
        <v>279</v>
      </c>
      <c r="B13" s="19">
        <v>4336695</v>
      </c>
      <c r="C13" s="19">
        <v>0</v>
      </c>
      <c r="D13" s="59">
        <v>5000000</v>
      </c>
      <c r="E13" s="60">
        <v>5000000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2500330</v>
      </c>
      <c r="X13" s="60">
        <v>-2500330</v>
      </c>
      <c r="Y13" s="61">
        <v>-100</v>
      </c>
      <c r="Z13" s="62">
        <v>5000000</v>
      </c>
    </row>
    <row r="14" spans="1:26" ht="12.75">
      <c r="A14" s="58" t="s">
        <v>40</v>
      </c>
      <c r="B14" s="19">
        <v>0</v>
      </c>
      <c r="C14" s="19">
        <v>0</v>
      </c>
      <c r="D14" s="59">
        <v>250000</v>
      </c>
      <c r="E14" s="60">
        <v>250000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126283</v>
      </c>
      <c r="X14" s="60">
        <v>-126283</v>
      </c>
      <c r="Y14" s="61">
        <v>-100</v>
      </c>
      <c r="Z14" s="62">
        <v>250000</v>
      </c>
    </row>
    <row r="15" spans="1:26" ht="12.75">
      <c r="A15" s="58" t="s">
        <v>41</v>
      </c>
      <c r="B15" s="19">
        <v>1809900</v>
      </c>
      <c r="C15" s="19">
        <v>0</v>
      </c>
      <c r="D15" s="59">
        <v>1600000</v>
      </c>
      <c r="E15" s="60">
        <v>1600000</v>
      </c>
      <c r="F15" s="60">
        <v>2239</v>
      </c>
      <c r="G15" s="60">
        <v>519540</v>
      </c>
      <c r="H15" s="60">
        <v>137441</v>
      </c>
      <c r="I15" s="60">
        <v>659220</v>
      </c>
      <c r="J15" s="60">
        <v>158209</v>
      </c>
      <c r="K15" s="60">
        <v>92372</v>
      </c>
      <c r="L15" s="60">
        <v>68655</v>
      </c>
      <c r="M15" s="60">
        <v>319236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978456</v>
      </c>
      <c r="W15" s="60">
        <v>932786</v>
      </c>
      <c r="X15" s="60">
        <v>45670</v>
      </c>
      <c r="Y15" s="61">
        <v>4.9</v>
      </c>
      <c r="Z15" s="62">
        <v>1600000</v>
      </c>
    </row>
    <row r="16" spans="1:26" ht="12.75">
      <c r="A16" s="69" t="s">
        <v>42</v>
      </c>
      <c r="B16" s="19">
        <v>81867665</v>
      </c>
      <c r="C16" s="19">
        <v>0</v>
      </c>
      <c r="D16" s="59">
        <v>24802000</v>
      </c>
      <c r="E16" s="60">
        <v>24802000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1500000</v>
      </c>
      <c r="X16" s="60">
        <v>-1500000</v>
      </c>
      <c r="Y16" s="61">
        <v>-100</v>
      </c>
      <c r="Z16" s="62">
        <v>24802000</v>
      </c>
    </row>
    <row r="17" spans="1:26" ht="12.75">
      <c r="A17" s="58" t="s">
        <v>43</v>
      </c>
      <c r="B17" s="19">
        <v>59007123</v>
      </c>
      <c r="C17" s="19">
        <v>0</v>
      </c>
      <c r="D17" s="59">
        <v>88333745</v>
      </c>
      <c r="E17" s="60">
        <v>88333745</v>
      </c>
      <c r="F17" s="60">
        <v>13413390</v>
      </c>
      <c r="G17" s="60">
        <v>16292580</v>
      </c>
      <c r="H17" s="60">
        <v>8929773</v>
      </c>
      <c r="I17" s="60">
        <v>38635743</v>
      </c>
      <c r="J17" s="60">
        <v>8615620</v>
      </c>
      <c r="K17" s="60">
        <v>14086355</v>
      </c>
      <c r="L17" s="60">
        <v>6129608</v>
      </c>
      <c r="M17" s="60">
        <v>28831583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67467326</v>
      </c>
      <c r="W17" s="60">
        <v>54071357</v>
      </c>
      <c r="X17" s="60">
        <v>13395969</v>
      </c>
      <c r="Y17" s="61">
        <v>24.77</v>
      </c>
      <c r="Z17" s="62">
        <v>88333745</v>
      </c>
    </row>
    <row r="18" spans="1:26" ht="12.75">
      <c r="A18" s="70" t="s">
        <v>44</v>
      </c>
      <c r="B18" s="71">
        <f>SUM(B11:B17)</f>
        <v>307115733</v>
      </c>
      <c r="C18" s="71">
        <f>SUM(C11:C17)</f>
        <v>0</v>
      </c>
      <c r="D18" s="72">
        <f aca="true" t="shared" si="1" ref="D18:Z18">SUM(D11:D17)</f>
        <v>298800000</v>
      </c>
      <c r="E18" s="73">
        <f t="shared" si="1"/>
        <v>298800000</v>
      </c>
      <c r="F18" s="73">
        <f t="shared" si="1"/>
        <v>27854954</v>
      </c>
      <c r="G18" s="73">
        <f t="shared" si="1"/>
        <v>29644770</v>
      </c>
      <c r="H18" s="73">
        <f t="shared" si="1"/>
        <v>23948821</v>
      </c>
      <c r="I18" s="73">
        <f t="shared" si="1"/>
        <v>81448545</v>
      </c>
      <c r="J18" s="73">
        <f t="shared" si="1"/>
        <v>22495559</v>
      </c>
      <c r="K18" s="73">
        <f t="shared" si="1"/>
        <v>28506648</v>
      </c>
      <c r="L18" s="73">
        <f t="shared" si="1"/>
        <v>20894580</v>
      </c>
      <c r="M18" s="73">
        <f t="shared" si="1"/>
        <v>71896787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153345332</v>
      </c>
      <c r="W18" s="73">
        <f t="shared" si="1"/>
        <v>146847184</v>
      </c>
      <c r="X18" s="73">
        <f t="shared" si="1"/>
        <v>6498148</v>
      </c>
      <c r="Y18" s="67">
        <f>+IF(W18&lt;&gt;0,(X18/W18)*100,0)</f>
        <v>4.425109030350899</v>
      </c>
      <c r="Z18" s="74">
        <f t="shared" si="1"/>
        <v>298800000</v>
      </c>
    </row>
    <row r="19" spans="1:26" ht="12.75">
      <c r="A19" s="70" t="s">
        <v>45</v>
      </c>
      <c r="B19" s="75">
        <f>+B10-B18</f>
        <v>5137076</v>
      </c>
      <c r="C19" s="75">
        <f>+C10-C18</f>
        <v>0</v>
      </c>
      <c r="D19" s="76">
        <f aca="true" t="shared" si="2" ref="D19:Z19">+D10-D18</f>
        <v>16250000</v>
      </c>
      <c r="E19" s="77">
        <f t="shared" si="2"/>
        <v>16250000</v>
      </c>
      <c r="F19" s="77">
        <f t="shared" si="2"/>
        <v>98412596</v>
      </c>
      <c r="G19" s="77">
        <f t="shared" si="2"/>
        <v>-27825304</v>
      </c>
      <c r="H19" s="77">
        <f t="shared" si="2"/>
        <v>-23670446</v>
      </c>
      <c r="I19" s="77">
        <f t="shared" si="2"/>
        <v>46916846</v>
      </c>
      <c r="J19" s="77">
        <f t="shared" si="2"/>
        <v>-20966860</v>
      </c>
      <c r="K19" s="77">
        <f t="shared" si="2"/>
        <v>-28469483</v>
      </c>
      <c r="L19" s="77">
        <f t="shared" si="2"/>
        <v>81334115</v>
      </c>
      <c r="M19" s="77">
        <f t="shared" si="2"/>
        <v>31897772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78814618</v>
      </c>
      <c r="W19" s="77">
        <f>IF(E10=E18,0,W10-W18)</f>
        <v>89946047</v>
      </c>
      <c r="X19" s="77">
        <f t="shared" si="2"/>
        <v>-11131429</v>
      </c>
      <c r="Y19" s="78">
        <f>+IF(W19&lt;&gt;0,(X19/W19)*100,0)</f>
        <v>-12.375673385624163</v>
      </c>
      <c r="Z19" s="79">
        <f t="shared" si="2"/>
        <v>16250000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1893720</v>
      </c>
      <c r="L20" s="60">
        <v>0</v>
      </c>
      <c r="M20" s="60">
        <v>1893720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1893720</v>
      </c>
      <c r="W20" s="60">
        <v>1605000</v>
      </c>
      <c r="X20" s="60">
        <v>288720</v>
      </c>
      <c r="Y20" s="61">
        <v>17.99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1605000</v>
      </c>
      <c r="X21" s="82">
        <v>-1605000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5137076</v>
      </c>
      <c r="C22" s="86">
        <f>SUM(C19:C21)</f>
        <v>0</v>
      </c>
      <c r="D22" s="87">
        <f aca="true" t="shared" si="3" ref="D22:Z22">SUM(D19:D21)</f>
        <v>16250000</v>
      </c>
      <c r="E22" s="88">
        <f t="shared" si="3"/>
        <v>16250000</v>
      </c>
      <c r="F22" s="88">
        <f t="shared" si="3"/>
        <v>98412596</v>
      </c>
      <c r="G22" s="88">
        <f t="shared" si="3"/>
        <v>-27825304</v>
      </c>
      <c r="H22" s="88">
        <f t="shared" si="3"/>
        <v>-23670446</v>
      </c>
      <c r="I22" s="88">
        <f t="shared" si="3"/>
        <v>46916846</v>
      </c>
      <c r="J22" s="88">
        <f t="shared" si="3"/>
        <v>-20966860</v>
      </c>
      <c r="K22" s="88">
        <f t="shared" si="3"/>
        <v>-26575763</v>
      </c>
      <c r="L22" s="88">
        <f t="shared" si="3"/>
        <v>81334115</v>
      </c>
      <c r="M22" s="88">
        <f t="shared" si="3"/>
        <v>33791492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80708338</v>
      </c>
      <c r="W22" s="88">
        <f t="shared" si="3"/>
        <v>93156047</v>
      </c>
      <c r="X22" s="88">
        <f t="shared" si="3"/>
        <v>-12447709</v>
      </c>
      <c r="Y22" s="89">
        <f>+IF(W22&lt;&gt;0,(X22/W22)*100,0)</f>
        <v>-13.362212546438343</v>
      </c>
      <c r="Z22" s="90">
        <f t="shared" si="3"/>
        <v>16250000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5137076</v>
      </c>
      <c r="C24" s="75">
        <f>SUM(C22:C23)</f>
        <v>0</v>
      </c>
      <c r="D24" s="76">
        <f aca="true" t="shared" si="4" ref="D24:Z24">SUM(D22:D23)</f>
        <v>16250000</v>
      </c>
      <c r="E24" s="77">
        <f t="shared" si="4"/>
        <v>16250000</v>
      </c>
      <c r="F24" s="77">
        <f t="shared" si="4"/>
        <v>98412596</v>
      </c>
      <c r="G24" s="77">
        <f t="shared" si="4"/>
        <v>-27825304</v>
      </c>
      <c r="H24" s="77">
        <f t="shared" si="4"/>
        <v>-23670446</v>
      </c>
      <c r="I24" s="77">
        <f t="shared" si="4"/>
        <v>46916846</v>
      </c>
      <c r="J24" s="77">
        <f t="shared" si="4"/>
        <v>-20966860</v>
      </c>
      <c r="K24" s="77">
        <f t="shared" si="4"/>
        <v>-26575763</v>
      </c>
      <c r="L24" s="77">
        <f t="shared" si="4"/>
        <v>81334115</v>
      </c>
      <c r="M24" s="77">
        <f t="shared" si="4"/>
        <v>33791492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80708338</v>
      </c>
      <c r="W24" s="77">
        <f t="shared" si="4"/>
        <v>93156047</v>
      </c>
      <c r="X24" s="77">
        <f t="shared" si="4"/>
        <v>-12447709</v>
      </c>
      <c r="Y24" s="78">
        <f>+IF(W24&lt;&gt;0,(X24/W24)*100,0)</f>
        <v>-13.362212546438343</v>
      </c>
      <c r="Z24" s="79">
        <f t="shared" si="4"/>
        <v>16250000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47485943</v>
      </c>
      <c r="C27" s="22">
        <v>0</v>
      </c>
      <c r="D27" s="99">
        <v>2157000</v>
      </c>
      <c r="E27" s="100">
        <v>2157000</v>
      </c>
      <c r="F27" s="100">
        <v>0</v>
      </c>
      <c r="G27" s="100">
        <v>571799</v>
      </c>
      <c r="H27" s="100">
        <v>73204</v>
      </c>
      <c r="I27" s="100">
        <v>645003</v>
      </c>
      <c r="J27" s="100">
        <v>0</v>
      </c>
      <c r="K27" s="100">
        <v>48200</v>
      </c>
      <c r="L27" s="100">
        <v>0</v>
      </c>
      <c r="M27" s="100">
        <v>48200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693203</v>
      </c>
      <c r="W27" s="100">
        <v>1078500</v>
      </c>
      <c r="X27" s="100">
        <v>-385297</v>
      </c>
      <c r="Y27" s="101">
        <v>-35.73</v>
      </c>
      <c r="Z27" s="102">
        <v>2157000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571799</v>
      </c>
      <c r="H28" s="60">
        <v>73204</v>
      </c>
      <c r="I28" s="60">
        <v>645003</v>
      </c>
      <c r="J28" s="60">
        <v>0</v>
      </c>
      <c r="K28" s="60">
        <v>48200</v>
      </c>
      <c r="L28" s="60">
        <v>0</v>
      </c>
      <c r="M28" s="60">
        <v>48200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693203</v>
      </c>
      <c r="W28" s="60"/>
      <c r="X28" s="60">
        <v>693203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47485943</v>
      </c>
      <c r="C31" s="19">
        <v>0</v>
      </c>
      <c r="D31" s="59">
        <v>2157000</v>
      </c>
      <c r="E31" s="60">
        <v>2157000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1078500</v>
      </c>
      <c r="X31" s="60">
        <v>-1078500</v>
      </c>
      <c r="Y31" s="61">
        <v>-100</v>
      </c>
      <c r="Z31" s="62">
        <v>2157000</v>
      </c>
    </row>
    <row r="32" spans="1:26" ht="12.75">
      <c r="A32" s="70" t="s">
        <v>54</v>
      </c>
      <c r="B32" s="22">
        <f>SUM(B28:B31)</f>
        <v>47485943</v>
      </c>
      <c r="C32" s="22">
        <f>SUM(C28:C31)</f>
        <v>0</v>
      </c>
      <c r="D32" s="99">
        <f aca="true" t="shared" si="5" ref="D32:Z32">SUM(D28:D31)</f>
        <v>2157000</v>
      </c>
      <c r="E32" s="100">
        <f t="shared" si="5"/>
        <v>2157000</v>
      </c>
      <c r="F32" s="100">
        <f t="shared" si="5"/>
        <v>0</v>
      </c>
      <c r="G32" s="100">
        <f t="shared" si="5"/>
        <v>571799</v>
      </c>
      <c r="H32" s="100">
        <f t="shared" si="5"/>
        <v>73204</v>
      </c>
      <c r="I32" s="100">
        <f t="shared" si="5"/>
        <v>645003</v>
      </c>
      <c r="J32" s="100">
        <f t="shared" si="5"/>
        <v>0</v>
      </c>
      <c r="K32" s="100">
        <f t="shared" si="5"/>
        <v>48200</v>
      </c>
      <c r="L32" s="100">
        <f t="shared" si="5"/>
        <v>0</v>
      </c>
      <c r="M32" s="100">
        <f t="shared" si="5"/>
        <v>48200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693203</v>
      </c>
      <c r="W32" s="100">
        <f t="shared" si="5"/>
        <v>1078500</v>
      </c>
      <c r="X32" s="100">
        <f t="shared" si="5"/>
        <v>-385297</v>
      </c>
      <c r="Y32" s="101">
        <f>+IF(W32&lt;&gt;0,(X32/W32)*100,0)</f>
        <v>-35.7252665739453</v>
      </c>
      <c r="Z32" s="102">
        <f t="shared" si="5"/>
        <v>2157000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7627751</v>
      </c>
      <c r="C35" s="19">
        <v>0</v>
      </c>
      <c r="D35" s="59">
        <v>23405000</v>
      </c>
      <c r="E35" s="60">
        <v>23405000</v>
      </c>
      <c r="F35" s="60">
        <v>87341509</v>
      </c>
      <c r="G35" s="60">
        <v>75788996</v>
      </c>
      <c r="H35" s="60">
        <v>62043367</v>
      </c>
      <c r="I35" s="60">
        <v>62043367</v>
      </c>
      <c r="J35" s="60">
        <v>44982115</v>
      </c>
      <c r="K35" s="60">
        <v>27246745</v>
      </c>
      <c r="L35" s="60">
        <v>106114073</v>
      </c>
      <c r="M35" s="60">
        <v>106114073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106114073</v>
      </c>
      <c r="W35" s="60">
        <v>11702500</v>
      </c>
      <c r="X35" s="60">
        <v>94411573</v>
      </c>
      <c r="Y35" s="61">
        <v>806.76</v>
      </c>
      <c r="Z35" s="62">
        <v>23405000</v>
      </c>
    </row>
    <row r="36" spans="1:26" ht="12.75">
      <c r="A36" s="58" t="s">
        <v>57</v>
      </c>
      <c r="B36" s="19">
        <v>47485942</v>
      </c>
      <c r="C36" s="19">
        <v>0</v>
      </c>
      <c r="D36" s="59">
        <v>31104000</v>
      </c>
      <c r="E36" s="60">
        <v>31104000</v>
      </c>
      <c r="F36" s="60">
        <v>47505130</v>
      </c>
      <c r="G36" s="60">
        <v>48076929</v>
      </c>
      <c r="H36" s="60">
        <v>48226623</v>
      </c>
      <c r="I36" s="60">
        <v>48226623</v>
      </c>
      <c r="J36" s="60">
        <v>48226623</v>
      </c>
      <c r="K36" s="60">
        <v>48274823</v>
      </c>
      <c r="L36" s="60">
        <v>48274823</v>
      </c>
      <c r="M36" s="60">
        <v>48274823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48274823</v>
      </c>
      <c r="W36" s="60">
        <v>15552000</v>
      </c>
      <c r="X36" s="60">
        <v>32722823</v>
      </c>
      <c r="Y36" s="61">
        <v>210.41</v>
      </c>
      <c r="Z36" s="62">
        <v>31104000</v>
      </c>
    </row>
    <row r="37" spans="1:26" ht="12.75">
      <c r="A37" s="58" t="s">
        <v>58</v>
      </c>
      <c r="B37" s="19">
        <v>49540085</v>
      </c>
      <c r="C37" s="19">
        <v>0</v>
      </c>
      <c r="D37" s="59">
        <v>7500000</v>
      </c>
      <c r="E37" s="60">
        <v>7500000</v>
      </c>
      <c r="F37" s="60">
        <v>32018689</v>
      </c>
      <c r="G37" s="60">
        <v>49471500</v>
      </c>
      <c r="H37" s="60">
        <v>59975498</v>
      </c>
      <c r="I37" s="60">
        <v>59975498</v>
      </c>
      <c r="J37" s="60">
        <v>64777971</v>
      </c>
      <c r="K37" s="60">
        <v>75575493</v>
      </c>
      <c r="L37" s="60">
        <v>64633296</v>
      </c>
      <c r="M37" s="60">
        <v>64633296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64633296</v>
      </c>
      <c r="W37" s="60">
        <v>3750000</v>
      </c>
      <c r="X37" s="60">
        <v>60883296</v>
      </c>
      <c r="Y37" s="61">
        <v>1623.55</v>
      </c>
      <c r="Z37" s="62">
        <v>7500000</v>
      </c>
    </row>
    <row r="38" spans="1:26" ht="12.75">
      <c r="A38" s="58" t="s">
        <v>59</v>
      </c>
      <c r="B38" s="19">
        <v>0</v>
      </c>
      <c r="C38" s="19">
        <v>0</v>
      </c>
      <c r="D38" s="59">
        <v>8000000</v>
      </c>
      <c r="E38" s="60">
        <v>8000000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4000000</v>
      </c>
      <c r="X38" s="60">
        <v>-4000000</v>
      </c>
      <c r="Y38" s="61">
        <v>-100</v>
      </c>
      <c r="Z38" s="62">
        <v>8000000</v>
      </c>
    </row>
    <row r="39" spans="1:26" ht="12.75">
      <c r="A39" s="58" t="s">
        <v>60</v>
      </c>
      <c r="B39" s="19">
        <v>5573608</v>
      </c>
      <c r="C39" s="19">
        <v>0</v>
      </c>
      <c r="D39" s="59">
        <v>39009000</v>
      </c>
      <c r="E39" s="60">
        <v>39009000</v>
      </c>
      <c r="F39" s="60">
        <v>102827950</v>
      </c>
      <c r="G39" s="60">
        <v>74394425</v>
      </c>
      <c r="H39" s="60">
        <v>50294492</v>
      </c>
      <c r="I39" s="60">
        <v>50294492</v>
      </c>
      <c r="J39" s="60">
        <v>28430767</v>
      </c>
      <c r="K39" s="60">
        <v>-53925</v>
      </c>
      <c r="L39" s="60">
        <v>89755600</v>
      </c>
      <c r="M39" s="60">
        <v>89755600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89755600</v>
      </c>
      <c r="W39" s="60">
        <v>19504500</v>
      </c>
      <c r="X39" s="60">
        <v>70251100</v>
      </c>
      <c r="Y39" s="61">
        <v>360.18</v>
      </c>
      <c r="Z39" s="62">
        <v>39009000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18136272</v>
      </c>
      <c r="C42" s="19">
        <v>0</v>
      </c>
      <c r="D42" s="59">
        <v>20254521</v>
      </c>
      <c r="E42" s="60">
        <v>20254521</v>
      </c>
      <c r="F42" s="60">
        <v>98923452</v>
      </c>
      <c r="G42" s="60">
        <v>-27825304</v>
      </c>
      <c r="H42" s="60">
        <v>-23670446</v>
      </c>
      <c r="I42" s="60">
        <v>47427702</v>
      </c>
      <c r="J42" s="60">
        <v>-20966860</v>
      </c>
      <c r="K42" s="60">
        <v>-26575763</v>
      </c>
      <c r="L42" s="60">
        <v>81334115</v>
      </c>
      <c r="M42" s="60">
        <v>33791492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81219194</v>
      </c>
      <c r="W42" s="60">
        <v>73177239</v>
      </c>
      <c r="X42" s="60">
        <v>8041955</v>
      </c>
      <c r="Y42" s="61">
        <v>10.99</v>
      </c>
      <c r="Z42" s="62">
        <v>20254521</v>
      </c>
    </row>
    <row r="43" spans="1:26" ht="12.75">
      <c r="A43" s="58" t="s">
        <v>63</v>
      </c>
      <c r="B43" s="19">
        <v>-15718756</v>
      </c>
      <c r="C43" s="19">
        <v>0</v>
      </c>
      <c r="D43" s="59">
        <v>-2156000</v>
      </c>
      <c r="E43" s="60">
        <v>-2156000</v>
      </c>
      <c r="F43" s="60">
        <v>0</v>
      </c>
      <c r="G43" s="60">
        <v>-571799</v>
      </c>
      <c r="H43" s="60">
        <v>-73204</v>
      </c>
      <c r="I43" s="60">
        <v>-645003</v>
      </c>
      <c r="J43" s="60">
        <v>0</v>
      </c>
      <c r="K43" s="60">
        <v>-48200</v>
      </c>
      <c r="L43" s="60">
        <v>0</v>
      </c>
      <c r="M43" s="60">
        <v>-48200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-693203</v>
      </c>
      <c r="W43" s="60">
        <v>-1605000</v>
      </c>
      <c r="X43" s="60">
        <v>911797</v>
      </c>
      <c r="Y43" s="61">
        <v>-56.81</v>
      </c>
      <c r="Z43" s="62">
        <v>-2156000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2581786</v>
      </c>
      <c r="C45" s="22">
        <v>0</v>
      </c>
      <c r="D45" s="99">
        <v>18402521</v>
      </c>
      <c r="E45" s="100">
        <v>18402521</v>
      </c>
      <c r="F45" s="100">
        <v>101503034</v>
      </c>
      <c r="G45" s="100">
        <v>73105931</v>
      </c>
      <c r="H45" s="100">
        <v>49362281</v>
      </c>
      <c r="I45" s="100">
        <v>49362281</v>
      </c>
      <c r="J45" s="100">
        <v>28395421</v>
      </c>
      <c r="K45" s="100">
        <v>1771458</v>
      </c>
      <c r="L45" s="100">
        <v>83105573</v>
      </c>
      <c r="M45" s="100">
        <v>83105573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83105573</v>
      </c>
      <c r="W45" s="100">
        <v>71876239</v>
      </c>
      <c r="X45" s="100">
        <v>11229334</v>
      </c>
      <c r="Y45" s="101">
        <v>15.62</v>
      </c>
      <c r="Z45" s="102">
        <v>18402521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714446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714446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1600000</v>
      </c>
      <c r="F40" s="345">
        <f t="shared" si="9"/>
        <v>1600000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800000</v>
      </c>
      <c r="Y40" s="345">
        <f t="shared" si="9"/>
        <v>-800000</v>
      </c>
      <c r="Z40" s="336">
        <f>+IF(X40&lt;&gt;0,+(Y40/X40)*100,0)</f>
        <v>-100</v>
      </c>
      <c r="AA40" s="350">
        <f>SUM(AA41:AA49)</f>
        <v>1600000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1600000</v>
      </c>
      <c r="F44" s="53">
        <v>1600000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800000</v>
      </c>
      <c r="Y44" s="53">
        <v>-800000</v>
      </c>
      <c r="Z44" s="94">
        <v>-100</v>
      </c>
      <c r="AA44" s="95">
        <v>1600000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1600000</v>
      </c>
      <c r="F60" s="264">
        <f t="shared" si="14"/>
        <v>1600000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800000</v>
      </c>
      <c r="Y60" s="264">
        <f t="shared" si="14"/>
        <v>-800000</v>
      </c>
      <c r="Z60" s="337">
        <f>+IF(X60&lt;&gt;0,+(Y60/X60)*100,0)</f>
        <v>-100</v>
      </c>
      <c r="AA60" s="232">
        <f>+AA57+AA54+AA51+AA40+AA37+AA34+AA22+AA5</f>
        <v>1600000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312252809</v>
      </c>
      <c r="D5" s="153">
        <f>SUM(D6:D8)</f>
        <v>0</v>
      </c>
      <c r="E5" s="154">
        <f t="shared" si="0"/>
        <v>315050000</v>
      </c>
      <c r="F5" s="100">
        <f t="shared" si="0"/>
        <v>315050000</v>
      </c>
      <c r="G5" s="100">
        <f t="shared" si="0"/>
        <v>126267550</v>
      </c>
      <c r="H5" s="100">
        <f t="shared" si="0"/>
        <v>1819466</v>
      </c>
      <c r="I5" s="100">
        <f t="shared" si="0"/>
        <v>278375</v>
      </c>
      <c r="J5" s="100">
        <f t="shared" si="0"/>
        <v>128365391</v>
      </c>
      <c r="K5" s="100">
        <f t="shared" si="0"/>
        <v>1528699</v>
      </c>
      <c r="L5" s="100">
        <f t="shared" si="0"/>
        <v>1930885</v>
      </c>
      <c r="M5" s="100">
        <f t="shared" si="0"/>
        <v>102228695</v>
      </c>
      <c r="N5" s="100">
        <f t="shared" si="0"/>
        <v>105688279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234053670</v>
      </c>
      <c r="X5" s="100">
        <f t="shared" si="0"/>
        <v>239545000</v>
      </c>
      <c r="Y5" s="100">
        <f t="shared" si="0"/>
        <v>-5491330</v>
      </c>
      <c r="Z5" s="137">
        <f>+IF(X5&lt;&gt;0,+(Y5/X5)*100,0)</f>
        <v>-2.292400175332401</v>
      </c>
      <c r="AA5" s="153">
        <f>SUM(AA6:AA8)</f>
        <v>315050000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312252809</v>
      </c>
      <c r="D7" s="157"/>
      <c r="E7" s="158">
        <v>315050000</v>
      </c>
      <c r="F7" s="159">
        <v>315050000</v>
      </c>
      <c r="G7" s="159">
        <v>126267550</v>
      </c>
      <c r="H7" s="159">
        <v>1819466</v>
      </c>
      <c r="I7" s="159">
        <v>278375</v>
      </c>
      <c r="J7" s="159">
        <v>128365391</v>
      </c>
      <c r="K7" s="159">
        <v>1528699</v>
      </c>
      <c r="L7" s="159">
        <v>1930885</v>
      </c>
      <c r="M7" s="159">
        <v>102228695</v>
      </c>
      <c r="N7" s="159">
        <v>105688279</v>
      </c>
      <c r="O7" s="159"/>
      <c r="P7" s="159"/>
      <c r="Q7" s="159"/>
      <c r="R7" s="159"/>
      <c r="S7" s="159"/>
      <c r="T7" s="159"/>
      <c r="U7" s="159"/>
      <c r="V7" s="159"/>
      <c r="W7" s="159">
        <v>234053670</v>
      </c>
      <c r="X7" s="159">
        <v>239545000</v>
      </c>
      <c r="Y7" s="159">
        <v>-5491330</v>
      </c>
      <c r="Z7" s="141">
        <v>-2.29</v>
      </c>
      <c r="AA7" s="157">
        <v>315050000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312252809</v>
      </c>
      <c r="D25" s="168">
        <f>+D5+D9+D15+D19+D24</f>
        <v>0</v>
      </c>
      <c r="E25" s="169">
        <f t="shared" si="4"/>
        <v>315050000</v>
      </c>
      <c r="F25" s="73">
        <f t="shared" si="4"/>
        <v>315050000</v>
      </c>
      <c r="G25" s="73">
        <f t="shared" si="4"/>
        <v>126267550</v>
      </c>
      <c r="H25" s="73">
        <f t="shared" si="4"/>
        <v>1819466</v>
      </c>
      <c r="I25" s="73">
        <f t="shared" si="4"/>
        <v>278375</v>
      </c>
      <c r="J25" s="73">
        <f t="shared" si="4"/>
        <v>128365391</v>
      </c>
      <c r="K25" s="73">
        <f t="shared" si="4"/>
        <v>1528699</v>
      </c>
      <c r="L25" s="73">
        <f t="shared" si="4"/>
        <v>1930885</v>
      </c>
      <c r="M25" s="73">
        <f t="shared" si="4"/>
        <v>102228695</v>
      </c>
      <c r="N25" s="73">
        <f t="shared" si="4"/>
        <v>105688279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234053670</v>
      </c>
      <c r="X25" s="73">
        <f t="shared" si="4"/>
        <v>239545000</v>
      </c>
      <c r="Y25" s="73">
        <f t="shared" si="4"/>
        <v>-5491330</v>
      </c>
      <c r="Z25" s="170">
        <f>+IF(X25&lt;&gt;0,+(Y25/X25)*100,0)</f>
        <v>-2.292400175332401</v>
      </c>
      <c r="AA25" s="168">
        <f>+AA5+AA9+AA15+AA19+AA24</f>
        <v>315050000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307115733</v>
      </c>
      <c r="D28" s="153">
        <f>SUM(D29:D31)</f>
        <v>0</v>
      </c>
      <c r="E28" s="154">
        <f t="shared" si="5"/>
        <v>145485000</v>
      </c>
      <c r="F28" s="100">
        <f t="shared" si="5"/>
        <v>145485000</v>
      </c>
      <c r="G28" s="100">
        <f t="shared" si="5"/>
        <v>15897492</v>
      </c>
      <c r="H28" s="100">
        <f t="shared" si="5"/>
        <v>16187235</v>
      </c>
      <c r="I28" s="100">
        <f t="shared" si="5"/>
        <v>12056443</v>
      </c>
      <c r="J28" s="100">
        <f t="shared" si="5"/>
        <v>44141170</v>
      </c>
      <c r="K28" s="100">
        <f t="shared" si="5"/>
        <v>11651965</v>
      </c>
      <c r="L28" s="100">
        <f t="shared" si="5"/>
        <v>14848200</v>
      </c>
      <c r="M28" s="100">
        <f t="shared" si="5"/>
        <v>9536795</v>
      </c>
      <c r="N28" s="100">
        <f t="shared" si="5"/>
        <v>36036960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80178130</v>
      </c>
      <c r="X28" s="100">
        <f t="shared" si="5"/>
        <v>73060945</v>
      </c>
      <c r="Y28" s="100">
        <f t="shared" si="5"/>
        <v>7117185</v>
      </c>
      <c r="Z28" s="137">
        <f>+IF(X28&lt;&gt;0,+(Y28/X28)*100,0)</f>
        <v>9.741435728760422</v>
      </c>
      <c r="AA28" s="153">
        <f>SUM(AA29:AA31)</f>
        <v>145485000</v>
      </c>
    </row>
    <row r="29" spans="1:27" ht="12.75">
      <c r="A29" s="138" t="s">
        <v>75</v>
      </c>
      <c r="B29" s="136"/>
      <c r="C29" s="155">
        <v>307115733</v>
      </c>
      <c r="D29" s="155"/>
      <c r="E29" s="156">
        <v>62305000</v>
      </c>
      <c r="F29" s="60">
        <v>62305000</v>
      </c>
      <c r="G29" s="60">
        <v>11312117</v>
      </c>
      <c r="H29" s="60">
        <v>8258773</v>
      </c>
      <c r="I29" s="60">
        <v>7164564</v>
      </c>
      <c r="J29" s="60">
        <v>26735454</v>
      </c>
      <c r="K29" s="60">
        <v>4366037</v>
      </c>
      <c r="L29" s="60">
        <v>6704596</v>
      </c>
      <c r="M29" s="60">
        <v>4235707</v>
      </c>
      <c r="N29" s="60">
        <v>15306340</v>
      </c>
      <c r="O29" s="60"/>
      <c r="P29" s="60"/>
      <c r="Q29" s="60"/>
      <c r="R29" s="60"/>
      <c r="S29" s="60"/>
      <c r="T29" s="60"/>
      <c r="U29" s="60"/>
      <c r="V29" s="60"/>
      <c r="W29" s="60">
        <v>42041794</v>
      </c>
      <c r="X29" s="60">
        <v>31027907</v>
      </c>
      <c r="Y29" s="60">
        <v>11013887</v>
      </c>
      <c r="Z29" s="140">
        <v>35.5</v>
      </c>
      <c r="AA29" s="155">
        <v>62305000</v>
      </c>
    </row>
    <row r="30" spans="1:27" ht="12.75">
      <c r="A30" s="138" t="s">
        <v>76</v>
      </c>
      <c r="B30" s="136"/>
      <c r="C30" s="157"/>
      <c r="D30" s="157"/>
      <c r="E30" s="158">
        <v>27822000</v>
      </c>
      <c r="F30" s="159">
        <v>27822000</v>
      </c>
      <c r="G30" s="159">
        <v>1860689</v>
      </c>
      <c r="H30" s="159">
        <v>1474194</v>
      </c>
      <c r="I30" s="159">
        <v>1246129</v>
      </c>
      <c r="J30" s="159">
        <v>4581012</v>
      </c>
      <c r="K30" s="159">
        <v>3476264</v>
      </c>
      <c r="L30" s="159">
        <v>2118253</v>
      </c>
      <c r="M30" s="159">
        <v>1407117</v>
      </c>
      <c r="N30" s="159">
        <v>7001634</v>
      </c>
      <c r="O30" s="159"/>
      <c r="P30" s="159"/>
      <c r="Q30" s="159"/>
      <c r="R30" s="159"/>
      <c r="S30" s="159"/>
      <c r="T30" s="159"/>
      <c r="U30" s="159"/>
      <c r="V30" s="159"/>
      <c r="W30" s="159">
        <v>11582646</v>
      </c>
      <c r="X30" s="159">
        <v>16820426</v>
      </c>
      <c r="Y30" s="159">
        <v>-5237780</v>
      </c>
      <c r="Z30" s="141">
        <v>-31.14</v>
      </c>
      <c r="AA30" s="157">
        <v>27822000</v>
      </c>
    </row>
    <row r="31" spans="1:27" ht="12.75">
      <c r="A31" s="138" t="s">
        <v>77</v>
      </c>
      <c r="B31" s="136"/>
      <c r="C31" s="155"/>
      <c r="D31" s="155"/>
      <c r="E31" s="156">
        <v>55358000</v>
      </c>
      <c r="F31" s="60">
        <v>55358000</v>
      </c>
      <c r="G31" s="60">
        <v>2724686</v>
      </c>
      <c r="H31" s="60">
        <v>6454268</v>
      </c>
      <c r="I31" s="60">
        <v>3645750</v>
      </c>
      <c r="J31" s="60">
        <v>12824704</v>
      </c>
      <c r="K31" s="60">
        <v>3809664</v>
      </c>
      <c r="L31" s="60">
        <v>6025351</v>
      </c>
      <c r="M31" s="60">
        <v>3893971</v>
      </c>
      <c r="N31" s="60">
        <v>13728986</v>
      </c>
      <c r="O31" s="60"/>
      <c r="P31" s="60"/>
      <c r="Q31" s="60"/>
      <c r="R31" s="60"/>
      <c r="S31" s="60"/>
      <c r="T31" s="60"/>
      <c r="U31" s="60"/>
      <c r="V31" s="60"/>
      <c r="W31" s="60">
        <v>26553690</v>
      </c>
      <c r="X31" s="60">
        <v>25212612</v>
      </c>
      <c r="Y31" s="60">
        <v>1341078</v>
      </c>
      <c r="Z31" s="140">
        <v>5.32</v>
      </c>
      <c r="AA31" s="155">
        <v>55358000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110839000</v>
      </c>
      <c r="F32" s="100">
        <f t="shared" si="6"/>
        <v>110839000</v>
      </c>
      <c r="G32" s="100">
        <f t="shared" si="6"/>
        <v>9217836</v>
      </c>
      <c r="H32" s="100">
        <f t="shared" si="6"/>
        <v>9888850</v>
      </c>
      <c r="I32" s="100">
        <f t="shared" si="6"/>
        <v>9547470</v>
      </c>
      <c r="J32" s="100">
        <f t="shared" si="6"/>
        <v>28654156</v>
      </c>
      <c r="K32" s="100">
        <f t="shared" si="6"/>
        <v>8906660</v>
      </c>
      <c r="L32" s="100">
        <f t="shared" si="6"/>
        <v>8673310</v>
      </c>
      <c r="M32" s="100">
        <f t="shared" si="6"/>
        <v>8865677</v>
      </c>
      <c r="N32" s="100">
        <f t="shared" si="6"/>
        <v>26445647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55099803</v>
      </c>
      <c r="X32" s="100">
        <f t="shared" si="6"/>
        <v>55857167</v>
      </c>
      <c r="Y32" s="100">
        <f t="shared" si="6"/>
        <v>-757364</v>
      </c>
      <c r="Z32" s="137">
        <f>+IF(X32&lt;&gt;0,+(Y32/X32)*100,0)</f>
        <v>-1.3558940431046207</v>
      </c>
      <c r="AA32" s="153">
        <f>SUM(AA33:AA37)</f>
        <v>110839000</v>
      </c>
    </row>
    <row r="33" spans="1:27" ht="12.75">
      <c r="A33" s="138" t="s">
        <v>79</v>
      </c>
      <c r="B33" s="136"/>
      <c r="C33" s="155"/>
      <c r="D33" s="155"/>
      <c r="E33" s="156">
        <v>52170000</v>
      </c>
      <c r="F33" s="60">
        <v>52170000</v>
      </c>
      <c r="G33" s="60">
        <v>1298100</v>
      </c>
      <c r="H33" s="60">
        <v>1471143</v>
      </c>
      <c r="I33" s="60">
        <v>1350533</v>
      </c>
      <c r="J33" s="60">
        <v>4119776</v>
      </c>
      <c r="K33" s="60">
        <v>1671351</v>
      </c>
      <c r="L33" s="60">
        <v>1439131</v>
      </c>
      <c r="M33" s="60">
        <v>1148560</v>
      </c>
      <c r="N33" s="60">
        <v>4259042</v>
      </c>
      <c r="O33" s="60"/>
      <c r="P33" s="60"/>
      <c r="Q33" s="60"/>
      <c r="R33" s="60"/>
      <c r="S33" s="60"/>
      <c r="T33" s="60"/>
      <c r="U33" s="60"/>
      <c r="V33" s="60"/>
      <c r="W33" s="60">
        <v>8378818</v>
      </c>
      <c r="X33" s="60">
        <v>26150974</v>
      </c>
      <c r="Y33" s="60">
        <v>-17772156</v>
      </c>
      <c r="Z33" s="140">
        <v>-67.96</v>
      </c>
      <c r="AA33" s="155">
        <v>52170000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58669000</v>
      </c>
      <c r="F35" s="60">
        <v>58669000</v>
      </c>
      <c r="G35" s="60">
        <v>5453499</v>
      </c>
      <c r="H35" s="60">
        <v>5693783</v>
      </c>
      <c r="I35" s="60">
        <v>4908574</v>
      </c>
      <c r="J35" s="60">
        <v>16055856</v>
      </c>
      <c r="K35" s="60">
        <v>4407198</v>
      </c>
      <c r="L35" s="60">
        <v>4666992</v>
      </c>
      <c r="M35" s="60">
        <v>5003528</v>
      </c>
      <c r="N35" s="60">
        <v>14077718</v>
      </c>
      <c r="O35" s="60"/>
      <c r="P35" s="60"/>
      <c r="Q35" s="60"/>
      <c r="R35" s="60"/>
      <c r="S35" s="60"/>
      <c r="T35" s="60"/>
      <c r="U35" s="60"/>
      <c r="V35" s="60"/>
      <c r="W35" s="60">
        <v>30133574</v>
      </c>
      <c r="X35" s="60">
        <v>29706193</v>
      </c>
      <c r="Y35" s="60">
        <v>427381</v>
      </c>
      <c r="Z35" s="140">
        <v>1.44</v>
      </c>
      <c r="AA35" s="155">
        <v>58669000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>
        <v>2466237</v>
      </c>
      <c r="H37" s="159">
        <v>2723924</v>
      </c>
      <c r="I37" s="159">
        <v>3288363</v>
      </c>
      <c r="J37" s="159">
        <v>8478524</v>
      </c>
      <c r="K37" s="159">
        <v>2828111</v>
      </c>
      <c r="L37" s="159">
        <v>2567187</v>
      </c>
      <c r="M37" s="159">
        <v>2713589</v>
      </c>
      <c r="N37" s="159">
        <v>8108887</v>
      </c>
      <c r="O37" s="159"/>
      <c r="P37" s="159"/>
      <c r="Q37" s="159"/>
      <c r="R37" s="159"/>
      <c r="S37" s="159"/>
      <c r="T37" s="159"/>
      <c r="U37" s="159"/>
      <c r="V37" s="159"/>
      <c r="W37" s="159">
        <v>16587411</v>
      </c>
      <c r="X37" s="159"/>
      <c r="Y37" s="159">
        <v>16587411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42476000</v>
      </c>
      <c r="F38" s="100">
        <f t="shared" si="7"/>
        <v>42476000</v>
      </c>
      <c r="G38" s="100">
        <f t="shared" si="7"/>
        <v>2739626</v>
      </c>
      <c r="H38" s="100">
        <f t="shared" si="7"/>
        <v>3568685</v>
      </c>
      <c r="I38" s="100">
        <f t="shared" si="7"/>
        <v>2344908</v>
      </c>
      <c r="J38" s="100">
        <f t="shared" si="7"/>
        <v>8653219</v>
      </c>
      <c r="K38" s="100">
        <f t="shared" si="7"/>
        <v>1936934</v>
      </c>
      <c r="L38" s="100">
        <f t="shared" si="7"/>
        <v>4985138</v>
      </c>
      <c r="M38" s="100">
        <f t="shared" si="7"/>
        <v>2492108</v>
      </c>
      <c r="N38" s="100">
        <f t="shared" si="7"/>
        <v>9414180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18067399</v>
      </c>
      <c r="X38" s="100">
        <f t="shared" si="7"/>
        <v>18875535</v>
      </c>
      <c r="Y38" s="100">
        <f t="shared" si="7"/>
        <v>-808136</v>
      </c>
      <c r="Z38" s="137">
        <f>+IF(X38&lt;&gt;0,+(Y38/X38)*100,0)</f>
        <v>-4.281393878372189</v>
      </c>
      <c r="AA38" s="153">
        <f>SUM(AA39:AA41)</f>
        <v>42476000</v>
      </c>
    </row>
    <row r="39" spans="1:27" ht="12.75">
      <c r="A39" s="138" t="s">
        <v>85</v>
      </c>
      <c r="B39" s="136"/>
      <c r="C39" s="155"/>
      <c r="D39" s="155"/>
      <c r="E39" s="156">
        <v>14736000</v>
      </c>
      <c r="F39" s="60">
        <v>14736000</v>
      </c>
      <c r="G39" s="60">
        <v>1133543</v>
      </c>
      <c r="H39" s="60">
        <v>1237644</v>
      </c>
      <c r="I39" s="60">
        <v>1566093</v>
      </c>
      <c r="J39" s="60">
        <v>3937280</v>
      </c>
      <c r="K39" s="60">
        <v>1339320</v>
      </c>
      <c r="L39" s="60">
        <v>1024128</v>
      </c>
      <c r="M39" s="60">
        <v>957757</v>
      </c>
      <c r="N39" s="60">
        <v>3321205</v>
      </c>
      <c r="O39" s="60"/>
      <c r="P39" s="60"/>
      <c r="Q39" s="60"/>
      <c r="R39" s="60"/>
      <c r="S39" s="60"/>
      <c r="T39" s="60"/>
      <c r="U39" s="60"/>
      <c r="V39" s="60"/>
      <c r="W39" s="60">
        <v>7258485</v>
      </c>
      <c r="X39" s="60">
        <v>7614632</v>
      </c>
      <c r="Y39" s="60">
        <v>-356147</v>
      </c>
      <c r="Z39" s="140">
        <v>-4.68</v>
      </c>
      <c r="AA39" s="155">
        <v>14736000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>
        <v>27740000</v>
      </c>
      <c r="F41" s="60">
        <v>27740000</v>
      </c>
      <c r="G41" s="60">
        <v>1606083</v>
      </c>
      <c r="H41" s="60">
        <v>2331041</v>
      </c>
      <c r="I41" s="60">
        <v>778815</v>
      </c>
      <c r="J41" s="60">
        <v>4715939</v>
      </c>
      <c r="K41" s="60">
        <v>597614</v>
      </c>
      <c r="L41" s="60">
        <v>3961010</v>
      </c>
      <c r="M41" s="60">
        <v>1534351</v>
      </c>
      <c r="N41" s="60">
        <v>6092975</v>
      </c>
      <c r="O41" s="60"/>
      <c r="P41" s="60"/>
      <c r="Q41" s="60"/>
      <c r="R41" s="60"/>
      <c r="S41" s="60"/>
      <c r="T41" s="60"/>
      <c r="U41" s="60"/>
      <c r="V41" s="60"/>
      <c r="W41" s="60">
        <v>10808914</v>
      </c>
      <c r="X41" s="60">
        <v>11260903</v>
      </c>
      <c r="Y41" s="60">
        <v>-451989</v>
      </c>
      <c r="Z41" s="140">
        <v>-4.01</v>
      </c>
      <c r="AA41" s="155">
        <v>27740000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307115733</v>
      </c>
      <c r="D48" s="168">
        <f>+D28+D32+D38+D42+D47</f>
        <v>0</v>
      </c>
      <c r="E48" s="169">
        <f t="shared" si="9"/>
        <v>298800000</v>
      </c>
      <c r="F48" s="73">
        <f t="shared" si="9"/>
        <v>298800000</v>
      </c>
      <c r="G48" s="73">
        <f t="shared" si="9"/>
        <v>27854954</v>
      </c>
      <c r="H48" s="73">
        <f t="shared" si="9"/>
        <v>29644770</v>
      </c>
      <c r="I48" s="73">
        <f t="shared" si="9"/>
        <v>23948821</v>
      </c>
      <c r="J48" s="73">
        <f t="shared" si="9"/>
        <v>81448545</v>
      </c>
      <c r="K48" s="73">
        <f t="shared" si="9"/>
        <v>22495559</v>
      </c>
      <c r="L48" s="73">
        <f t="shared" si="9"/>
        <v>28506648</v>
      </c>
      <c r="M48" s="73">
        <f t="shared" si="9"/>
        <v>20894580</v>
      </c>
      <c r="N48" s="73">
        <f t="shared" si="9"/>
        <v>71896787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153345332</v>
      </c>
      <c r="X48" s="73">
        <f t="shared" si="9"/>
        <v>147793647</v>
      </c>
      <c r="Y48" s="73">
        <f t="shared" si="9"/>
        <v>5551685</v>
      </c>
      <c r="Z48" s="170">
        <f>+IF(X48&lt;&gt;0,+(Y48/X48)*100,0)</f>
        <v>3.7563759421945924</v>
      </c>
      <c r="AA48" s="168">
        <f>+AA28+AA32+AA38+AA42+AA47</f>
        <v>298800000</v>
      </c>
    </row>
    <row r="49" spans="1:27" ht="12.75">
      <c r="A49" s="148" t="s">
        <v>49</v>
      </c>
      <c r="B49" s="149"/>
      <c r="C49" s="171">
        <f aca="true" t="shared" si="10" ref="C49:Y49">+C25-C48</f>
        <v>5137076</v>
      </c>
      <c r="D49" s="171">
        <f>+D25-D48</f>
        <v>0</v>
      </c>
      <c r="E49" s="172">
        <f t="shared" si="10"/>
        <v>16250000</v>
      </c>
      <c r="F49" s="173">
        <f t="shared" si="10"/>
        <v>16250000</v>
      </c>
      <c r="G49" s="173">
        <f t="shared" si="10"/>
        <v>98412596</v>
      </c>
      <c r="H49" s="173">
        <f t="shared" si="10"/>
        <v>-27825304</v>
      </c>
      <c r="I49" s="173">
        <f t="shared" si="10"/>
        <v>-23670446</v>
      </c>
      <c r="J49" s="173">
        <f t="shared" si="10"/>
        <v>46916846</v>
      </c>
      <c r="K49" s="173">
        <f t="shared" si="10"/>
        <v>-20966860</v>
      </c>
      <c r="L49" s="173">
        <f t="shared" si="10"/>
        <v>-26575763</v>
      </c>
      <c r="M49" s="173">
        <f t="shared" si="10"/>
        <v>81334115</v>
      </c>
      <c r="N49" s="173">
        <f t="shared" si="10"/>
        <v>33791492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80708338</v>
      </c>
      <c r="X49" s="173">
        <f>IF(F25=F48,0,X25-X48)</f>
        <v>91751353</v>
      </c>
      <c r="Y49" s="173">
        <f t="shared" si="10"/>
        <v>-11043015</v>
      </c>
      <c r="Z49" s="174">
        <f>+IF(X49&lt;&gt;0,+(Y49/X49)*100,0)</f>
        <v>-12.035806164079128</v>
      </c>
      <c r="AA49" s="171">
        <f>+AA25-AA48</f>
        <v>16250000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2637041</v>
      </c>
      <c r="D13" s="155">
        <v>0</v>
      </c>
      <c r="E13" s="156">
        <v>1000000</v>
      </c>
      <c r="F13" s="60">
        <v>1000000</v>
      </c>
      <c r="G13" s="60">
        <v>0</v>
      </c>
      <c r="H13" s="60">
        <v>152742</v>
      </c>
      <c r="I13" s="60">
        <v>256926</v>
      </c>
      <c r="J13" s="60">
        <v>409668</v>
      </c>
      <c r="K13" s="60">
        <v>16624</v>
      </c>
      <c r="L13" s="60">
        <v>0</v>
      </c>
      <c r="M13" s="60">
        <v>0</v>
      </c>
      <c r="N13" s="60">
        <v>16624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426292</v>
      </c>
      <c r="X13" s="60">
        <v>751260</v>
      </c>
      <c r="Y13" s="60">
        <v>-324968</v>
      </c>
      <c r="Z13" s="140">
        <v>-43.26</v>
      </c>
      <c r="AA13" s="155">
        <v>1000000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306593383</v>
      </c>
      <c r="D19" s="155">
        <v>0</v>
      </c>
      <c r="E19" s="156">
        <v>313650000</v>
      </c>
      <c r="F19" s="60">
        <v>313650000</v>
      </c>
      <c r="G19" s="60">
        <v>126226000</v>
      </c>
      <c r="H19" s="60">
        <v>1639000</v>
      </c>
      <c r="I19" s="60">
        <v>0</v>
      </c>
      <c r="J19" s="60">
        <v>127865000</v>
      </c>
      <c r="K19" s="60">
        <v>1500000</v>
      </c>
      <c r="L19" s="60">
        <v>0</v>
      </c>
      <c r="M19" s="60">
        <v>102218207</v>
      </c>
      <c r="N19" s="60">
        <v>103718207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231583207</v>
      </c>
      <c r="X19" s="60">
        <v>235900000</v>
      </c>
      <c r="Y19" s="60">
        <v>-4316793</v>
      </c>
      <c r="Z19" s="140">
        <v>-1.83</v>
      </c>
      <c r="AA19" s="155">
        <v>313650000</v>
      </c>
    </row>
    <row r="20" spans="1:27" ht="12.75">
      <c r="A20" s="181" t="s">
        <v>35</v>
      </c>
      <c r="B20" s="185"/>
      <c r="C20" s="155">
        <v>1942977</v>
      </c>
      <c r="D20" s="155">
        <v>0</v>
      </c>
      <c r="E20" s="156">
        <v>400000</v>
      </c>
      <c r="F20" s="54">
        <v>400000</v>
      </c>
      <c r="G20" s="54">
        <v>41550</v>
      </c>
      <c r="H20" s="54">
        <v>27724</v>
      </c>
      <c r="I20" s="54">
        <v>21449</v>
      </c>
      <c r="J20" s="54">
        <v>90723</v>
      </c>
      <c r="K20" s="54">
        <v>12075</v>
      </c>
      <c r="L20" s="54">
        <v>37165</v>
      </c>
      <c r="M20" s="54">
        <v>10488</v>
      </c>
      <c r="N20" s="54">
        <v>59728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150451</v>
      </c>
      <c r="X20" s="54">
        <v>141971</v>
      </c>
      <c r="Y20" s="54">
        <v>8480</v>
      </c>
      <c r="Z20" s="184">
        <v>5.97</v>
      </c>
      <c r="AA20" s="130">
        <v>400000</v>
      </c>
    </row>
    <row r="21" spans="1:27" ht="12.75">
      <c r="A21" s="181" t="s">
        <v>115</v>
      </c>
      <c r="B21" s="185"/>
      <c r="C21" s="155">
        <v>1079408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312252809</v>
      </c>
      <c r="D22" s="188">
        <f>SUM(D5:D21)</f>
        <v>0</v>
      </c>
      <c r="E22" s="189">
        <f t="shared" si="0"/>
        <v>315050000</v>
      </c>
      <c r="F22" s="190">
        <f t="shared" si="0"/>
        <v>315050000</v>
      </c>
      <c r="G22" s="190">
        <f t="shared" si="0"/>
        <v>126267550</v>
      </c>
      <c r="H22" s="190">
        <f t="shared" si="0"/>
        <v>1819466</v>
      </c>
      <c r="I22" s="190">
        <f t="shared" si="0"/>
        <v>278375</v>
      </c>
      <c r="J22" s="190">
        <f t="shared" si="0"/>
        <v>128365391</v>
      </c>
      <c r="K22" s="190">
        <f t="shared" si="0"/>
        <v>1528699</v>
      </c>
      <c r="L22" s="190">
        <f t="shared" si="0"/>
        <v>37165</v>
      </c>
      <c r="M22" s="190">
        <f t="shared" si="0"/>
        <v>102228695</v>
      </c>
      <c r="N22" s="190">
        <f t="shared" si="0"/>
        <v>103794559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232159950</v>
      </c>
      <c r="X22" s="190">
        <f t="shared" si="0"/>
        <v>236793231</v>
      </c>
      <c r="Y22" s="190">
        <f t="shared" si="0"/>
        <v>-4633281</v>
      </c>
      <c r="Z22" s="191">
        <f>+IF(X22&lt;&gt;0,+(Y22/X22)*100,0)</f>
        <v>-1.956677976153803</v>
      </c>
      <c r="AA22" s="188">
        <f>SUM(AA5:AA21)</f>
        <v>315050000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146373527</v>
      </c>
      <c r="D25" s="155">
        <v>0</v>
      </c>
      <c r="E25" s="156">
        <v>161677000</v>
      </c>
      <c r="F25" s="60">
        <v>161677000</v>
      </c>
      <c r="G25" s="60">
        <v>13050259</v>
      </c>
      <c r="H25" s="60">
        <v>12832650</v>
      </c>
      <c r="I25" s="60">
        <v>12429280</v>
      </c>
      <c r="J25" s="60">
        <v>38312189</v>
      </c>
      <c r="K25" s="60">
        <v>12394975</v>
      </c>
      <c r="L25" s="60">
        <v>13005853</v>
      </c>
      <c r="M25" s="60">
        <v>13226129</v>
      </c>
      <c r="N25" s="60">
        <v>38626957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76939146</v>
      </c>
      <c r="X25" s="60">
        <v>79259654</v>
      </c>
      <c r="Y25" s="60">
        <v>-2320508</v>
      </c>
      <c r="Z25" s="140">
        <v>-2.93</v>
      </c>
      <c r="AA25" s="155">
        <v>161677000</v>
      </c>
    </row>
    <row r="26" spans="1:27" ht="12.75">
      <c r="A26" s="183" t="s">
        <v>38</v>
      </c>
      <c r="B26" s="182"/>
      <c r="C26" s="155">
        <v>13720823</v>
      </c>
      <c r="D26" s="155">
        <v>0</v>
      </c>
      <c r="E26" s="156">
        <v>17137255</v>
      </c>
      <c r="F26" s="60">
        <v>17137255</v>
      </c>
      <c r="G26" s="60">
        <v>1389066</v>
      </c>
      <c r="H26" s="60">
        <v>0</v>
      </c>
      <c r="I26" s="60">
        <v>2452327</v>
      </c>
      <c r="J26" s="60">
        <v>3841393</v>
      </c>
      <c r="K26" s="60">
        <v>1326755</v>
      </c>
      <c r="L26" s="60">
        <v>1322068</v>
      </c>
      <c r="M26" s="60">
        <v>1470188</v>
      </c>
      <c r="N26" s="60">
        <v>4119011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7960404</v>
      </c>
      <c r="X26" s="60">
        <v>8456774</v>
      </c>
      <c r="Y26" s="60">
        <v>-496370</v>
      </c>
      <c r="Z26" s="140">
        <v>-5.87</v>
      </c>
      <c r="AA26" s="155">
        <v>17137255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4336695</v>
      </c>
      <c r="D28" s="155">
        <v>0</v>
      </c>
      <c r="E28" s="156">
        <v>5000000</v>
      </c>
      <c r="F28" s="60">
        <v>5000000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2500330</v>
      </c>
      <c r="Y28" s="60">
        <v>-2500330</v>
      </c>
      <c r="Z28" s="140">
        <v>-100</v>
      </c>
      <c r="AA28" s="155">
        <v>5000000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250000</v>
      </c>
      <c r="F29" s="60">
        <v>250000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126283</v>
      </c>
      <c r="Y29" s="60">
        <v>-126283</v>
      </c>
      <c r="Z29" s="140">
        <v>-100</v>
      </c>
      <c r="AA29" s="155">
        <v>250000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1809900</v>
      </c>
      <c r="D31" s="155">
        <v>0</v>
      </c>
      <c r="E31" s="156">
        <v>1600000</v>
      </c>
      <c r="F31" s="60">
        <v>1600000</v>
      </c>
      <c r="G31" s="60">
        <v>2239</v>
      </c>
      <c r="H31" s="60">
        <v>519540</v>
      </c>
      <c r="I31" s="60">
        <v>137441</v>
      </c>
      <c r="J31" s="60">
        <v>659220</v>
      </c>
      <c r="K31" s="60">
        <v>158209</v>
      </c>
      <c r="L31" s="60">
        <v>92372</v>
      </c>
      <c r="M31" s="60">
        <v>68655</v>
      </c>
      <c r="N31" s="60">
        <v>319236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978456</v>
      </c>
      <c r="X31" s="60">
        <v>932786</v>
      </c>
      <c r="Y31" s="60">
        <v>45670</v>
      </c>
      <c r="Z31" s="140">
        <v>4.9</v>
      </c>
      <c r="AA31" s="155">
        <v>1600000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17036000</v>
      </c>
      <c r="F32" s="60">
        <v>17036000</v>
      </c>
      <c r="G32" s="60">
        <v>4509184</v>
      </c>
      <c r="H32" s="60">
        <v>8794173</v>
      </c>
      <c r="I32" s="60">
        <v>3910825</v>
      </c>
      <c r="J32" s="60">
        <v>17214182</v>
      </c>
      <c r="K32" s="60">
        <v>3178911</v>
      </c>
      <c r="L32" s="60">
        <v>6016531</v>
      </c>
      <c r="M32" s="60">
        <v>1739690</v>
      </c>
      <c r="N32" s="60">
        <v>10935132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28149314</v>
      </c>
      <c r="X32" s="60">
        <v>8473536</v>
      </c>
      <c r="Y32" s="60">
        <v>19675778</v>
      </c>
      <c r="Z32" s="140">
        <v>232.2</v>
      </c>
      <c r="AA32" s="155">
        <v>17036000</v>
      </c>
    </row>
    <row r="33" spans="1:27" ht="12.75">
      <c r="A33" s="183" t="s">
        <v>42</v>
      </c>
      <c r="B33" s="182"/>
      <c r="C33" s="155">
        <v>81867665</v>
      </c>
      <c r="D33" s="155">
        <v>0</v>
      </c>
      <c r="E33" s="156">
        <v>24802000</v>
      </c>
      <c r="F33" s="60">
        <v>24802000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1500000</v>
      </c>
      <c r="Y33" s="60">
        <v>-1500000</v>
      </c>
      <c r="Z33" s="140">
        <v>-100</v>
      </c>
      <c r="AA33" s="155">
        <v>24802000</v>
      </c>
    </row>
    <row r="34" spans="1:27" ht="12.75">
      <c r="A34" s="183" t="s">
        <v>43</v>
      </c>
      <c r="B34" s="182"/>
      <c r="C34" s="155">
        <v>58934826</v>
      </c>
      <c r="D34" s="155">
        <v>0</v>
      </c>
      <c r="E34" s="156">
        <v>71297745</v>
      </c>
      <c r="F34" s="60">
        <v>71297745</v>
      </c>
      <c r="G34" s="60">
        <v>8904206</v>
      </c>
      <c r="H34" s="60">
        <v>7498407</v>
      </c>
      <c r="I34" s="60">
        <v>5018948</v>
      </c>
      <c r="J34" s="60">
        <v>21421561</v>
      </c>
      <c r="K34" s="60">
        <v>5436709</v>
      </c>
      <c r="L34" s="60">
        <v>8069824</v>
      </c>
      <c r="M34" s="60">
        <v>4389918</v>
      </c>
      <c r="N34" s="60">
        <v>17896451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39318012</v>
      </c>
      <c r="X34" s="60">
        <v>45597821</v>
      </c>
      <c r="Y34" s="60">
        <v>-6279809</v>
      </c>
      <c r="Z34" s="140">
        <v>-13.77</v>
      </c>
      <c r="AA34" s="155">
        <v>71297745</v>
      </c>
    </row>
    <row r="35" spans="1:27" ht="12.75">
      <c r="A35" s="181" t="s">
        <v>122</v>
      </c>
      <c r="B35" s="185"/>
      <c r="C35" s="155">
        <v>72297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307115733</v>
      </c>
      <c r="D36" s="188">
        <f>SUM(D25:D35)</f>
        <v>0</v>
      </c>
      <c r="E36" s="189">
        <f t="shared" si="1"/>
        <v>298800000</v>
      </c>
      <c r="F36" s="190">
        <f t="shared" si="1"/>
        <v>298800000</v>
      </c>
      <c r="G36" s="190">
        <f t="shared" si="1"/>
        <v>27854954</v>
      </c>
      <c r="H36" s="190">
        <f t="shared" si="1"/>
        <v>29644770</v>
      </c>
      <c r="I36" s="190">
        <f t="shared" si="1"/>
        <v>23948821</v>
      </c>
      <c r="J36" s="190">
        <f t="shared" si="1"/>
        <v>81448545</v>
      </c>
      <c r="K36" s="190">
        <f t="shared" si="1"/>
        <v>22495559</v>
      </c>
      <c r="L36" s="190">
        <f t="shared" si="1"/>
        <v>28506648</v>
      </c>
      <c r="M36" s="190">
        <f t="shared" si="1"/>
        <v>20894580</v>
      </c>
      <c r="N36" s="190">
        <f t="shared" si="1"/>
        <v>71896787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153345332</v>
      </c>
      <c r="X36" s="190">
        <f t="shared" si="1"/>
        <v>146847184</v>
      </c>
      <c r="Y36" s="190">
        <f t="shared" si="1"/>
        <v>6498148</v>
      </c>
      <c r="Z36" s="191">
        <f>+IF(X36&lt;&gt;0,+(Y36/X36)*100,0)</f>
        <v>4.425109030350899</v>
      </c>
      <c r="AA36" s="188">
        <f>SUM(AA25:AA35)</f>
        <v>298800000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5137076</v>
      </c>
      <c r="D38" s="199">
        <f>+D22-D36</f>
        <v>0</v>
      </c>
      <c r="E38" s="200">
        <f t="shared" si="2"/>
        <v>16250000</v>
      </c>
      <c r="F38" s="106">
        <f t="shared" si="2"/>
        <v>16250000</v>
      </c>
      <c r="G38" s="106">
        <f t="shared" si="2"/>
        <v>98412596</v>
      </c>
      <c r="H38" s="106">
        <f t="shared" si="2"/>
        <v>-27825304</v>
      </c>
      <c r="I38" s="106">
        <f t="shared" si="2"/>
        <v>-23670446</v>
      </c>
      <c r="J38" s="106">
        <f t="shared" si="2"/>
        <v>46916846</v>
      </c>
      <c r="K38" s="106">
        <f t="shared" si="2"/>
        <v>-20966860</v>
      </c>
      <c r="L38" s="106">
        <f t="shared" si="2"/>
        <v>-28469483</v>
      </c>
      <c r="M38" s="106">
        <f t="shared" si="2"/>
        <v>81334115</v>
      </c>
      <c r="N38" s="106">
        <f t="shared" si="2"/>
        <v>31897772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78814618</v>
      </c>
      <c r="X38" s="106">
        <f>IF(F22=F36,0,X22-X36)</f>
        <v>89946047</v>
      </c>
      <c r="Y38" s="106">
        <f t="shared" si="2"/>
        <v>-11131429</v>
      </c>
      <c r="Z38" s="201">
        <f>+IF(X38&lt;&gt;0,+(Y38/X38)*100,0)</f>
        <v>-12.375673385624163</v>
      </c>
      <c r="AA38" s="199">
        <f>+AA22-AA36</f>
        <v>16250000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1893720</v>
      </c>
      <c r="M39" s="60">
        <v>0</v>
      </c>
      <c r="N39" s="60">
        <v>1893720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1893720</v>
      </c>
      <c r="X39" s="60">
        <v>1605000</v>
      </c>
      <c r="Y39" s="60">
        <v>288720</v>
      </c>
      <c r="Z39" s="140">
        <v>17.99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1605000</v>
      </c>
      <c r="Y40" s="54">
        <v>-1605000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5137076</v>
      </c>
      <c r="D42" s="206">
        <f>SUM(D38:D41)</f>
        <v>0</v>
      </c>
      <c r="E42" s="207">
        <f t="shared" si="3"/>
        <v>16250000</v>
      </c>
      <c r="F42" s="88">
        <f t="shared" si="3"/>
        <v>16250000</v>
      </c>
      <c r="G42" s="88">
        <f t="shared" si="3"/>
        <v>98412596</v>
      </c>
      <c r="H42" s="88">
        <f t="shared" si="3"/>
        <v>-27825304</v>
      </c>
      <c r="I42" s="88">
        <f t="shared" si="3"/>
        <v>-23670446</v>
      </c>
      <c r="J42" s="88">
        <f t="shared" si="3"/>
        <v>46916846</v>
      </c>
      <c r="K42" s="88">
        <f t="shared" si="3"/>
        <v>-20966860</v>
      </c>
      <c r="L42" s="88">
        <f t="shared" si="3"/>
        <v>-26575763</v>
      </c>
      <c r="M42" s="88">
        <f t="shared" si="3"/>
        <v>81334115</v>
      </c>
      <c r="N42" s="88">
        <f t="shared" si="3"/>
        <v>33791492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80708338</v>
      </c>
      <c r="X42" s="88">
        <f t="shared" si="3"/>
        <v>93156047</v>
      </c>
      <c r="Y42" s="88">
        <f t="shared" si="3"/>
        <v>-12447709</v>
      </c>
      <c r="Z42" s="208">
        <f>+IF(X42&lt;&gt;0,+(Y42/X42)*100,0)</f>
        <v>-13.362212546438343</v>
      </c>
      <c r="AA42" s="206">
        <f>SUM(AA38:AA41)</f>
        <v>16250000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5137076</v>
      </c>
      <c r="D44" s="210">
        <f>+D42-D43</f>
        <v>0</v>
      </c>
      <c r="E44" s="211">
        <f t="shared" si="4"/>
        <v>16250000</v>
      </c>
      <c r="F44" s="77">
        <f t="shared" si="4"/>
        <v>16250000</v>
      </c>
      <c r="G44" s="77">
        <f t="shared" si="4"/>
        <v>98412596</v>
      </c>
      <c r="H44" s="77">
        <f t="shared" si="4"/>
        <v>-27825304</v>
      </c>
      <c r="I44" s="77">
        <f t="shared" si="4"/>
        <v>-23670446</v>
      </c>
      <c r="J44" s="77">
        <f t="shared" si="4"/>
        <v>46916846</v>
      </c>
      <c r="K44" s="77">
        <f t="shared" si="4"/>
        <v>-20966860</v>
      </c>
      <c r="L44" s="77">
        <f t="shared" si="4"/>
        <v>-26575763</v>
      </c>
      <c r="M44" s="77">
        <f t="shared" si="4"/>
        <v>81334115</v>
      </c>
      <c r="N44" s="77">
        <f t="shared" si="4"/>
        <v>33791492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80708338</v>
      </c>
      <c r="X44" s="77">
        <f t="shared" si="4"/>
        <v>93156047</v>
      </c>
      <c r="Y44" s="77">
        <f t="shared" si="4"/>
        <v>-12447709</v>
      </c>
      <c r="Z44" s="212">
        <f>+IF(X44&lt;&gt;0,+(Y44/X44)*100,0)</f>
        <v>-13.362212546438343</v>
      </c>
      <c r="AA44" s="210">
        <f>+AA42-AA43</f>
        <v>16250000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5137076</v>
      </c>
      <c r="D46" s="206">
        <f>SUM(D44:D45)</f>
        <v>0</v>
      </c>
      <c r="E46" s="207">
        <f t="shared" si="5"/>
        <v>16250000</v>
      </c>
      <c r="F46" s="88">
        <f t="shared" si="5"/>
        <v>16250000</v>
      </c>
      <c r="G46" s="88">
        <f t="shared" si="5"/>
        <v>98412596</v>
      </c>
      <c r="H46" s="88">
        <f t="shared" si="5"/>
        <v>-27825304</v>
      </c>
      <c r="I46" s="88">
        <f t="shared" si="5"/>
        <v>-23670446</v>
      </c>
      <c r="J46" s="88">
        <f t="shared" si="5"/>
        <v>46916846</v>
      </c>
      <c r="K46" s="88">
        <f t="shared" si="5"/>
        <v>-20966860</v>
      </c>
      <c r="L46" s="88">
        <f t="shared" si="5"/>
        <v>-26575763</v>
      </c>
      <c r="M46" s="88">
        <f t="shared" si="5"/>
        <v>81334115</v>
      </c>
      <c r="N46" s="88">
        <f t="shared" si="5"/>
        <v>33791492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80708338</v>
      </c>
      <c r="X46" s="88">
        <f t="shared" si="5"/>
        <v>93156047</v>
      </c>
      <c r="Y46" s="88">
        <f t="shared" si="5"/>
        <v>-12447709</v>
      </c>
      <c r="Z46" s="208">
        <f>+IF(X46&lt;&gt;0,+(Y46/X46)*100,0)</f>
        <v>-13.362212546438343</v>
      </c>
      <c r="AA46" s="206">
        <f>SUM(AA44:AA45)</f>
        <v>16250000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5137076</v>
      </c>
      <c r="D48" s="217">
        <f>SUM(D46:D47)</f>
        <v>0</v>
      </c>
      <c r="E48" s="218">
        <f t="shared" si="6"/>
        <v>16250000</v>
      </c>
      <c r="F48" s="219">
        <f t="shared" si="6"/>
        <v>16250000</v>
      </c>
      <c r="G48" s="219">
        <f t="shared" si="6"/>
        <v>98412596</v>
      </c>
      <c r="H48" s="220">
        <f t="shared" si="6"/>
        <v>-27825304</v>
      </c>
      <c r="I48" s="220">
        <f t="shared" si="6"/>
        <v>-23670446</v>
      </c>
      <c r="J48" s="220">
        <f t="shared" si="6"/>
        <v>46916846</v>
      </c>
      <c r="K48" s="220">
        <f t="shared" si="6"/>
        <v>-20966860</v>
      </c>
      <c r="L48" s="220">
        <f t="shared" si="6"/>
        <v>-26575763</v>
      </c>
      <c r="M48" s="219">
        <f t="shared" si="6"/>
        <v>81334115</v>
      </c>
      <c r="N48" s="219">
        <f t="shared" si="6"/>
        <v>33791492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80708338</v>
      </c>
      <c r="X48" s="220">
        <f t="shared" si="6"/>
        <v>93156047</v>
      </c>
      <c r="Y48" s="220">
        <f t="shared" si="6"/>
        <v>-12447709</v>
      </c>
      <c r="Z48" s="221">
        <f>+IF(X48&lt;&gt;0,+(Y48/X48)*100,0)</f>
        <v>-13.362212546438343</v>
      </c>
      <c r="AA48" s="222">
        <f>SUM(AA46:AA47)</f>
        <v>16250000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47485943</v>
      </c>
      <c r="D5" s="153">
        <f>SUM(D6:D8)</f>
        <v>0</v>
      </c>
      <c r="E5" s="154">
        <f t="shared" si="0"/>
        <v>2050000</v>
      </c>
      <c r="F5" s="100">
        <f t="shared" si="0"/>
        <v>2050000</v>
      </c>
      <c r="G5" s="100">
        <f t="shared" si="0"/>
        <v>0</v>
      </c>
      <c r="H5" s="100">
        <f t="shared" si="0"/>
        <v>571799</v>
      </c>
      <c r="I5" s="100">
        <f t="shared" si="0"/>
        <v>0</v>
      </c>
      <c r="J5" s="100">
        <f t="shared" si="0"/>
        <v>571799</v>
      </c>
      <c r="K5" s="100">
        <f t="shared" si="0"/>
        <v>0</v>
      </c>
      <c r="L5" s="100">
        <f t="shared" si="0"/>
        <v>48200</v>
      </c>
      <c r="M5" s="100">
        <f t="shared" si="0"/>
        <v>0</v>
      </c>
      <c r="N5" s="100">
        <f t="shared" si="0"/>
        <v>48200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619999</v>
      </c>
      <c r="X5" s="100">
        <f t="shared" si="0"/>
        <v>1527215</v>
      </c>
      <c r="Y5" s="100">
        <f t="shared" si="0"/>
        <v>-907216</v>
      </c>
      <c r="Z5" s="137">
        <f>+IF(X5&lt;&gt;0,+(Y5/X5)*100,0)</f>
        <v>-59.403292922083665</v>
      </c>
      <c r="AA5" s="153">
        <f>SUM(AA6:AA8)</f>
        <v>2050000</v>
      </c>
    </row>
    <row r="6" spans="1:27" ht="12.75">
      <c r="A6" s="138" t="s">
        <v>75</v>
      </c>
      <c r="B6" s="136"/>
      <c r="C6" s="155"/>
      <c r="D6" s="155"/>
      <c r="E6" s="156">
        <v>1000000</v>
      </c>
      <c r="F6" s="60">
        <v>1000000</v>
      </c>
      <c r="G6" s="60"/>
      <c r="H6" s="60">
        <v>541824</v>
      </c>
      <c r="I6" s="60"/>
      <c r="J6" s="60">
        <v>541824</v>
      </c>
      <c r="K6" s="60"/>
      <c r="L6" s="60">
        <v>48200</v>
      </c>
      <c r="M6" s="60"/>
      <c r="N6" s="60">
        <v>48200</v>
      </c>
      <c r="O6" s="60"/>
      <c r="P6" s="60"/>
      <c r="Q6" s="60"/>
      <c r="R6" s="60"/>
      <c r="S6" s="60"/>
      <c r="T6" s="60"/>
      <c r="U6" s="60"/>
      <c r="V6" s="60"/>
      <c r="W6" s="60">
        <v>590024</v>
      </c>
      <c r="X6" s="60">
        <v>432334</v>
      </c>
      <c r="Y6" s="60">
        <v>157690</v>
      </c>
      <c r="Z6" s="140">
        <v>36.47</v>
      </c>
      <c r="AA6" s="62">
        <v>1000000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47485943</v>
      </c>
      <c r="D8" s="155"/>
      <c r="E8" s="156">
        <v>1050000</v>
      </c>
      <c r="F8" s="60">
        <v>1050000</v>
      </c>
      <c r="G8" s="60"/>
      <c r="H8" s="60">
        <v>29975</v>
      </c>
      <c r="I8" s="60"/>
      <c r="J8" s="60">
        <v>29975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29975</v>
      </c>
      <c r="X8" s="60">
        <v>1094881</v>
      </c>
      <c r="Y8" s="60">
        <v>-1064906</v>
      </c>
      <c r="Z8" s="140">
        <v>-97.26</v>
      </c>
      <c r="AA8" s="62">
        <v>1050000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107000</v>
      </c>
      <c r="F15" s="100">
        <f t="shared" si="2"/>
        <v>107000</v>
      </c>
      <c r="G15" s="100">
        <f t="shared" si="2"/>
        <v>0</v>
      </c>
      <c r="H15" s="100">
        <f t="shared" si="2"/>
        <v>0</v>
      </c>
      <c r="I15" s="100">
        <f t="shared" si="2"/>
        <v>73204</v>
      </c>
      <c r="J15" s="100">
        <f t="shared" si="2"/>
        <v>73204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73204</v>
      </c>
      <c r="X15" s="100">
        <f t="shared" si="2"/>
        <v>78000</v>
      </c>
      <c r="Y15" s="100">
        <f t="shared" si="2"/>
        <v>-4796</v>
      </c>
      <c r="Z15" s="137">
        <f>+IF(X15&lt;&gt;0,+(Y15/X15)*100,0)</f>
        <v>-6.148717948717949</v>
      </c>
      <c r="AA15" s="102">
        <f>SUM(AA16:AA18)</f>
        <v>107000</v>
      </c>
    </row>
    <row r="16" spans="1:27" ht="12.75">
      <c r="A16" s="138" t="s">
        <v>85</v>
      </c>
      <c r="B16" s="136"/>
      <c r="C16" s="155"/>
      <c r="D16" s="155"/>
      <c r="E16" s="156">
        <v>107000</v>
      </c>
      <c r="F16" s="60">
        <v>107000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78000</v>
      </c>
      <c r="Y16" s="60">
        <v>-78000</v>
      </c>
      <c r="Z16" s="140">
        <v>-100</v>
      </c>
      <c r="AA16" s="62">
        <v>107000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>
        <v>73204</v>
      </c>
      <c r="J18" s="60">
        <v>73204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73204</v>
      </c>
      <c r="X18" s="60"/>
      <c r="Y18" s="60">
        <v>73204</v>
      </c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47485943</v>
      </c>
      <c r="D25" s="217">
        <f>+D5+D9+D15+D19+D24</f>
        <v>0</v>
      </c>
      <c r="E25" s="230">
        <f t="shared" si="4"/>
        <v>2157000</v>
      </c>
      <c r="F25" s="219">
        <f t="shared" si="4"/>
        <v>2157000</v>
      </c>
      <c r="G25" s="219">
        <f t="shared" si="4"/>
        <v>0</v>
      </c>
      <c r="H25" s="219">
        <f t="shared" si="4"/>
        <v>571799</v>
      </c>
      <c r="I25" s="219">
        <f t="shared" si="4"/>
        <v>73204</v>
      </c>
      <c r="J25" s="219">
        <f t="shared" si="4"/>
        <v>645003</v>
      </c>
      <c r="K25" s="219">
        <f t="shared" si="4"/>
        <v>0</v>
      </c>
      <c r="L25" s="219">
        <f t="shared" si="4"/>
        <v>48200</v>
      </c>
      <c r="M25" s="219">
        <f t="shared" si="4"/>
        <v>0</v>
      </c>
      <c r="N25" s="219">
        <f t="shared" si="4"/>
        <v>48200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693203</v>
      </c>
      <c r="X25" s="219">
        <f t="shared" si="4"/>
        <v>1605215</v>
      </c>
      <c r="Y25" s="219">
        <f t="shared" si="4"/>
        <v>-912012</v>
      </c>
      <c r="Z25" s="231">
        <f>+IF(X25&lt;&gt;0,+(Y25/X25)*100,0)</f>
        <v>-56.815566762084835</v>
      </c>
      <c r="AA25" s="232">
        <f>+AA5+AA9+AA15+AA19+AA24</f>
        <v>2157000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>
        <v>571799</v>
      </c>
      <c r="I28" s="60">
        <v>73204</v>
      </c>
      <c r="J28" s="60">
        <v>645003</v>
      </c>
      <c r="K28" s="60"/>
      <c r="L28" s="60">
        <v>48200</v>
      </c>
      <c r="M28" s="60"/>
      <c r="N28" s="60">
        <v>48200</v>
      </c>
      <c r="O28" s="60"/>
      <c r="P28" s="60"/>
      <c r="Q28" s="60"/>
      <c r="R28" s="60"/>
      <c r="S28" s="60"/>
      <c r="T28" s="60"/>
      <c r="U28" s="60"/>
      <c r="V28" s="60"/>
      <c r="W28" s="60">
        <v>693203</v>
      </c>
      <c r="X28" s="60">
        <v>1605000</v>
      </c>
      <c r="Y28" s="60">
        <v>-911797</v>
      </c>
      <c r="Z28" s="140">
        <v>-56.81</v>
      </c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571799</v>
      </c>
      <c r="I32" s="77">
        <f t="shared" si="5"/>
        <v>73204</v>
      </c>
      <c r="J32" s="77">
        <f t="shared" si="5"/>
        <v>645003</v>
      </c>
      <c r="K32" s="77">
        <f t="shared" si="5"/>
        <v>0</v>
      </c>
      <c r="L32" s="77">
        <f t="shared" si="5"/>
        <v>48200</v>
      </c>
      <c r="M32" s="77">
        <f t="shared" si="5"/>
        <v>0</v>
      </c>
      <c r="N32" s="77">
        <f t="shared" si="5"/>
        <v>48200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693203</v>
      </c>
      <c r="X32" s="77">
        <f t="shared" si="5"/>
        <v>1605000</v>
      </c>
      <c r="Y32" s="77">
        <f t="shared" si="5"/>
        <v>-911797</v>
      </c>
      <c r="Z32" s="212">
        <f>+IF(X32&lt;&gt;0,+(Y32/X32)*100,0)</f>
        <v>-56.80978193146417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47485943</v>
      </c>
      <c r="D35" s="155"/>
      <c r="E35" s="156">
        <v>2157000</v>
      </c>
      <c r="F35" s="60">
        <v>2157000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2157000</v>
      </c>
    </row>
    <row r="36" spans="1:27" ht="12.75">
      <c r="A36" s="238" t="s">
        <v>139</v>
      </c>
      <c r="B36" s="149"/>
      <c r="C36" s="222">
        <f aca="true" t="shared" si="6" ref="C36:Y36">SUM(C32:C35)</f>
        <v>47485943</v>
      </c>
      <c r="D36" s="222">
        <f>SUM(D32:D35)</f>
        <v>0</v>
      </c>
      <c r="E36" s="218">
        <f t="shared" si="6"/>
        <v>2157000</v>
      </c>
      <c r="F36" s="220">
        <f t="shared" si="6"/>
        <v>2157000</v>
      </c>
      <c r="G36" s="220">
        <f t="shared" si="6"/>
        <v>0</v>
      </c>
      <c r="H36" s="220">
        <f t="shared" si="6"/>
        <v>571799</v>
      </c>
      <c r="I36" s="220">
        <f t="shared" si="6"/>
        <v>73204</v>
      </c>
      <c r="J36" s="220">
        <f t="shared" si="6"/>
        <v>645003</v>
      </c>
      <c r="K36" s="220">
        <f t="shared" si="6"/>
        <v>0</v>
      </c>
      <c r="L36" s="220">
        <f t="shared" si="6"/>
        <v>48200</v>
      </c>
      <c r="M36" s="220">
        <f t="shared" si="6"/>
        <v>0</v>
      </c>
      <c r="N36" s="220">
        <f t="shared" si="6"/>
        <v>48200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693203</v>
      </c>
      <c r="X36" s="220">
        <f t="shared" si="6"/>
        <v>1605000</v>
      </c>
      <c r="Y36" s="220">
        <f t="shared" si="6"/>
        <v>-911797</v>
      </c>
      <c r="Z36" s="221">
        <f>+IF(X36&lt;&gt;0,+(Y36/X36)*100,0)</f>
        <v>-56.80978193146417</v>
      </c>
      <c r="AA36" s="239">
        <f>SUM(AA32:AA35)</f>
        <v>2157000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2581786</v>
      </c>
      <c r="D6" s="155"/>
      <c r="E6" s="59">
        <v>16383000</v>
      </c>
      <c r="F6" s="60">
        <v>16383000</v>
      </c>
      <c r="G6" s="60">
        <v>81611990</v>
      </c>
      <c r="H6" s="60">
        <v>61387218</v>
      </c>
      <c r="I6" s="60">
        <v>47156085</v>
      </c>
      <c r="J6" s="60">
        <v>47156085</v>
      </c>
      <c r="K6" s="60">
        <v>29462061</v>
      </c>
      <c r="L6" s="60">
        <v>10598532</v>
      </c>
      <c r="M6" s="60">
        <v>89002312</v>
      </c>
      <c r="N6" s="60">
        <v>89002312</v>
      </c>
      <c r="O6" s="60"/>
      <c r="P6" s="60"/>
      <c r="Q6" s="60"/>
      <c r="R6" s="60"/>
      <c r="S6" s="60"/>
      <c r="T6" s="60"/>
      <c r="U6" s="60"/>
      <c r="V6" s="60"/>
      <c r="W6" s="60">
        <v>89002312</v>
      </c>
      <c r="X6" s="60">
        <v>8191500</v>
      </c>
      <c r="Y6" s="60">
        <v>80810812</v>
      </c>
      <c r="Z6" s="140">
        <v>986.52</v>
      </c>
      <c r="AA6" s="62">
        <v>16383000</v>
      </c>
    </row>
    <row r="7" spans="1:27" ht="12.75">
      <c r="A7" s="249" t="s">
        <v>144</v>
      </c>
      <c r="B7" s="182"/>
      <c r="C7" s="155"/>
      <c r="D7" s="155"/>
      <c r="E7" s="59">
        <v>7022000</v>
      </c>
      <c r="F7" s="60">
        <v>7022000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3511000</v>
      </c>
      <c r="Y7" s="60">
        <v>-3511000</v>
      </c>
      <c r="Z7" s="140">
        <v>-100</v>
      </c>
      <c r="AA7" s="62">
        <v>7022000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5045965</v>
      </c>
      <c r="D9" s="155"/>
      <c r="E9" s="59"/>
      <c r="F9" s="60"/>
      <c r="G9" s="60">
        <v>4360714</v>
      </c>
      <c r="H9" s="60">
        <v>14401778</v>
      </c>
      <c r="I9" s="60">
        <v>14887282</v>
      </c>
      <c r="J9" s="60">
        <v>14887282</v>
      </c>
      <c r="K9" s="60">
        <v>15520054</v>
      </c>
      <c r="L9" s="60">
        <v>16648213</v>
      </c>
      <c r="M9" s="60">
        <v>17111761</v>
      </c>
      <c r="N9" s="60">
        <v>17111761</v>
      </c>
      <c r="O9" s="60"/>
      <c r="P9" s="60"/>
      <c r="Q9" s="60"/>
      <c r="R9" s="60"/>
      <c r="S9" s="60"/>
      <c r="T9" s="60"/>
      <c r="U9" s="60"/>
      <c r="V9" s="60"/>
      <c r="W9" s="60">
        <v>17111761</v>
      </c>
      <c r="X9" s="60"/>
      <c r="Y9" s="60">
        <v>17111761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>
        <v>1368805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7627751</v>
      </c>
      <c r="D12" s="168">
        <f>SUM(D6:D11)</f>
        <v>0</v>
      </c>
      <c r="E12" s="72">
        <f t="shared" si="0"/>
        <v>23405000</v>
      </c>
      <c r="F12" s="73">
        <f t="shared" si="0"/>
        <v>23405000</v>
      </c>
      <c r="G12" s="73">
        <f t="shared" si="0"/>
        <v>87341509</v>
      </c>
      <c r="H12" s="73">
        <f t="shared" si="0"/>
        <v>75788996</v>
      </c>
      <c r="I12" s="73">
        <f t="shared" si="0"/>
        <v>62043367</v>
      </c>
      <c r="J12" s="73">
        <f t="shared" si="0"/>
        <v>62043367</v>
      </c>
      <c r="K12" s="73">
        <f t="shared" si="0"/>
        <v>44982115</v>
      </c>
      <c r="L12" s="73">
        <f t="shared" si="0"/>
        <v>27246745</v>
      </c>
      <c r="M12" s="73">
        <f t="shared" si="0"/>
        <v>106114073</v>
      </c>
      <c r="N12" s="73">
        <f t="shared" si="0"/>
        <v>106114073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106114073</v>
      </c>
      <c r="X12" s="73">
        <f t="shared" si="0"/>
        <v>11702500</v>
      </c>
      <c r="Y12" s="73">
        <f t="shared" si="0"/>
        <v>94411573</v>
      </c>
      <c r="Z12" s="170">
        <f>+IF(X12&lt;&gt;0,+(Y12/X12)*100,0)</f>
        <v>806.7641358684043</v>
      </c>
      <c r="AA12" s="74">
        <f>SUM(AA6:AA11)</f>
        <v>23405000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47485942</v>
      </c>
      <c r="D19" s="155"/>
      <c r="E19" s="59">
        <v>31104000</v>
      </c>
      <c r="F19" s="60">
        <v>31104000</v>
      </c>
      <c r="G19" s="60">
        <v>47505130</v>
      </c>
      <c r="H19" s="60">
        <v>48076929</v>
      </c>
      <c r="I19" s="60">
        <v>48226623</v>
      </c>
      <c r="J19" s="60">
        <v>48226623</v>
      </c>
      <c r="K19" s="60">
        <v>48226623</v>
      </c>
      <c r="L19" s="60">
        <v>48274823</v>
      </c>
      <c r="M19" s="60">
        <v>48274823</v>
      </c>
      <c r="N19" s="60">
        <v>48274823</v>
      </c>
      <c r="O19" s="60"/>
      <c r="P19" s="60"/>
      <c r="Q19" s="60"/>
      <c r="R19" s="60"/>
      <c r="S19" s="60"/>
      <c r="T19" s="60"/>
      <c r="U19" s="60"/>
      <c r="V19" s="60"/>
      <c r="W19" s="60">
        <v>48274823</v>
      </c>
      <c r="X19" s="60">
        <v>15552000</v>
      </c>
      <c r="Y19" s="60">
        <v>32722823</v>
      </c>
      <c r="Z19" s="140">
        <v>210.41</v>
      </c>
      <c r="AA19" s="62">
        <v>31104000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47485942</v>
      </c>
      <c r="D24" s="168">
        <f>SUM(D15:D23)</f>
        <v>0</v>
      </c>
      <c r="E24" s="76">
        <f t="shared" si="1"/>
        <v>31104000</v>
      </c>
      <c r="F24" s="77">
        <f t="shared" si="1"/>
        <v>31104000</v>
      </c>
      <c r="G24" s="77">
        <f t="shared" si="1"/>
        <v>47505130</v>
      </c>
      <c r="H24" s="77">
        <f t="shared" si="1"/>
        <v>48076929</v>
      </c>
      <c r="I24" s="77">
        <f t="shared" si="1"/>
        <v>48226623</v>
      </c>
      <c r="J24" s="77">
        <f t="shared" si="1"/>
        <v>48226623</v>
      </c>
      <c r="K24" s="77">
        <f t="shared" si="1"/>
        <v>48226623</v>
      </c>
      <c r="L24" s="77">
        <f t="shared" si="1"/>
        <v>48274823</v>
      </c>
      <c r="M24" s="77">
        <f t="shared" si="1"/>
        <v>48274823</v>
      </c>
      <c r="N24" s="77">
        <f t="shared" si="1"/>
        <v>48274823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48274823</v>
      </c>
      <c r="X24" s="77">
        <f t="shared" si="1"/>
        <v>15552000</v>
      </c>
      <c r="Y24" s="77">
        <f t="shared" si="1"/>
        <v>32722823</v>
      </c>
      <c r="Z24" s="212">
        <f>+IF(X24&lt;&gt;0,+(Y24/X24)*100,0)</f>
        <v>210.40909850823044</v>
      </c>
      <c r="AA24" s="79">
        <f>SUM(AA15:AA23)</f>
        <v>31104000</v>
      </c>
    </row>
    <row r="25" spans="1:27" ht="12.75">
      <c r="A25" s="250" t="s">
        <v>159</v>
      </c>
      <c r="B25" s="251"/>
      <c r="C25" s="168">
        <f aca="true" t="shared" si="2" ref="C25:Y25">+C12+C24</f>
        <v>55113693</v>
      </c>
      <c r="D25" s="168">
        <f>+D12+D24</f>
        <v>0</v>
      </c>
      <c r="E25" s="72">
        <f t="shared" si="2"/>
        <v>54509000</v>
      </c>
      <c r="F25" s="73">
        <f t="shared" si="2"/>
        <v>54509000</v>
      </c>
      <c r="G25" s="73">
        <f t="shared" si="2"/>
        <v>134846639</v>
      </c>
      <c r="H25" s="73">
        <f t="shared" si="2"/>
        <v>123865925</v>
      </c>
      <c r="I25" s="73">
        <f t="shared" si="2"/>
        <v>110269990</v>
      </c>
      <c r="J25" s="73">
        <f t="shared" si="2"/>
        <v>110269990</v>
      </c>
      <c r="K25" s="73">
        <f t="shared" si="2"/>
        <v>93208738</v>
      </c>
      <c r="L25" s="73">
        <f t="shared" si="2"/>
        <v>75521568</v>
      </c>
      <c r="M25" s="73">
        <f t="shared" si="2"/>
        <v>154388896</v>
      </c>
      <c r="N25" s="73">
        <f t="shared" si="2"/>
        <v>154388896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154388896</v>
      </c>
      <c r="X25" s="73">
        <f t="shared" si="2"/>
        <v>27254500</v>
      </c>
      <c r="Y25" s="73">
        <f t="shared" si="2"/>
        <v>127134396</v>
      </c>
      <c r="Z25" s="170">
        <f>+IF(X25&lt;&gt;0,+(Y25/X25)*100,0)</f>
        <v>466.47121025885633</v>
      </c>
      <c r="AA25" s="74">
        <f>+AA12+AA24</f>
        <v>54509000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49540085</v>
      </c>
      <c r="D32" s="155"/>
      <c r="E32" s="59">
        <v>6000000</v>
      </c>
      <c r="F32" s="60">
        <v>6000000</v>
      </c>
      <c r="G32" s="60">
        <v>10503309</v>
      </c>
      <c r="H32" s="60">
        <v>27956120</v>
      </c>
      <c r="I32" s="60">
        <v>38460118</v>
      </c>
      <c r="J32" s="60">
        <v>38460118</v>
      </c>
      <c r="K32" s="60">
        <v>43262591</v>
      </c>
      <c r="L32" s="60">
        <v>54060113</v>
      </c>
      <c r="M32" s="60">
        <v>43117916</v>
      </c>
      <c r="N32" s="60">
        <v>43117916</v>
      </c>
      <c r="O32" s="60"/>
      <c r="P32" s="60"/>
      <c r="Q32" s="60"/>
      <c r="R32" s="60"/>
      <c r="S32" s="60"/>
      <c r="T32" s="60"/>
      <c r="U32" s="60"/>
      <c r="V32" s="60"/>
      <c r="W32" s="60">
        <v>43117916</v>
      </c>
      <c r="X32" s="60">
        <v>3000000</v>
      </c>
      <c r="Y32" s="60">
        <v>40117916</v>
      </c>
      <c r="Z32" s="140">
        <v>1337.26</v>
      </c>
      <c r="AA32" s="62">
        <v>6000000</v>
      </c>
    </row>
    <row r="33" spans="1:27" ht="12.75">
      <c r="A33" s="249" t="s">
        <v>165</v>
      </c>
      <c r="B33" s="182"/>
      <c r="C33" s="155"/>
      <c r="D33" s="155"/>
      <c r="E33" s="59">
        <v>1500000</v>
      </c>
      <c r="F33" s="60">
        <v>1500000</v>
      </c>
      <c r="G33" s="60">
        <v>21515380</v>
      </c>
      <c r="H33" s="60">
        <v>21515380</v>
      </c>
      <c r="I33" s="60">
        <v>21515380</v>
      </c>
      <c r="J33" s="60">
        <v>21515380</v>
      </c>
      <c r="K33" s="60">
        <v>21515380</v>
      </c>
      <c r="L33" s="60">
        <v>21515380</v>
      </c>
      <c r="M33" s="60">
        <v>21515380</v>
      </c>
      <c r="N33" s="60">
        <v>21515380</v>
      </c>
      <c r="O33" s="60"/>
      <c r="P33" s="60"/>
      <c r="Q33" s="60"/>
      <c r="R33" s="60"/>
      <c r="S33" s="60"/>
      <c r="T33" s="60"/>
      <c r="U33" s="60"/>
      <c r="V33" s="60"/>
      <c r="W33" s="60">
        <v>21515380</v>
      </c>
      <c r="X33" s="60">
        <v>750000</v>
      </c>
      <c r="Y33" s="60">
        <v>20765380</v>
      </c>
      <c r="Z33" s="140">
        <v>2768.72</v>
      </c>
      <c r="AA33" s="62">
        <v>1500000</v>
      </c>
    </row>
    <row r="34" spans="1:27" ht="12.75">
      <c r="A34" s="250" t="s">
        <v>58</v>
      </c>
      <c r="B34" s="251"/>
      <c r="C34" s="168">
        <f aca="true" t="shared" si="3" ref="C34:Y34">SUM(C29:C33)</f>
        <v>49540085</v>
      </c>
      <c r="D34" s="168">
        <f>SUM(D29:D33)</f>
        <v>0</v>
      </c>
      <c r="E34" s="72">
        <f t="shared" si="3"/>
        <v>7500000</v>
      </c>
      <c r="F34" s="73">
        <f t="shared" si="3"/>
        <v>7500000</v>
      </c>
      <c r="G34" s="73">
        <f t="shared" si="3"/>
        <v>32018689</v>
      </c>
      <c r="H34" s="73">
        <f t="shared" si="3"/>
        <v>49471500</v>
      </c>
      <c r="I34" s="73">
        <f t="shared" si="3"/>
        <v>59975498</v>
      </c>
      <c r="J34" s="73">
        <f t="shared" si="3"/>
        <v>59975498</v>
      </c>
      <c r="K34" s="73">
        <f t="shared" si="3"/>
        <v>64777971</v>
      </c>
      <c r="L34" s="73">
        <f t="shared" si="3"/>
        <v>75575493</v>
      </c>
      <c r="M34" s="73">
        <f t="shared" si="3"/>
        <v>64633296</v>
      </c>
      <c r="N34" s="73">
        <f t="shared" si="3"/>
        <v>64633296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64633296</v>
      </c>
      <c r="X34" s="73">
        <f t="shared" si="3"/>
        <v>3750000</v>
      </c>
      <c r="Y34" s="73">
        <f t="shared" si="3"/>
        <v>60883296</v>
      </c>
      <c r="Z34" s="170">
        <f>+IF(X34&lt;&gt;0,+(Y34/X34)*100,0)</f>
        <v>1623.5545599999998</v>
      </c>
      <c r="AA34" s="74">
        <f>SUM(AA29:AA33)</f>
        <v>7500000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8000000</v>
      </c>
      <c r="F38" s="60">
        <v>8000000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4000000</v>
      </c>
      <c r="Y38" s="60">
        <v>-4000000</v>
      </c>
      <c r="Z38" s="140">
        <v>-100</v>
      </c>
      <c r="AA38" s="62">
        <v>8000000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8000000</v>
      </c>
      <c r="F39" s="77">
        <f t="shared" si="4"/>
        <v>8000000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4000000</v>
      </c>
      <c r="Y39" s="77">
        <f t="shared" si="4"/>
        <v>-4000000</v>
      </c>
      <c r="Z39" s="212">
        <f>+IF(X39&lt;&gt;0,+(Y39/X39)*100,0)</f>
        <v>-100</v>
      </c>
      <c r="AA39" s="79">
        <f>SUM(AA37:AA38)</f>
        <v>8000000</v>
      </c>
    </row>
    <row r="40" spans="1:27" ht="12.75">
      <c r="A40" s="250" t="s">
        <v>167</v>
      </c>
      <c r="B40" s="251"/>
      <c r="C40" s="168">
        <f aca="true" t="shared" si="5" ref="C40:Y40">+C34+C39</f>
        <v>49540085</v>
      </c>
      <c r="D40" s="168">
        <f>+D34+D39</f>
        <v>0</v>
      </c>
      <c r="E40" s="72">
        <f t="shared" si="5"/>
        <v>15500000</v>
      </c>
      <c r="F40" s="73">
        <f t="shared" si="5"/>
        <v>15500000</v>
      </c>
      <c r="G40" s="73">
        <f t="shared" si="5"/>
        <v>32018689</v>
      </c>
      <c r="H40" s="73">
        <f t="shared" si="5"/>
        <v>49471500</v>
      </c>
      <c r="I40" s="73">
        <f t="shared" si="5"/>
        <v>59975498</v>
      </c>
      <c r="J40" s="73">
        <f t="shared" si="5"/>
        <v>59975498</v>
      </c>
      <c r="K40" s="73">
        <f t="shared" si="5"/>
        <v>64777971</v>
      </c>
      <c r="L40" s="73">
        <f t="shared" si="5"/>
        <v>75575493</v>
      </c>
      <c r="M40" s="73">
        <f t="shared" si="5"/>
        <v>64633296</v>
      </c>
      <c r="N40" s="73">
        <f t="shared" si="5"/>
        <v>64633296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64633296</v>
      </c>
      <c r="X40" s="73">
        <f t="shared" si="5"/>
        <v>7750000</v>
      </c>
      <c r="Y40" s="73">
        <f t="shared" si="5"/>
        <v>56883296</v>
      </c>
      <c r="Z40" s="170">
        <f>+IF(X40&lt;&gt;0,+(Y40/X40)*100,0)</f>
        <v>733.9780129032258</v>
      </c>
      <c r="AA40" s="74">
        <f>+AA34+AA39</f>
        <v>15500000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5573608</v>
      </c>
      <c r="D42" s="257">
        <f>+D25-D40</f>
        <v>0</v>
      </c>
      <c r="E42" s="258">
        <f t="shared" si="6"/>
        <v>39009000</v>
      </c>
      <c r="F42" s="259">
        <f t="shared" si="6"/>
        <v>39009000</v>
      </c>
      <c r="G42" s="259">
        <f t="shared" si="6"/>
        <v>102827950</v>
      </c>
      <c r="H42" s="259">
        <f t="shared" si="6"/>
        <v>74394425</v>
      </c>
      <c r="I42" s="259">
        <f t="shared" si="6"/>
        <v>50294492</v>
      </c>
      <c r="J42" s="259">
        <f t="shared" si="6"/>
        <v>50294492</v>
      </c>
      <c r="K42" s="259">
        <f t="shared" si="6"/>
        <v>28430767</v>
      </c>
      <c r="L42" s="259">
        <f t="shared" si="6"/>
        <v>-53925</v>
      </c>
      <c r="M42" s="259">
        <f t="shared" si="6"/>
        <v>89755600</v>
      </c>
      <c r="N42" s="259">
        <f t="shared" si="6"/>
        <v>89755600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89755600</v>
      </c>
      <c r="X42" s="259">
        <f t="shared" si="6"/>
        <v>19504500</v>
      </c>
      <c r="Y42" s="259">
        <f t="shared" si="6"/>
        <v>70251100</v>
      </c>
      <c r="Z42" s="260">
        <f>+IF(X42&lt;&gt;0,+(Y42/X42)*100,0)</f>
        <v>360.17893306672823</v>
      </c>
      <c r="AA42" s="261">
        <f>+AA25-AA40</f>
        <v>39009000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2830951</v>
      </c>
      <c r="D45" s="155"/>
      <c r="E45" s="59">
        <v>39009000</v>
      </c>
      <c r="F45" s="60">
        <v>39009000</v>
      </c>
      <c r="G45" s="60">
        <v>50440732</v>
      </c>
      <c r="H45" s="60">
        <v>22007207</v>
      </c>
      <c r="I45" s="60">
        <v>-2092726</v>
      </c>
      <c r="J45" s="60">
        <v>-2092726</v>
      </c>
      <c r="K45" s="60">
        <v>24408752</v>
      </c>
      <c r="L45" s="60">
        <v>-4075940</v>
      </c>
      <c r="M45" s="60">
        <v>85733585</v>
      </c>
      <c r="N45" s="60">
        <v>85733585</v>
      </c>
      <c r="O45" s="60"/>
      <c r="P45" s="60"/>
      <c r="Q45" s="60"/>
      <c r="R45" s="60"/>
      <c r="S45" s="60"/>
      <c r="T45" s="60"/>
      <c r="U45" s="60"/>
      <c r="V45" s="60"/>
      <c r="W45" s="60">
        <v>85733585</v>
      </c>
      <c r="X45" s="60">
        <v>19504500</v>
      </c>
      <c r="Y45" s="60">
        <v>66229085</v>
      </c>
      <c r="Z45" s="139">
        <v>339.56</v>
      </c>
      <c r="AA45" s="62">
        <v>39009000</v>
      </c>
    </row>
    <row r="46" spans="1:27" ht="12.75">
      <c r="A46" s="249" t="s">
        <v>171</v>
      </c>
      <c r="B46" s="182"/>
      <c r="C46" s="155">
        <v>2742657</v>
      </c>
      <c r="D46" s="155"/>
      <c r="E46" s="59"/>
      <c r="F46" s="60"/>
      <c r="G46" s="60">
        <v>52387218</v>
      </c>
      <c r="H46" s="60">
        <v>52387218</v>
      </c>
      <c r="I46" s="60">
        <v>52387218</v>
      </c>
      <c r="J46" s="60">
        <v>52387218</v>
      </c>
      <c r="K46" s="60">
        <v>4022015</v>
      </c>
      <c r="L46" s="60">
        <v>4022015</v>
      </c>
      <c r="M46" s="60">
        <v>4022015</v>
      </c>
      <c r="N46" s="60">
        <v>4022015</v>
      </c>
      <c r="O46" s="60"/>
      <c r="P46" s="60"/>
      <c r="Q46" s="60"/>
      <c r="R46" s="60"/>
      <c r="S46" s="60"/>
      <c r="T46" s="60"/>
      <c r="U46" s="60"/>
      <c r="V46" s="60"/>
      <c r="W46" s="60">
        <v>4022015</v>
      </c>
      <c r="X46" s="60"/>
      <c r="Y46" s="60">
        <v>4022015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5573608</v>
      </c>
      <c r="D48" s="217">
        <f>SUM(D45:D47)</f>
        <v>0</v>
      </c>
      <c r="E48" s="264">
        <f t="shared" si="7"/>
        <v>39009000</v>
      </c>
      <c r="F48" s="219">
        <f t="shared" si="7"/>
        <v>39009000</v>
      </c>
      <c r="G48" s="219">
        <f t="shared" si="7"/>
        <v>102827950</v>
      </c>
      <c r="H48" s="219">
        <f t="shared" si="7"/>
        <v>74394425</v>
      </c>
      <c r="I48" s="219">
        <f t="shared" si="7"/>
        <v>50294492</v>
      </c>
      <c r="J48" s="219">
        <f t="shared" si="7"/>
        <v>50294492</v>
      </c>
      <c r="K48" s="219">
        <f t="shared" si="7"/>
        <v>28430767</v>
      </c>
      <c r="L48" s="219">
        <f t="shared" si="7"/>
        <v>-53925</v>
      </c>
      <c r="M48" s="219">
        <f t="shared" si="7"/>
        <v>89755600</v>
      </c>
      <c r="N48" s="219">
        <f t="shared" si="7"/>
        <v>89755600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89755600</v>
      </c>
      <c r="X48" s="219">
        <f t="shared" si="7"/>
        <v>19504500</v>
      </c>
      <c r="Y48" s="219">
        <f t="shared" si="7"/>
        <v>70251100</v>
      </c>
      <c r="Z48" s="265">
        <f>+IF(X48&lt;&gt;0,+(Y48/X48)*100,0)</f>
        <v>360.17893306672823</v>
      </c>
      <c r="AA48" s="232">
        <f>SUM(AA45:AA47)</f>
        <v>39009000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/>
      <c r="D8" s="155"/>
      <c r="E8" s="59">
        <v>400000</v>
      </c>
      <c r="F8" s="60">
        <v>400000</v>
      </c>
      <c r="G8" s="60">
        <v>41550</v>
      </c>
      <c r="H8" s="60">
        <v>27724</v>
      </c>
      <c r="I8" s="60">
        <v>21449</v>
      </c>
      <c r="J8" s="60">
        <v>90723</v>
      </c>
      <c r="K8" s="60">
        <v>12075</v>
      </c>
      <c r="L8" s="60">
        <v>37165</v>
      </c>
      <c r="M8" s="60">
        <v>10488</v>
      </c>
      <c r="N8" s="60">
        <v>59728</v>
      </c>
      <c r="O8" s="60"/>
      <c r="P8" s="60"/>
      <c r="Q8" s="60"/>
      <c r="R8" s="60"/>
      <c r="S8" s="60"/>
      <c r="T8" s="60"/>
      <c r="U8" s="60"/>
      <c r="V8" s="60"/>
      <c r="W8" s="60">
        <v>150451</v>
      </c>
      <c r="X8" s="60">
        <v>203718</v>
      </c>
      <c r="Y8" s="60">
        <v>-53267</v>
      </c>
      <c r="Z8" s="140">
        <v>-26.15</v>
      </c>
      <c r="AA8" s="62">
        <v>400000</v>
      </c>
    </row>
    <row r="9" spans="1:27" ht="12.75">
      <c r="A9" s="249" t="s">
        <v>179</v>
      </c>
      <c r="B9" s="182"/>
      <c r="C9" s="155">
        <v>306593383</v>
      </c>
      <c r="D9" s="155"/>
      <c r="E9" s="59">
        <v>313650000</v>
      </c>
      <c r="F9" s="60">
        <v>313650000</v>
      </c>
      <c r="G9" s="60">
        <v>126226000</v>
      </c>
      <c r="H9" s="60">
        <v>1639000</v>
      </c>
      <c r="I9" s="60"/>
      <c r="J9" s="60">
        <v>127865000</v>
      </c>
      <c r="K9" s="60">
        <v>1500000</v>
      </c>
      <c r="L9" s="60">
        <v>1893720</v>
      </c>
      <c r="M9" s="60">
        <v>102218207</v>
      </c>
      <c r="N9" s="60">
        <v>105611927</v>
      </c>
      <c r="O9" s="60"/>
      <c r="P9" s="60"/>
      <c r="Q9" s="60"/>
      <c r="R9" s="60"/>
      <c r="S9" s="60"/>
      <c r="T9" s="60"/>
      <c r="U9" s="60"/>
      <c r="V9" s="60"/>
      <c r="W9" s="60">
        <v>233476927</v>
      </c>
      <c r="X9" s="60">
        <v>225260000</v>
      </c>
      <c r="Y9" s="60">
        <v>8216927</v>
      </c>
      <c r="Z9" s="140">
        <v>3.65</v>
      </c>
      <c r="AA9" s="62">
        <v>313650000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2637041</v>
      </c>
      <c r="D11" s="155"/>
      <c r="E11" s="59">
        <v>1200000</v>
      </c>
      <c r="F11" s="60">
        <v>1200000</v>
      </c>
      <c r="G11" s="60"/>
      <c r="H11" s="60">
        <v>152742</v>
      </c>
      <c r="I11" s="60">
        <v>256926</v>
      </c>
      <c r="J11" s="60">
        <v>409668</v>
      </c>
      <c r="K11" s="60">
        <v>16624</v>
      </c>
      <c r="L11" s="60"/>
      <c r="M11" s="60"/>
      <c r="N11" s="60">
        <v>16624</v>
      </c>
      <c r="O11" s="60"/>
      <c r="P11" s="60"/>
      <c r="Q11" s="60"/>
      <c r="R11" s="60"/>
      <c r="S11" s="60"/>
      <c r="T11" s="60"/>
      <c r="U11" s="60"/>
      <c r="V11" s="60"/>
      <c r="W11" s="60">
        <v>426292</v>
      </c>
      <c r="X11" s="60">
        <v>894000</v>
      </c>
      <c r="Y11" s="60">
        <v>-467708</v>
      </c>
      <c r="Z11" s="140">
        <v>-52.32</v>
      </c>
      <c r="AA11" s="62">
        <v>1200000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-291094152</v>
      </c>
      <c r="D14" s="155"/>
      <c r="E14" s="59">
        <v>-291746000</v>
      </c>
      <c r="F14" s="60">
        <v>-291746000</v>
      </c>
      <c r="G14" s="60">
        <v>-27344098</v>
      </c>
      <c r="H14" s="60">
        <v>-29644770</v>
      </c>
      <c r="I14" s="60">
        <v>-23948821</v>
      </c>
      <c r="J14" s="60">
        <v>-80937689</v>
      </c>
      <c r="K14" s="60">
        <v>-22495559</v>
      </c>
      <c r="L14" s="60">
        <v>-28506648</v>
      </c>
      <c r="M14" s="60">
        <v>-20894580</v>
      </c>
      <c r="N14" s="60">
        <v>-71896787</v>
      </c>
      <c r="O14" s="60"/>
      <c r="P14" s="60"/>
      <c r="Q14" s="60"/>
      <c r="R14" s="60"/>
      <c r="S14" s="60"/>
      <c r="T14" s="60"/>
      <c r="U14" s="60"/>
      <c r="V14" s="60"/>
      <c r="W14" s="60">
        <v>-152834476</v>
      </c>
      <c r="X14" s="60">
        <v>-150158000</v>
      </c>
      <c r="Y14" s="60">
        <v>-2676476</v>
      </c>
      <c r="Z14" s="140">
        <v>1.78</v>
      </c>
      <c r="AA14" s="62">
        <v>-291746000</v>
      </c>
    </row>
    <row r="15" spans="1:27" ht="12.75">
      <c r="A15" s="249" t="s">
        <v>40</v>
      </c>
      <c r="B15" s="182"/>
      <c r="C15" s="155"/>
      <c r="D15" s="155"/>
      <c r="E15" s="59">
        <v>-249479</v>
      </c>
      <c r="F15" s="60">
        <v>-249479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-22479</v>
      </c>
      <c r="Y15" s="60">
        <v>22479</v>
      </c>
      <c r="Z15" s="140">
        <v>-100</v>
      </c>
      <c r="AA15" s="62">
        <v>-249479</v>
      </c>
    </row>
    <row r="16" spans="1:27" ht="12.75">
      <c r="A16" s="249" t="s">
        <v>42</v>
      </c>
      <c r="B16" s="182"/>
      <c r="C16" s="155"/>
      <c r="D16" s="155"/>
      <c r="E16" s="59">
        <v>-3000000</v>
      </c>
      <c r="F16" s="60">
        <v>-3000000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-3000000</v>
      </c>
      <c r="Y16" s="60">
        <v>3000000</v>
      </c>
      <c r="Z16" s="140">
        <v>-100</v>
      </c>
      <c r="AA16" s="62">
        <v>-3000000</v>
      </c>
    </row>
    <row r="17" spans="1:27" ht="12.75">
      <c r="A17" s="250" t="s">
        <v>185</v>
      </c>
      <c r="B17" s="251"/>
      <c r="C17" s="168">
        <f aca="true" t="shared" si="0" ref="C17:Y17">SUM(C6:C16)</f>
        <v>18136272</v>
      </c>
      <c r="D17" s="168">
        <f t="shared" si="0"/>
        <v>0</v>
      </c>
      <c r="E17" s="72">
        <f t="shared" si="0"/>
        <v>20254521</v>
      </c>
      <c r="F17" s="73">
        <f t="shared" si="0"/>
        <v>20254521</v>
      </c>
      <c r="G17" s="73">
        <f t="shared" si="0"/>
        <v>98923452</v>
      </c>
      <c r="H17" s="73">
        <f t="shared" si="0"/>
        <v>-27825304</v>
      </c>
      <c r="I17" s="73">
        <f t="shared" si="0"/>
        <v>-23670446</v>
      </c>
      <c r="J17" s="73">
        <f t="shared" si="0"/>
        <v>47427702</v>
      </c>
      <c r="K17" s="73">
        <f t="shared" si="0"/>
        <v>-20966860</v>
      </c>
      <c r="L17" s="73">
        <f t="shared" si="0"/>
        <v>-26575763</v>
      </c>
      <c r="M17" s="73">
        <f t="shared" si="0"/>
        <v>81334115</v>
      </c>
      <c r="N17" s="73">
        <f t="shared" si="0"/>
        <v>33791492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81219194</v>
      </c>
      <c r="X17" s="73">
        <f t="shared" si="0"/>
        <v>73177239</v>
      </c>
      <c r="Y17" s="73">
        <f t="shared" si="0"/>
        <v>8041955</v>
      </c>
      <c r="Z17" s="170">
        <f>+IF(X17&lt;&gt;0,+(Y17/X17)*100,0)</f>
        <v>10.989694486833535</v>
      </c>
      <c r="AA17" s="74">
        <f>SUM(AA6:AA16)</f>
        <v>20254521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933874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-16652630</v>
      </c>
      <c r="D26" s="155"/>
      <c r="E26" s="59">
        <v>-2156000</v>
      </c>
      <c r="F26" s="60">
        <v>-2156000</v>
      </c>
      <c r="G26" s="60"/>
      <c r="H26" s="60">
        <v>-571799</v>
      </c>
      <c r="I26" s="60">
        <v>-73204</v>
      </c>
      <c r="J26" s="60">
        <v>-645003</v>
      </c>
      <c r="K26" s="60"/>
      <c r="L26" s="60">
        <v>-48200</v>
      </c>
      <c r="M26" s="60"/>
      <c r="N26" s="60">
        <v>-48200</v>
      </c>
      <c r="O26" s="60"/>
      <c r="P26" s="60"/>
      <c r="Q26" s="60"/>
      <c r="R26" s="60"/>
      <c r="S26" s="60"/>
      <c r="T26" s="60"/>
      <c r="U26" s="60"/>
      <c r="V26" s="60"/>
      <c r="W26" s="60">
        <v>-693203</v>
      </c>
      <c r="X26" s="60">
        <v>-1605000</v>
      </c>
      <c r="Y26" s="60">
        <v>911797</v>
      </c>
      <c r="Z26" s="140">
        <v>-56.81</v>
      </c>
      <c r="AA26" s="62">
        <v>-2156000</v>
      </c>
    </row>
    <row r="27" spans="1:27" ht="12.75">
      <c r="A27" s="250" t="s">
        <v>192</v>
      </c>
      <c r="B27" s="251"/>
      <c r="C27" s="168">
        <f aca="true" t="shared" si="1" ref="C27:Y27">SUM(C21:C26)</f>
        <v>-15718756</v>
      </c>
      <c r="D27" s="168">
        <f>SUM(D21:D26)</f>
        <v>0</v>
      </c>
      <c r="E27" s="72">
        <f t="shared" si="1"/>
        <v>-2156000</v>
      </c>
      <c r="F27" s="73">
        <f t="shared" si="1"/>
        <v>-2156000</v>
      </c>
      <c r="G27" s="73">
        <f t="shared" si="1"/>
        <v>0</v>
      </c>
      <c r="H27" s="73">
        <f t="shared" si="1"/>
        <v>-571799</v>
      </c>
      <c r="I27" s="73">
        <f t="shared" si="1"/>
        <v>-73204</v>
      </c>
      <c r="J27" s="73">
        <f t="shared" si="1"/>
        <v>-645003</v>
      </c>
      <c r="K27" s="73">
        <f t="shared" si="1"/>
        <v>0</v>
      </c>
      <c r="L27" s="73">
        <f t="shared" si="1"/>
        <v>-48200</v>
      </c>
      <c r="M27" s="73">
        <f t="shared" si="1"/>
        <v>0</v>
      </c>
      <c r="N27" s="73">
        <f t="shared" si="1"/>
        <v>-48200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-693203</v>
      </c>
      <c r="X27" s="73">
        <f t="shared" si="1"/>
        <v>-1605000</v>
      </c>
      <c r="Y27" s="73">
        <f t="shared" si="1"/>
        <v>911797</v>
      </c>
      <c r="Z27" s="170">
        <f>+IF(X27&lt;&gt;0,+(Y27/X27)*100,0)</f>
        <v>-56.80978193146417</v>
      </c>
      <c r="AA27" s="74">
        <f>SUM(AA21:AA26)</f>
        <v>-2156000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2417516</v>
      </c>
      <c r="D38" s="153">
        <f>+D17+D27+D36</f>
        <v>0</v>
      </c>
      <c r="E38" s="99">
        <f t="shared" si="3"/>
        <v>18098521</v>
      </c>
      <c r="F38" s="100">
        <f t="shared" si="3"/>
        <v>18098521</v>
      </c>
      <c r="G38" s="100">
        <f t="shared" si="3"/>
        <v>98923452</v>
      </c>
      <c r="H38" s="100">
        <f t="shared" si="3"/>
        <v>-28397103</v>
      </c>
      <c r="I38" s="100">
        <f t="shared" si="3"/>
        <v>-23743650</v>
      </c>
      <c r="J38" s="100">
        <f t="shared" si="3"/>
        <v>46782699</v>
      </c>
      <c r="K38" s="100">
        <f t="shared" si="3"/>
        <v>-20966860</v>
      </c>
      <c r="L38" s="100">
        <f t="shared" si="3"/>
        <v>-26623963</v>
      </c>
      <c r="M38" s="100">
        <f t="shared" si="3"/>
        <v>81334115</v>
      </c>
      <c r="N38" s="100">
        <f t="shared" si="3"/>
        <v>33743292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80525991</v>
      </c>
      <c r="X38" s="100">
        <f t="shared" si="3"/>
        <v>71572239</v>
      </c>
      <c r="Y38" s="100">
        <f t="shared" si="3"/>
        <v>8953752</v>
      </c>
      <c r="Z38" s="137">
        <f>+IF(X38&lt;&gt;0,+(Y38/X38)*100,0)</f>
        <v>12.51009067915285</v>
      </c>
      <c r="AA38" s="102">
        <f>+AA17+AA27+AA36</f>
        <v>18098521</v>
      </c>
    </row>
    <row r="39" spans="1:27" ht="12.75">
      <c r="A39" s="249" t="s">
        <v>200</v>
      </c>
      <c r="B39" s="182"/>
      <c r="C39" s="153">
        <v>164270</v>
      </c>
      <c r="D39" s="153"/>
      <c r="E39" s="99">
        <v>304000</v>
      </c>
      <c r="F39" s="100">
        <v>304000</v>
      </c>
      <c r="G39" s="100">
        <v>2579582</v>
      </c>
      <c r="H39" s="100">
        <v>101503034</v>
      </c>
      <c r="I39" s="100">
        <v>73105931</v>
      </c>
      <c r="J39" s="100">
        <v>2579582</v>
      </c>
      <c r="K39" s="100">
        <v>49362281</v>
      </c>
      <c r="L39" s="100">
        <v>28395421</v>
      </c>
      <c r="M39" s="100">
        <v>1771458</v>
      </c>
      <c r="N39" s="100">
        <v>49362281</v>
      </c>
      <c r="O39" s="100"/>
      <c r="P39" s="100"/>
      <c r="Q39" s="100"/>
      <c r="R39" s="100"/>
      <c r="S39" s="100"/>
      <c r="T39" s="100"/>
      <c r="U39" s="100"/>
      <c r="V39" s="100"/>
      <c r="W39" s="100">
        <v>2579582</v>
      </c>
      <c r="X39" s="100">
        <v>304000</v>
      </c>
      <c r="Y39" s="100">
        <v>2275582</v>
      </c>
      <c r="Z39" s="137">
        <v>748.55</v>
      </c>
      <c r="AA39" s="102">
        <v>304000</v>
      </c>
    </row>
    <row r="40" spans="1:27" ht="12.75">
      <c r="A40" s="269" t="s">
        <v>201</v>
      </c>
      <c r="B40" s="256"/>
      <c r="C40" s="257">
        <v>2581786</v>
      </c>
      <c r="D40" s="257"/>
      <c r="E40" s="258">
        <v>18402521</v>
      </c>
      <c r="F40" s="259">
        <v>18402521</v>
      </c>
      <c r="G40" s="259">
        <v>101503034</v>
      </c>
      <c r="H40" s="259">
        <v>73105931</v>
      </c>
      <c r="I40" s="259">
        <v>49362281</v>
      </c>
      <c r="J40" s="259">
        <v>49362281</v>
      </c>
      <c r="K40" s="259">
        <v>28395421</v>
      </c>
      <c r="L40" s="259">
        <v>1771458</v>
      </c>
      <c r="M40" s="259">
        <v>83105573</v>
      </c>
      <c r="N40" s="259">
        <v>83105573</v>
      </c>
      <c r="O40" s="259"/>
      <c r="P40" s="259"/>
      <c r="Q40" s="259"/>
      <c r="R40" s="259"/>
      <c r="S40" s="259"/>
      <c r="T40" s="259"/>
      <c r="U40" s="259"/>
      <c r="V40" s="259"/>
      <c r="W40" s="259">
        <v>83105573</v>
      </c>
      <c r="X40" s="259">
        <v>71876239</v>
      </c>
      <c r="Y40" s="259">
        <v>11229334</v>
      </c>
      <c r="Z40" s="260">
        <v>15.62</v>
      </c>
      <c r="AA40" s="261">
        <v>18402521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47485943</v>
      </c>
      <c r="D5" s="200">
        <f t="shared" si="0"/>
        <v>0</v>
      </c>
      <c r="E5" s="106">
        <f t="shared" si="0"/>
        <v>2157000</v>
      </c>
      <c r="F5" s="106">
        <f t="shared" si="0"/>
        <v>2157000</v>
      </c>
      <c r="G5" s="106">
        <f t="shared" si="0"/>
        <v>0</v>
      </c>
      <c r="H5" s="106">
        <f t="shared" si="0"/>
        <v>571799</v>
      </c>
      <c r="I5" s="106">
        <f t="shared" si="0"/>
        <v>73204</v>
      </c>
      <c r="J5" s="106">
        <f t="shared" si="0"/>
        <v>645003</v>
      </c>
      <c r="K5" s="106">
        <f t="shared" si="0"/>
        <v>0</v>
      </c>
      <c r="L5" s="106">
        <f t="shared" si="0"/>
        <v>48200</v>
      </c>
      <c r="M5" s="106">
        <f t="shared" si="0"/>
        <v>0</v>
      </c>
      <c r="N5" s="106">
        <f t="shared" si="0"/>
        <v>48200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693203</v>
      </c>
      <c r="X5" s="106">
        <f t="shared" si="0"/>
        <v>1078500</v>
      </c>
      <c r="Y5" s="106">
        <f t="shared" si="0"/>
        <v>-385297</v>
      </c>
      <c r="Z5" s="201">
        <f>+IF(X5&lt;&gt;0,+(Y5/X5)*100,0)</f>
        <v>-35.7252665739453</v>
      </c>
      <c r="AA5" s="199">
        <f>SUM(AA11:AA18)</f>
        <v>2157000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47485943</v>
      </c>
      <c r="D15" s="156"/>
      <c r="E15" s="60">
        <v>2157000</v>
      </c>
      <c r="F15" s="60">
        <v>2157000</v>
      </c>
      <c r="G15" s="60"/>
      <c r="H15" s="60">
        <v>571799</v>
      </c>
      <c r="I15" s="60">
        <v>73204</v>
      </c>
      <c r="J15" s="60">
        <v>645003</v>
      </c>
      <c r="K15" s="60"/>
      <c r="L15" s="60">
        <v>48200</v>
      </c>
      <c r="M15" s="60"/>
      <c r="N15" s="60">
        <v>48200</v>
      </c>
      <c r="O15" s="60"/>
      <c r="P15" s="60"/>
      <c r="Q15" s="60"/>
      <c r="R15" s="60"/>
      <c r="S15" s="60"/>
      <c r="T15" s="60"/>
      <c r="U15" s="60"/>
      <c r="V15" s="60"/>
      <c r="W15" s="60">
        <v>693203</v>
      </c>
      <c r="X15" s="60">
        <v>1078500</v>
      </c>
      <c r="Y15" s="60">
        <v>-385297</v>
      </c>
      <c r="Z15" s="140">
        <v>-35.73</v>
      </c>
      <c r="AA15" s="155">
        <v>2157000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47485943</v>
      </c>
      <c r="D45" s="129">
        <f t="shared" si="7"/>
        <v>0</v>
      </c>
      <c r="E45" s="54">
        <f t="shared" si="7"/>
        <v>2157000</v>
      </c>
      <c r="F45" s="54">
        <f t="shared" si="7"/>
        <v>2157000</v>
      </c>
      <c r="G45" s="54">
        <f t="shared" si="7"/>
        <v>0</v>
      </c>
      <c r="H45" s="54">
        <f t="shared" si="7"/>
        <v>571799</v>
      </c>
      <c r="I45" s="54">
        <f t="shared" si="7"/>
        <v>73204</v>
      </c>
      <c r="J45" s="54">
        <f t="shared" si="7"/>
        <v>645003</v>
      </c>
      <c r="K45" s="54">
        <f t="shared" si="7"/>
        <v>0</v>
      </c>
      <c r="L45" s="54">
        <f t="shared" si="7"/>
        <v>48200</v>
      </c>
      <c r="M45" s="54">
        <f t="shared" si="7"/>
        <v>0</v>
      </c>
      <c r="N45" s="54">
        <f t="shared" si="7"/>
        <v>48200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693203</v>
      </c>
      <c r="X45" s="54">
        <f t="shared" si="7"/>
        <v>1078500</v>
      </c>
      <c r="Y45" s="54">
        <f t="shared" si="7"/>
        <v>-385297</v>
      </c>
      <c r="Z45" s="184">
        <f t="shared" si="5"/>
        <v>-35.7252665739453</v>
      </c>
      <c r="AA45" s="130">
        <f t="shared" si="8"/>
        <v>2157000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47485943</v>
      </c>
      <c r="D49" s="218">
        <f t="shared" si="9"/>
        <v>0</v>
      </c>
      <c r="E49" s="220">
        <f t="shared" si="9"/>
        <v>2157000</v>
      </c>
      <c r="F49" s="220">
        <f t="shared" si="9"/>
        <v>2157000</v>
      </c>
      <c r="G49" s="220">
        <f t="shared" si="9"/>
        <v>0</v>
      </c>
      <c r="H49" s="220">
        <f t="shared" si="9"/>
        <v>571799</v>
      </c>
      <c r="I49" s="220">
        <f t="shared" si="9"/>
        <v>73204</v>
      </c>
      <c r="J49" s="220">
        <f t="shared" si="9"/>
        <v>645003</v>
      </c>
      <c r="K49" s="220">
        <f t="shared" si="9"/>
        <v>0</v>
      </c>
      <c r="L49" s="220">
        <f t="shared" si="9"/>
        <v>48200</v>
      </c>
      <c r="M49" s="220">
        <f t="shared" si="9"/>
        <v>0</v>
      </c>
      <c r="N49" s="220">
        <f t="shared" si="9"/>
        <v>48200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693203</v>
      </c>
      <c r="X49" s="220">
        <f t="shared" si="9"/>
        <v>1078500</v>
      </c>
      <c r="Y49" s="220">
        <f t="shared" si="9"/>
        <v>-385297</v>
      </c>
      <c r="Z49" s="221">
        <f t="shared" si="5"/>
        <v>-35.7252665739453</v>
      </c>
      <c r="AA49" s="222">
        <f>SUM(AA41:AA48)</f>
        <v>2157000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1600000</v>
      </c>
      <c r="F51" s="54">
        <f t="shared" si="10"/>
        <v>1600000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800000</v>
      </c>
      <c r="Y51" s="54">
        <f t="shared" si="10"/>
        <v>-800000</v>
      </c>
      <c r="Z51" s="184">
        <f>+IF(X51&lt;&gt;0,+(Y51/X51)*100,0)</f>
        <v>-100</v>
      </c>
      <c r="AA51" s="130">
        <f>SUM(AA57:AA61)</f>
        <v>1600000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1600000</v>
      </c>
      <c r="F61" s="60">
        <v>1600000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800000</v>
      </c>
      <c r="Y61" s="60">
        <v>-800000</v>
      </c>
      <c r="Z61" s="140">
        <v>-100</v>
      </c>
      <c r="AA61" s="155">
        <v>1600000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1600000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2239</v>
      </c>
      <c r="H66" s="275">
        <v>519540</v>
      </c>
      <c r="I66" s="275">
        <v>137441</v>
      </c>
      <c r="J66" s="275">
        <v>659220</v>
      </c>
      <c r="K66" s="275">
        <v>158209</v>
      </c>
      <c r="L66" s="275">
        <v>92372</v>
      </c>
      <c r="M66" s="275">
        <v>68655</v>
      </c>
      <c r="N66" s="275">
        <v>319236</v>
      </c>
      <c r="O66" s="275"/>
      <c r="P66" s="275"/>
      <c r="Q66" s="275"/>
      <c r="R66" s="275"/>
      <c r="S66" s="275"/>
      <c r="T66" s="275"/>
      <c r="U66" s="275"/>
      <c r="V66" s="275"/>
      <c r="W66" s="275">
        <v>978456</v>
      </c>
      <c r="X66" s="275"/>
      <c r="Y66" s="275">
        <v>978456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1600000</v>
      </c>
      <c r="F69" s="220">
        <f t="shared" si="12"/>
        <v>0</v>
      </c>
      <c r="G69" s="220">
        <f t="shared" si="12"/>
        <v>2239</v>
      </c>
      <c r="H69" s="220">
        <f t="shared" si="12"/>
        <v>519540</v>
      </c>
      <c r="I69" s="220">
        <f t="shared" si="12"/>
        <v>137441</v>
      </c>
      <c r="J69" s="220">
        <f t="shared" si="12"/>
        <v>659220</v>
      </c>
      <c r="K69" s="220">
        <f t="shared" si="12"/>
        <v>158209</v>
      </c>
      <c r="L69" s="220">
        <f t="shared" si="12"/>
        <v>92372</v>
      </c>
      <c r="M69" s="220">
        <f t="shared" si="12"/>
        <v>68655</v>
      </c>
      <c r="N69" s="220">
        <f t="shared" si="12"/>
        <v>319236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978456</v>
      </c>
      <c r="X69" s="220">
        <f t="shared" si="12"/>
        <v>0</v>
      </c>
      <c r="Y69" s="220">
        <f t="shared" si="12"/>
        <v>978456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47485943</v>
      </c>
      <c r="D40" s="344">
        <f t="shared" si="9"/>
        <v>0</v>
      </c>
      <c r="E40" s="343">
        <f t="shared" si="9"/>
        <v>2157000</v>
      </c>
      <c r="F40" s="345">
        <f t="shared" si="9"/>
        <v>2157000</v>
      </c>
      <c r="G40" s="345">
        <f t="shared" si="9"/>
        <v>0</v>
      </c>
      <c r="H40" s="343">
        <f t="shared" si="9"/>
        <v>571799</v>
      </c>
      <c r="I40" s="343">
        <f t="shared" si="9"/>
        <v>73204</v>
      </c>
      <c r="J40" s="345">
        <f t="shared" si="9"/>
        <v>645003</v>
      </c>
      <c r="K40" s="345">
        <f t="shared" si="9"/>
        <v>0</v>
      </c>
      <c r="L40" s="343">
        <f t="shared" si="9"/>
        <v>48200</v>
      </c>
      <c r="M40" s="343">
        <f t="shared" si="9"/>
        <v>0</v>
      </c>
      <c r="N40" s="345">
        <f t="shared" si="9"/>
        <v>48200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693203</v>
      </c>
      <c r="X40" s="343">
        <f t="shared" si="9"/>
        <v>1078500</v>
      </c>
      <c r="Y40" s="345">
        <f t="shared" si="9"/>
        <v>-385297</v>
      </c>
      <c r="Z40" s="336">
        <f>+IF(X40&lt;&gt;0,+(Y40/X40)*100,0)</f>
        <v>-35.7252665739453</v>
      </c>
      <c r="AA40" s="350">
        <f>SUM(AA41:AA49)</f>
        <v>2157000</v>
      </c>
    </row>
    <row r="41" spans="1:27" ht="12.75">
      <c r="A41" s="361" t="s">
        <v>248</v>
      </c>
      <c r="B41" s="142"/>
      <c r="C41" s="362">
        <v>11979447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634100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8010622</v>
      </c>
      <c r="D44" s="368"/>
      <c r="E44" s="54">
        <v>1000000</v>
      </c>
      <c r="F44" s="53">
        <v>1000000</v>
      </c>
      <c r="G44" s="53"/>
      <c r="H44" s="54">
        <v>571799</v>
      </c>
      <c r="I44" s="54"/>
      <c r="J44" s="53">
        <v>571799</v>
      </c>
      <c r="K44" s="53"/>
      <c r="L44" s="54">
        <v>48200</v>
      </c>
      <c r="M44" s="54"/>
      <c r="N44" s="53">
        <v>48200</v>
      </c>
      <c r="O44" s="53"/>
      <c r="P44" s="54"/>
      <c r="Q44" s="54"/>
      <c r="R44" s="53"/>
      <c r="S44" s="53"/>
      <c r="T44" s="54"/>
      <c r="U44" s="54"/>
      <c r="V44" s="53"/>
      <c r="W44" s="53">
        <v>619999</v>
      </c>
      <c r="X44" s="54">
        <v>500000</v>
      </c>
      <c r="Y44" s="53">
        <v>119999</v>
      </c>
      <c r="Z44" s="94">
        <v>24</v>
      </c>
      <c r="AA44" s="95">
        <v>1000000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14320783</v>
      </c>
      <c r="D48" s="368"/>
      <c r="E48" s="54"/>
      <c r="F48" s="53"/>
      <c r="G48" s="53"/>
      <c r="H48" s="54"/>
      <c r="I48" s="54">
        <v>73204</v>
      </c>
      <c r="J48" s="53">
        <v>73204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73204</v>
      </c>
      <c r="X48" s="54"/>
      <c r="Y48" s="53">
        <v>73204</v>
      </c>
      <c r="Z48" s="94"/>
      <c r="AA48" s="95"/>
    </row>
    <row r="49" spans="1:27" ht="12.75">
      <c r="A49" s="361" t="s">
        <v>93</v>
      </c>
      <c r="B49" s="136"/>
      <c r="C49" s="54">
        <v>12540991</v>
      </c>
      <c r="D49" s="368"/>
      <c r="E49" s="54">
        <v>1157000</v>
      </c>
      <c r="F49" s="53">
        <v>1157000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578500</v>
      </c>
      <c r="Y49" s="53">
        <v>-578500</v>
      </c>
      <c r="Z49" s="94">
        <v>-100</v>
      </c>
      <c r="AA49" s="95">
        <v>1157000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47485943</v>
      </c>
      <c r="D60" s="346">
        <f t="shared" si="14"/>
        <v>0</v>
      </c>
      <c r="E60" s="219">
        <f t="shared" si="14"/>
        <v>2157000</v>
      </c>
      <c r="F60" s="264">
        <f t="shared" si="14"/>
        <v>2157000</v>
      </c>
      <c r="G60" s="264">
        <f t="shared" si="14"/>
        <v>0</v>
      </c>
      <c r="H60" s="219">
        <f t="shared" si="14"/>
        <v>571799</v>
      </c>
      <c r="I60" s="219">
        <f t="shared" si="14"/>
        <v>73204</v>
      </c>
      <c r="J60" s="264">
        <f t="shared" si="14"/>
        <v>645003</v>
      </c>
      <c r="K60" s="264">
        <f t="shared" si="14"/>
        <v>0</v>
      </c>
      <c r="L60" s="219">
        <f t="shared" si="14"/>
        <v>48200</v>
      </c>
      <c r="M60" s="219">
        <f t="shared" si="14"/>
        <v>0</v>
      </c>
      <c r="N60" s="264">
        <f t="shared" si="14"/>
        <v>48200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693203</v>
      </c>
      <c r="X60" s="219">
        <f t="shared" si="14"/>
        <v>1078500</v>
      </c>
      <c r="Y60" s="264">
        <f t="shared" si="14"/>
        <v>-385297</v>
      </c>
      <c r="Z60" s="337">
        <f>+IF(X60&lt;&gt;0,+(Y60/X60)*100,0)</f>
        <v>-35.7252665739453</v>
      </c>
      <c r="AA60" s="232">
        <f>+AA57+AA54+AA51+AA40+AA37+AA34+AA22+AA5</f>
        <v>2157000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2017-02-01T10:48:48Z</dcterms:created>
  <dcterms:modified xsi:type="dcterms:W3CDTF">2017-02-01T10:48:51Z</dcterms:modified>
  <cp:category/>
  <cp:version/>
  <cp:contentType/>
  <cp:contentStatus/>
</cp:coreProperties>
</file>