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<sst xmlns="http://schemas.openxmlformats.org/spreadsheetml/2006/main" count="857" uniqueCount="303">
  <si>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Ngaka Modiri Molema(DC38)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</si>
  <si>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</si>
  <si>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</si>
  <si>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</si>
  <si>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</si>
  <si>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</si>
  <si>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</si>
  <si>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</si>
  <si>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</si>
  <si>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</si>
  <si>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</si>
  <si>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</si>
  <si>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</si>
  <si>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</si>
  <si>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</si>
  <si>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</si>
  <si>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</si>
  <si>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</si>
  <si>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</si>
  <si>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</si>
  <si>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</si>
  <si>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</si>
  <si>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</si>
  <si>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</si>
  <si>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</si>
  <si>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</si>
  <si>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</si>
  <si>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</si>
  <si>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</si>
  <si>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</si>
  <si>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</si>
  <si>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</si>
  <si>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</si>
  <si>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</si>
  <si>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</si>
  <si>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</si>
  <si>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</si>
  <si>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</si>
  <si>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</si>
  <si>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</si>
  <si>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</si>
  <si>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</si>
  <si>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</si>
  <si>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</si>
  <si>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</si>
  <si>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</si>
  <si>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</si>
  <si>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</si>
  <si>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</si>
  <si>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</si>
  <si>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</si>
  <si>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</si>
  <si>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</si>
  <si>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</si>
  <si>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</si>
  <si>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</si>
  <si>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</si>
  <si>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</si>
  <si>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</si>
  <si>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</si>
  <si>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</si>
  <si>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</si>
  <si>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</si>
  <si>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</si>
  <si>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</si>
  <si>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</si>
  <si>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</si>
  <si>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</si>
  <si>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</si>
  <si>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</si>
  <si>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Ngaka Modiri Molema(DC38)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</si>
  <si>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</si>
  <si>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</si>
  <si>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</si>
  <si>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</si>
  <si>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</si>
  <si>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</si>
  <si>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</si>
  <si>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</si>
  <si>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</si>
  <si>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</si>
  <si>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</si>
  <si>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</si>
  <si>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</si>
  <si>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</si>
  <si>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</si>
  <si>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</si>
  <si>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</si>
  <si>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</si>
  <si>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</si>
  <si>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</si>
  <si>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</si>
  <si>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</si>
  <si>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</si>
  <si>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</si>
  <si>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</si>
  <si>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</si>
  <si>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</si>
  <si>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</si>
  <si>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</si>
  <si>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Ngaka Modiri Molema(DC38)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</si>
  <si>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</si>
  <si>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</si>
  <si>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</si>
  <si>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</si>
  <si>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</si>
  <si>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</si>
  <si>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</si>
  <si>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</si>
  <si>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</si>
  <si>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</si>
  <si>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</si>
  <si>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</si>
  <si>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</si>
  <si>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</si>
  <si>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</si>
  <si>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</si>
  <si>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</si>
  <si>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</si>
  <si>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</si>
  <si>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</si>
  <si>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</si>
  <si>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</si>
  <si>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</si>
  <si>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</si>
  <si>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</si>
  <si>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</si>
  <si>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</si>
  <si>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</si>
  <si>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Ngaka Modiri Molema(DC38)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</si>
  <si>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</si>
  <si>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</si>
  <si>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</si>
  <si>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</si>
  <si>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</si>
  <si>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</si>
  <si>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</si>
  <si>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</si>
  <si>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</si>
  <si>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</si>
  <si>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Ngaka Modiri Molema(DC38)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</si>
  <si>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</si>
  <si>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</si>
  <si>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</si>
  <si>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</si>
  <si>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</si>
  <si>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</si>
  <si>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</si>
  <si>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</si>
  <si>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</si>
  <si>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</si>
  <si>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</si>
  <si>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</si>
  <si>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</si>
  <si>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</si>
  <si>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</si>
  <si>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</si>
  <si>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</si>
  <si>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</si>
  <si>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</si>
  <si>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</si>
  <si>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</si>
  <si>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</si>
  <si>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</si>
  <si>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</si>
  <si>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</si>
  <si>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</si>
  <si>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</si>
  <si>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</si>
  <si>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</si>
  <si>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</si>
  <si>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</si>
  <si>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</si>
  <si>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</si>
  <si>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Ngaka Modiri Molema(DC38)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</si>
  <si>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</si>
  <si>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</si>
  <si>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</si>
  <si>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</si>
  <si>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</si>
  <si>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</si>
  <si>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</si>
  <si>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</si>
  <si>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</si>
  <si>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</si>
  <si>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</si>
  <si>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</si>
  <si>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</si>
  <si>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</si>
  <si>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</si>
  <si>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</si>
  <si>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</si>
  <si>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</si>
  <si>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</si>
  <si>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</si>
  <si>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</si>
  <si>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</si>
  <si>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</si>
  <si>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</si>
  <si>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</si>
  <si>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</si>
  <si>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</si>
  <si>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Ngaka Modiri Molema(DC38)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</si>
  <si>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</si>
  <si>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</si>
  <si>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</si>
  <si>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</si>
  <si>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</si>
  <si>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</si>
  <si>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</si>
  <si>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</si>
  <si>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</si>
  <si>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</si>
  <si>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</si>
  <si>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</si>
  <si>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</si>
  <si>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</si>
  <si>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</si>
  <si>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</si>
  <si>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</si>
  <si>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</si>
  <si>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</si>
  <si>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</si>
  <si>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</si>
  <si>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</si>
  <si>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</si>
  <si>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</si>
  <si>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Ngaka Modiri Molema(DC38)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</si>
  <si>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</si>
  <si>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</si>
  <si>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</si>
  <si>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</si>
  <si>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</si>
  <si>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</si>
  <si>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</si>
  <si>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</si>
  <si>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</si>
  <si>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</si>
  <si>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</si>
  <si>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</si>
  <si>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</si>
  <si>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</si>
  <si>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</si>
  <si>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</si>
  <si>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</si>
  <si>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</si>
  <si>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</si>
  <si>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</si>
  <si>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</si>
  <si>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</si>
  <si>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</si>
  <si>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</si>
  <si>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</si>
  <si>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</si>
  <si>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</si>
  <si>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</si>
  <si>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</si>
  <si>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</si>
  <si>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</si>
  <si>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</si>
  <si>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</si>
  <si>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</si>
  <si>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</si>
  <si>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Ngaka Modiri Molema(DC38)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</si>
  <si>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</si>
  <si>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</si>
  <si>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North West: Ngaka Modiri Molema(DC38)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</si>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</sst>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111368</v>
      </c>
      <c r="H6" s="60">
        <v>123210</v>
      </c>
      <c r="I6" s="60">
        <v>234578</v>
      </c>
      <c r="J6" s="60">
        <v>115405</v>
      </c>
      <c r="K6" s="60">
        <v>98937</v>
      </c>
      <c r="L6" s="60">
        <v>107285</v>
      </c>
      <c r="M6" s="60">
        <v>321627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556205</v>
      </c>
      <c r="W6" s="60"/>
      <c r="X6" s="60">
        <v>556205</v>
      </c>
      <c r="Y6" s="61">
        <v>0</v>
      </c>
      <c r="Z6" s="62">
        <v>0</v>
      </c>
    </row>
    <row r="7" spans="1:26" ht="12.7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113659</v>
      </c>
      <c r="G7" s="60">
        <v>490555</v>
      </c>
      <c r="H7" s="60">
        <v>548207</v>
      </c>
      <c r="I7" s="60">
        <v>1152421</v>
      </c>
      <c r="J7" s="60">
        <v>552822</v>
      </c>
      <c r="K7" s="60">
        <v>254710</v>
      </c>
      <c r="L7" s="60">
        <v>46383</v>
      </c>
      <c r="M7" s="60">
        <v>853915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2006336</v>
      </c>
      <c r="W7" s="60"/>
      <c r="X7" s="60">
        <v>2006336</v>
      </c>
      <c r="Y7" s="61">
        <v>0</v>
      </c>
      <c r="Z7" s="62">
        <v>0</v>
      </c>
    </row>
    <row r="8" spans="1:26" ht="12.75">
      <c r="A8" s="58" t="s">
        <v>34</v>
      </c>
      <c r="B8" s="19">
        <v>0</v>
      </c>
      <c r="C8" s="19">
        <v>0</v>
      </c>
      <c r="D8" s="59">
        <v>554376000</v>
      </c>
      <c r="E8" s="60">
        <v>554376000</v>
      </c>
      <c r="F8" s="60">
        <v>205223000</v>
      </c>
      <c r="G8" s="60">
        <v>30599</v>
      </c>
      <c r="H8" s="60">
        <v>410348</v>
      </c>
      <c r="I8" s="60">
        <v>205663947</v>
      </c>
      <c r="J8" s="60">
        <v>155469</v>
      </c>
      <c r="K8" s="60">
        <v>20399</v>
      </c>
      <c r="L8" s="60">
        <v>110032417</v>
      </c>
      <c r="M8" s="60">
        <v>110208285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315872232</v>
      </c>
      <c r="W8" s="60">
        <v>411034100</v>
      </c>
      <c r="X8" s="60">
        <v>-95161868</v>
      </c>
      <c r="Y8" s="61">
        <v>-23.15</v>
      </c>
      <c r="Z8" s="62">
        <v>554376000</v>
      </c>
    </row>
    <row r="9" spans="1:26" ht="12.75">
      <c r="A9" s="58" t="s">
        <v>35</v>
      </c>
      <c r="B9" s="19">
        <v>0</v>
      </c>
      <c r="C9" s="19">
        <v>0</v>
      </c>
      <c r="D9" s="59">
        <v>3499730</v>
      </c>
      <c r="E9" s="60">
        <v>3499730</v>
      </c>
      <c r="F9" s="60">
        <v>169870</v>
      </c>
      <c r="G9" s="60">
        <v>23594</v>
      </c>
      <c r="H9" s="60">
        <v>31027</v>
      </c>
      <c r="I9" s="60">
        <v>224491</v>
      </c>
      <c r="J9" s="60">
        <v>21377</v>
      </c>
      <c r="K9" s="60">
        <v>21097</v>
      </c>
      <c r="L9" s="60">
        <v>25316</v>
      </c>
      <c r="M9" s="60">
        <v>67790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292281</v>
      </c>
      <c r="W9" s="60">
        <v>1732269</v>
      </c>
      <c r="X9" s="60">
        <v>-1439988</v>
      </c>
      <c r="Y9" s="61">
        <v>-83.13</v>
      </c>
      <c r="Z9" s="62">
        <v>3499730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557875730</v>
      </c>
      <c r="E10" s="66">
        <f t="shared" si="0"/>
        <v>557875730</v>
      </c>
      <c r="F10" s="66">
        <f t="shared" si="0"/>
        <v>205506529</v>
      </c>
      <c r="G10" s="66">
        <f t="shared" si="0"/>
        <v>656116</v>
      </c>
      <c r="H10" s="66">
        <f t="shared" si="0"/>
        <v>1112792</v>
      </c>
      <c r="I10" s="66">
        <f t="shared" si="0"/>
        <v>207275437</v>
      </c>
      <c r="J10" s="66">
        <f t="shared" si="0"/>
        <v>845073</v>
      </c>
      <c r="K10" s="66">
        <f t="shared" si="0"/>
        <v>395143</v>
      </c>
      <c r="L10" s="66">
        <f t="shared" si="0"/>
        <v>110211401</v>
      </c>
      <c r="M10" s="66">
        <f t="shared" si="0"/>
        <v>111451617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318727054</v>
      </c>
      <c r="W10" s="66">
        <f t="shared" si="0"/>
        <v>412766369</v>
      </c>
      <c r="X10" s="66">
        <f t="shared" si="0"/>
        <v>-94039315</v>
      </c>
      <c r="Y10" s="67">
        <f>+IF(W10&lt;&gt;0,(X10/W10)*100,0)</f>
        <v>-22.782697928570823</v>
      </c>
      <c r="Z10" s="68">
        <f t="shared" si="0"/>
        <v>557875730</v>
      </c>
    </row>
    <row r="11" spans="1:26" ht="12.75">
      <c r="A11" s="58" t="s">
        <v>37</v>
      </c>
      <c r="B11" s="19">
        <v>0</v>
      </c>
      <c r="C11" s="19">
        <v>0</v>
      </c>
      <c r="D11" s="59">
        <v>302227706</v>
      </c>
      <c r="E11" s="60">
        <v>302227706</v>
      </c>
      <c r="F11" s="60">
        <v>23109097</v>
      </c>
      <c r="G11" s="60">
        <v>24950813</v>
      </c>
      <c r="H11" s="60">
        <v>26310060</v>
      </c>
      <c r="I11" s="60">
        <v>74369970</v>
      </c>
      <c r="J11" s="60">
        <v>22319571</v>
      </c>
      <c r="K11" s="60">
        <v>36563856</v>
      </c>
      <c r="L11" s="60">
        <v>22401380</v>
      </c>
      <c r="M11" s="60">
        <v>81284807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155654777</v>
      </c>
      <c r="W11" s="60">
        <v>162737995</v>
      </c>
      <c r="X11" s="60">
        <v>-7083218</v>
      </c>
      <c r="Y11" s="61">
        <v>-4.35</v>
      </c>
      <c r="Z11" s="62">
        <v>302227706</v>
      </c>
    </row>
    <row r="12" spans="1:26" ht="12.75">
      <c r="A12" s="58" t="s">
        <v>38</v>
      </c>
      <c r="B12" s="19">
        <v>0</v>
      </c>
      <c r="C12" s="19">
        <v>0</v>
      </c>
      <c r="D12" s="59">
        <v>13054364</v>
      </c>
      <c r="E12" s="60">
        <v>13054364</v>
      </c>
      <c r="F12" s="60">
        <v>1049628</v>
      </c>
      <c r="G12" s="60">
        <v>941133</v>
      </c>
      <c r="H12" s="60">
        <v>676722</v>
      </c>
      <c r="I12" s="60">
        <v>2667483</v>
      </c>
      <c r="J12" s="60">
        <v>613435</v>
      </c>
      <c r="K12" s="60">
        <v>835416</v>
      </c>
      <c r="L12" s="60">
        <v>656681</v>
      </c>
      <c r="M12" s="60">
        <v>2105532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4773015</v>
      </c>
      <c r="W12" s="60">
        <v>6527184</v>
      </c>
      <c r="X12" s="60">
        <v>-1754169</v>
      </c>
      <c r="Y12" s="61">
        <v>-26.87</v>
      </c>
      <c r="Z12" s="62">
        <v>13054364</v>
      </c>
    </row>
    <row r="13" spans="1:26" ht="12.75">
      <c r="A13" s="58" t="s">
        <v>279</v>
      </c>
      <c r="B13" s="19">
        <v>0</v>
      </c>
      <c r="C13" s="19">
        <v>0</v>
      </c>
      <c r="D13" s="59">
        <v>229414501</v>
      </c>
      <c r="E13" s="60">
        <v>229414501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114707250</v>
      </c>
      <c r="X13" s="60">
        <v>-114707250</v>
      </c>
      <c r="Y13" s="61">
        <v>-100</v>
      </c>
      <c r="Z13" s="62">
        <v>229414501</v>
      </c>
    </row>
    <row r="14" spans="1:26" ht="12.75">
      <c r="A14" s="58" t="s">
        <v>40</v>
      </c>
      <c r="B14" s="19">
        <v>0</v>
      </c>
      <c r="C14" s="19">
        <v>0</v>
      </c>
      <c r="D14" s="59">
        <v>3150000</v>
      </c>
      <c r="E14" s="60">
        <v>3150000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1575000</v>
      </c>
      <c r="X14" s="60">
        <v>-1575000</v>
      </c>
      <c r="Y14" s="61">
        <v>-100</v>
      </c>
      <c r="Z14" s="62">
        <v>3150000</v>
      </c>
    </row>
    <row r="15" spans="1:26" ht="12.75">
      <c r="A15" s="58" t="s">
        <v>41</v>
      </c>
      <c r="B15" s="19">
        <v>0</v>
      </c>
      <c r="C15" s="19">
        <v>0</v>
      </c>
      <c r="D15" s="59">
        <v>29500000</v>
      </c>
      <c r="E15" s="60">
        <v>29500000</v>
      </c>
      <c r="F15" s="60">
        <v>70781</v>
      </c>
      <c r="G15" s="60">
        <v>0</v>
      </c>
      <c r="H15" s="60">
        <v>0</v>
      </c>
      <c r="I15" s="60">
        <v>70781</v>
      </c>
      <c r="J15" s="60">
        <v>44320</v>
      </c>
      <c r="K15" s="60">
        <v>13545</v>
      </c>
      <c r="L15" s="60">
        <v>1287634</v>
      </c>
      <c r="M15" s="60">
        <v>1345499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1416280</v>
      </c>
      <c r="W15" s="60">
        <v>14749998</v>
      </c>
      <c r="X15" s="60">
        <v>-13333718</v>
      </c>
      <c r="Y15" s="61">
        <v>-90.4</v>
      </c>
      <c r="Z15" s="62">
        <v>29500000</v>
      </c>
    </row>
    <row r="16" spans="1:26" ht="12.75">
      <c r="A16" s="69" t="s">
        <v>42</v>
      </c>
      <c r="B16" s="19">
        <v>0</v>
      </c>
      <c r="C16" s="19">
        <v>0</v>
      </c>
      <c r="D16" s="59">
        <v>15561000</v>
      </c>
      <c r="E16" s="60">
        <v>15561000</v>
      </c>
      <c r="F16" s="60">
        <v>40599</v>
      </c>
      <c r="G16" s="60">
        <v>30599</v>
      </c>
      <c r="H16" s="60">
        <v>39374</v>
      </c>
      <c r="I16" s="60">
        <v>110572</v>
      </c>
      <c r="J16" s="60">
        <v>141463</v>
      </c>
      <c r="K16" s="60">
        <v>20399</v>
      </c>
      <c r="L16" s="60">
        <v>194099</v>
      </c>
      <c r="M16" s="60">
        <v>355961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466533</v>
      </c>
      <c r="W16" s="60">
        <v>7780500</v>
      </c>
      <c r="X16" s="60">
        <v>-7313967</v>
      </c>
      <c r="Y16" s="61">
        <v>-94</v>
      </c>
      <c r="Z16" s="62">
        <v>15561000</v>
      </c>
    </row>
    <row r="17" spans="1:26" ht="12.75">
      <c r="A17" s="58" t="s">
        <v>43</v>
      </c>
      <c r="B17" s="19">
        <v>0</v>
      </c>
      <c r="C17" s="19">
        <v>0</v>
      </c>
      <c r="D17" s="59">
        <v>112197445</v>
      </c>
      <c r="E17" s="60">
        <v>112197445</v>
      </c>
      <c r="F17" s="60">
        <v>6657614</v>
      </c>
      <c r="G17" s="60">
        <v>4417084</v>
      </c>
      <c r="H17" s="60">
        <v>10513184</v>
      </c>
      <c r="I17" s="60">
        <v>21587882</v>
      </c>
      <c r="J17" s="60">
        <v>12215358</v>
      </c>
      <c r="K17" s="60">
        <v>5418352</v>
      </c>
      <c r="L17" s="60">
        <v>6176687</v>
      </c>
      <c r="M17" s="60">
        <v>23810397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45398279</v>
      </c>
      <c r="W17" s="60">
        <v>55823724</v>
      </c>
      <c r="X17" s="60">
        <v>-10425445</v>
      </c>
      <c r="Y17" s="61">
        <v>-18.68</v>
      </c>
      <c r="Z17" s="62">
        <v>112197445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705105016</v>
      </c>
      <c r="E18" s="73">
        <f t="shared" si="1"/>
        <v>705105016</v>
      </c>
      <c r="F18" s="73">
        <f t="shared" si="1"/>
        <v>30927719</v>
      </c>
      <c r="G18" s="73">
        <f t="shared" si="1"/>
        <v>30339629</v>
      </c>
      <c r="H18" s="73">
        <f t="shared" si="1"/>
        <v>37539340</v>
      </c>
      <c r="I18" s="73">
        <f t="shared" si="1"/>
        <v>98806688</v>
      </c>
      <c r="J18" s="73">
        <f t="shared" si="1"/>
        <v>35334147</v>
      </c>
      <c r="K18" s="73">
        <f t="shared" si="1"/>
        <v>42851568</v>
      </c>
      <c r="L18" s="73">
        <f t="shared" si="1"/>
        <v>30716481</v>
      </c>
      <c r="M18" s="73">
        <f t="shared" si="1"/>
        <v>108902196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207708884</v>
      </c>
      <c r="W18" s="73">
        <f t="shared" si="1"/>
        <v>363901651</v>
      </c>
      <c r="X18" s="73">
        <f t="shared" si="1"/>
        <v>-156192767</v>
      </c>
      <c r="Y18" s="67">
        <f>+IF(W18&lt;&gt;0,(X18/W18)*100,0)</f>
        <v>-42.921697818842816</v>
      </c>
      <c r="Z18" s="74">
        <f t="shared" si="1"/>
        <v>705105016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-147229286</v>
      </c>
      <c r="E19" s="77">
        <f t="shared" si="2"/>
        <v>-147229286</v>
      </c>
      <c r="F19" s="77">
        <f t="shared" si="2"/>
        <v>174578810</v>
      </c>
      <c r="G19" s="77">
        <f t="shared" si="2"/>
        <v>-29683513</v>
      </c>
      <c r="H19" s="77">
        <f t="shared" si="2"/>
        <v>-36426548</v>
      </c>
      <c r="I19" s="77">
        <f t="shared" si="2"/>
        <v>108468749</v>
      </c>
      <c r="J19" s="77">
        <f t="shared" si="2"/>
        <v>-34489074</v>
      </c>
      <c r="K19" s="77">
        <f t="shared" si="2"/>
        <v>-42456425</v>
      </c>
      <c r="L19" s="77">
        <f t="shared" si="2"/>
        <v>79494920</v>
      </c>
      <c r="M19" s="77">
        <f t="shared" si="2"/>
        <v>2549421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111018170</v>
      </c>
      <c r="W19" s="77">
        <f>IF(E10=E18,0,W10-W18)</f>
        <v>48864718</v>
      </c>
      <c r="X19" s="77">
        <f t="shared" si="2"/>
        <v>62153452</v>
      </c>
      <c r="Y19" s="78">
        <f>+IF(W19&lt;&gt;0,(X19/W19)*100,0)</f>
        <v>127.19494666888285</v>
      </c>
      <c r="Z19" s="79">
        <f t="shared" si="2"/>
        <v>-147229286</v>
      </c>
    </row>
    <row r="20" spans="1:26" ht="12.75">
      <c r="A20" s="58" t="s">
        <v>46</v>
      </c>
      <c r="B20" s="19">
        <v>0</v>
      </c>
      <c r="C20" s="19">
        <v>0</v>
      </c>
      <c r="D20" s="59">
        <v>296578000</v>
      </c>
      <c r="E20" s="60">
        <v>296578000</v>
      </c>
      <c r="F20" s="60">
        <v>0</v>
      </c>
      <c r="G20" s="60">
        <v>694768</v>
      </c>
      <c r="H20" s="60">
        <v>0</v>
      </c>
      <c r="I20" s="60">
        <v>694768</v>
      </c>
      <c r="J20" s="60">
        <v>5521512</v>
      </c>
      <c r="K20" s="60">
        <v>948904</v>
      </c>
      <c r="L20" s="60">
        <v>3217500</v>
      </c>
      <c r="M20" s="60">
        <v>9687916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10382684</v>
      </c>
      <c r="W20" s="60">
        <v>218224810</v>
      </c>
      <c r="X20" s="60">
        <v>-207842126</v>
      </c>
      <c r="Y20" s="61">
        <v>-95.24</v>
      </c>
      <c r="Z20" s="62">
        <v>296578000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149348714</v>
      </c>
      <c r="E22" s="88">
        <f t="shared" si="3"/>
        <v>149348714</v>
      </c>
      <c r="F22" s="88">
        <f t="shared" si="3"/>
        <v>174578810</v>
      </c>
      <c r="G22" s="88">
        <f t="shared" si="3"/>
        <v>-28988745</v>
      </c>
      <c r="H22" s="88">
        <f t="shared" si="3"/>
        <v>-36426548</v>
      </c>
      <c r="I22" s="88">
        <f t="shared" si="3"/>
        <v>109163517</v>
      </c>
      <c r="J22" s="88">
        <f t="shared" si="3"/>
        <v>-28967562</v>
      </c>
      <c r="K22" s="88">
        <f t="shared" si="3"/>
        <v>-41507521</v>
      </c>
      <c r="L22" s="88">
        <f t="shared" si="3"/>
        <v>82712420</v>
      </c>
      <c r="M22" s="88">
        <f t="shared" si="3"/>
        <v>12237337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121400854</v>
      </c>
      <c r="W22" s="88">
        <f t="shared" si="3"/>
        <v>267089528</v>
      </c>
      <c r="X22" s="88">
        <f t="shared" si="3"/>
        <v>-145688674</v>
      </c>
      <c r="Y22" s="89">
        <f>+IF(W22&lt;&gt;0,(X22/W22)*100,0)</f>
        <v>-54.54675632209736</v>
      </c>
      <c r="Z22" s="90">
        <f t="shared" si="3"/>
        <v>149348714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149348714</v>
      </c>
      <c r="E24" s="77">
        <f t="shared" si="4"/>
        <v>149348714</v>
      </c>
      <c r="F24" s="77">
        <f t="shared" si="4"/>
        <v>174578810</v>
      </c>
      <c r="G24" s="77">
        <f t="shared" si="4"/>
        <v>-28988745</v>
      </c>
      <c r="H24" s="77">
        <f t="shared" si="4"/>
        <v>-36426548</v>
      </c>
      <c r="I24" s="77">
        <f t="shared" si="4"/>
        <v>109163517</v>
      </c>
      <c r="J24" s="77">
        <f t="shared" si="4"/>
        <v>-28967562</v>
      </c>
      <c r="K24" s="77">
        <f t="shared" si="4"/>
        <v>-41507521</v>
      </c>
      <c r="L24" s="77">
        <f t="shared" si="4"/>
        <v>82712420</v>
      </c>
      <c r="M24" s="77">
        <f t="shared" si="4"/>
        <v>12237337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121400854</v>
      </c>
      <c r="W24" s="77">
        <f t="shared" si="4"/>
        <v>267089528</v>
      </c>
      <c r="X24" s="77">
        <f t="shared" si="4"/>
        <v>-145688674</v>
      </c>
      <c r="Y24" s="78">
        <f>+IF(W24&lt;&gt;0,(X24/W24)*100,0)</f>
        <v>-54.54675632209736</v>
      </c>
      <c r="Z24" s="79">
        <f t="shared" si="4"/>
        <v>149348714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291132846</v>
      </c>
      <c r="E27" s="100">
        <v>291132846</v>
      </c>
      <c r="F27" s="100">
        <v>592440</v>
      </c>
      <c r="G27" s="100">
        <v>1822678</v>
      </c>
      <c r="H27" s="100">
        <v>314909</v>
      </c>
      <c r="I27" s="100">
        <v>2730027</v>
      </c>
      <c r="J27" s="100">
        <v>4497188</v>
      </c>
      <c r="K27" s="100">
        <v>949724</v>
      </c>
      <c r="L27" s="100">
        <v>2441044</v>
      </c>
      <c r="M27" s="100">
        <v>7887956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10617983</v>
      </c>
      <c r="W27" s="100">
        <v>145566423</v>
      </c>
      <c r="X27" s="100">
        <v>-134948440</v>
      </c>
      <c r="Y27" s="101">
        <v>-92.71</v>
      </c>
      <c r="Z27" s="102">
        <v>291132846</v>
      </c>
    </row>
    <row r="28" spans="1:26" ht="12.75">
      <c r="A28" s="103" t="s">
        <v>46</v>
      </c>
      <c r="B28" s="19">
        <v>0</v>
      </c>
      <c r="C28" s="19">
        <v>0</v>
      </c>
      <c r="D28" s="59">
        <v>290132846</v>
      </c>
      <c r="E28" s="60">
        <v>290132846</v>
      </c>
      <c r="F28" s="60">
        <v>592440</v>
      </c>
      <c r="G28" s="60">
        <v>1822678</v>
      </c>
      <c r="H28" s="60">
        <v>0</v>
      </c>
      <c r="I28" s="60">
        <v>2415118</v>
      </c>
      <c r="J28" s="60">
        <v>4497188</v>
      </c>
      <c r="K28" s="60">
        <v>343696</v>
      </c>
      <c r="L28" s="60">
        <v>2441044</v>
      </c>
      <c r="M28" s="60">
        <v>7281928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9697046</v>
      </c>
      <c r="W28" s="60">
        <v>145066423</v>
      </c>
      <c r="X28" s="60">
        <v>-135369377</v>
      </c>
      <c r="Y28" s="61">
        <v>-93.32</v>
      </c>
      <c r="Z28" s="62">
        <v>290132846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1000000</v>
      </c>
      <c r="E31" s="60">
        <v>1000000</v>
      </c>
      <c r="F31" s="60">
        <v>0</v>
      </c>
      <c r="G31" s="60">
        <v>0</v>
      </c>
      <c r="H31" s="60">
        <v>314909</v>
      </c>
      <c r="I31" s="60">
        <v>314909</v>
      </c>
      <c r="J31" s="60">
        <v>0</v>
      </c>
      <c r="K31" s="60">
        <v>606028</v>
      </c>
      <c r="L31" s="60">
        <v>0</v>
      </c>
      <c r="M31" s="60">
        <v>606028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920937</v>
      </c>
      <c r="W31" s="60">
        <v>500000</v>
      </c>
      <c r="X31" s="60">
        <v>420937</v>
      </c>
      <c r="Y31" s="61">
        <v>84.19</v>
      </c>
      <c r="Z31" s="62">
        <v>1000000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291132846</v>
      </c>
      <c r="E32" s="100">
        <f t="shared" si="5"/>
        <v>291132846</v>
      </c>
      <c r="F32" s="100">
        <f t="shared" si="5"/>
        <v>592440</v>
      </c>
      <c r="G32" s="100">
        <f t="shared" si="5"/>
        <v>1822678</v>
      </c>
      <c r="H32" s="100">
        <f t="shared" si="5"/>
        <v>314909</v>
      </c>
      <c r="I32" s="100">
        <f t="shared" si="5"/>
        <v>2730027</v>
      </c>
      <c r="J32" s="100">
        <f t="shared" si="5"/>
        <v>4497188</v>
      </c>
      <c r="K32" s="100">
        <f t="shared" si="5"/>
        <v>949724</v>
      </c>
      <c r="L32" s="100">
        <f t="shared" si="5"/>
        <v>2441044</v>
      </c>
      <c r="M32" s="100">
        <f t="shared" si="5"/>
        <v>7887956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10617983</v>
      </c>
      <c r="W32" s="100">
        <f t="shared" si="5"/>
        <v>145566423</v>
      </c>
      <c r="X32" s="100">
        <f t="shared" si="5"/>
        <v>-134948440</v>
      </c>
      <c r="Y32" s="101">
        <f>+IF(W32&lt;&gt;0,(X32/W32)*100,0)</f>
        <v>-92.70574712136741</v>
      </c>
      <c r="Z32" s="102">
        <f t="shared" si="5"/>
        <v>291132846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202483800</v>
      </c>
      <c r="E35" s="60">
        <v>202483800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101241900</v>
      </c>
      <c r="X35" s="60">
        <v>-101241900</v>
      </c>
      <c r="Y35" s="61">
        <v>-100</v>
      </c>
      <c r="Z35" s="62">
        <v>202483800</v>
      </c>
    </row>
    <row r="36" spans="1:26" ht="12.75">
      <c r="A36" s="58" t="s">
        <v>57</v>
      </c>
      <c r="B36" s="19">
        <v>0</v>
      </c>
      <c r="C36" s="19">
        <v>0</v>
      </c>
      <c r="D36" s="59">
        <v>5096698000</v>
      </c>
      <c r="E36" s="60">
        <v>5096698000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2548349000</v>
      </c>
      <c r="X36" s="60">
        <v>-2548349000</v>
      </c>
      <c r="Y36" s="61">
        <v>-100</v>
      </c>
      <c r="Z36" s="62">
        <v>5096698000</v>
      </c>
    </row>
    <row r="37" spans="1:26" ht="12.75">
      <c r="A37" s="58" t="s">
        <v>58</v>
      </c>
      <c r="B37" s="19">
        <v>0</v>
      </c>
      <c r="C37" s="19">
        <v>0</v>
      </c>
      <c r="D37" s="59">
        <v>254415790</v>
      </c>
      <c r="E37" s="60">
        <v>254415790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127207895</v>
      </c>
      <c r="X37" s="60">
        <v>-127207895</v>
      </c>
      <c r="Y37" s="61">
        <v>-100</v>
      </c>
      <c r="Z37" s="62">
        <v>254415790</v>
      </c>
    </row>
    <row r="38" spans="1:26" ht="12.75">
      <c r="A38" s="58" t="s">
        <v>59</v>
      </c>
      <c r="B38" s="19">
        <v>0</v>
      </c>
      <c r="C38" s="19">
        <v>0</v>
      </c>
      <c r="D38" s="59">
        <v>136258000</v>
      </c>
      <c r="E38" s="60">
        <v>136258000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68129000</v>
      </c>
      <c r="X38" s="60">
        <v>-68129000</v>
      </c>
      <c r="Y38" s="61">
        <v>-100</v>
      </c>
      <c r="Z38" s="62">
        <v>136258000</v>
      </c>
    </row>
    <row r="39" spans="1:26" ht="12.75">
      <c r="A39" s="58" t="s">
        <v>60</v>
      </c>
      <c r="B39" s="19">
        <v>0</v>
      </c>
      <c r="C39" s="19">
        <v>0</v>
      </c>
      <c r="D39" s="59">
        <v>4908508010</v>
      </c>
      <c r="E39" s="60">
        <v>4908508010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2454254005</v>
      </c>
      <c r="X39" s="60">
        <v>-2454254005</v>
      </c>
      <c r="Y39" s="61">
        <v>-100</v>
      </c>
      <c r="Z39" s="62">
        <v>4908508010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291132846</v>
      </c>
      <c r="E42" s="60">
        <v>291132846</v>
      </c>
      <c r="F42" s="60">
        <v>131644168</v>
      </c>
      <c r="G42" s="60">
        <v>-27121771</v>
      </c>
      <c r="H42" s="60">
        <v>-25134707</v>
      </c>
      <c r="I42" s="60">
        <v>79387690</v>
      </c>
      <c r="J42" s="60">
        <v>-23871009</v>
      </c>
      <c r="K42" s="60">
        <v>-38537604</v>
      </c>
      <c r="L42" s="60">
        <v>61310943</v>
      </c>
      <c r="M42" s="60">
        <v>-1097670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78290020</v>
      </c>
      <c r="W42" s="60">
        <v>302111295</v>
      </c>
      <c r="X42" s="60">
        <v>-223821275</v>
      </c>
      <c r="Y42" s="61">
        <v>-74.09</v>
      </c>
      <c r="Z42" s="62">
        <v>291132846</v>
      </c>
    </row>
    <row r="43" spans="1:26" ht="12.75">
      <c r="A43" s="58" t="s">
        <v>63</v>
      </c>
      <c r="B43" s="19">
        <v>0</v>
      </c>
      <c r="C43" s="19">
        <v>0</v>
      </c>
      <c r="D43" s="59">
        <v>-291132846</v>
      </c>
      <c r="E43" s="60">
        <v>-291132846</v>
      </c>
      <c r="F43" s="60">
        <v>-14621495</v>
      </c>
      <c r="G43" s="60">
        <v>-1000000</v>
      </c>
      <c r="H43" s="60">
        <v>-761708</v>
      </c>
      <c r="I43" s="60">
        <v>-16383203</v>
      </c>
      <c r="J43" s="60">
        <v>-350000</v>
      </c>
      <c r="K43" s="60">
        <v>-690872</v>
      </c>
      <c r="L43" s="60">
        <v>-2088701</v>
      </c>
      <c r="M43" s="60">
        <v>-3129573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-19512776</v>
      </c>
      <c r="W43" s="60">
        <v>-187006551</v>
      </c>
      <c r="X43" s="60">
        <v>167493775</v>
      </c>
      <c r="Y43" s="61">
        <v>-89.57</v>
      </c>
      <c r="Z43" s="62">
        <v>-291132846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0</v>
      </c>
      <c r="E45" s="100">
        <v>0</v>
      </c>
      <c r="F45" s="100">
        <v>120783711</v>
      </c>
      <c r="G45" s="100">
        <v>92661940</v>
      </c>
      <c r="H45" s="100">
        <v>66765525</v>
      </c>
      <c r="I45" s="100">
        <v>66765525</v>
      </c>
      <c r="J45" s="100">
        <v>42544516</v>
      </c>
      <c r="K45" s="100">
        <v>3316040</v>
      </c>
      <c r="L45" s="100">
        <v>62538282</v>
      </c>
      <c r="M45" s="100">
        <v>62538282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62538282</v>
      </c>
      <c r="W45" s="100">
        <v>115104744</v>
      </c>
      <c r="X45" s="100">
        <v>-52566462</v>
      </c>
      <c r="Y45" s="101">
        <v>-45.67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3217500</v>
      </c>
      <c r="C49" s="52">
        <v>0</v>
      </c>
      <c r="D49" s="129">
        <v>1028815</v>
      </c>
      <c r="E49" s="54">
        <v>5521512</v>
      </c>
      <c r="F49" s="54">
        <v>0</v>
      </c>
      <c r="G49" s="54">
        <v>0</v>
      </c>
      <c r="H49" s="54">
        <v>0</v>
      </c>
      <c r="I49" s="54">
        <v>1060608</v>
      </c>
      <c r="J49" s="54">
        <v>0</v>
      </c>
      <c r="K49" s="54">
        <v>0</v>
      </c>
      <c r="L49" s="54">
        <v>0</v>
      </c>
      <c r="M49" s="54">
        <v>2401926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865855</v>
      </c>
      <c r="W49" s="54">
        <v>0</v>
      </c>
      <c r="X49" s="54">
        <v>940574</v>
      </c>
      <c r="Y49" s="54">
        <v>15036790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6727589</v>
      </c>
      <c r="C51" s="52">
        <v>0</v>
      </c>
      <c r="D51" s="129">
        <v>5566902</v>
      </c>
      <c r="E51" s="54">
        <v>9202040</v>
      </c>
      <c r="F51" s="54">
        <v>0</v>
      </c>
      <c r="G51" s="54">
        <v>0</v>
      </c>
      <c r="H51" s="54">
        <v>0</v>
      </c>
      <c r="I51" s="54">
        <v>6787905</v>
      </c>
      <c r="J51" s="54">
        <v>0</v>
      </c>
      <c r="K51" s="54">
        <v>0</v>
      </c>
      <c r="L51" s="54">
        <v>0</v>
      </c>
      <c r="M51" s="54">
        <v>1773830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6371263</v>
      </c>
      <c r="W51" s="54">
        <v>124993264</v>
      </c>
      <c r="X51" s="54">
        <v>144821765</v>
      </c>
      <c r="Y51" s="54">
        <v>306244558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100</v>
      </c>
      <c r="H58" s="7">
        <f t="shared" si="6"/>
        <v>100</v>
      </c>
      <c r="I58" s="7">
        <f t="shared" si="6"/>
        <v>164.95494036098867</v>
      </c>
      <c r="J58" s="7">
        <f t="shared" si="6"/>
        <v>100</v>
      </c>
      <c r="K58" s="7">
        <f t="shared" si="6"/>
        <v>100</v>
      </c>
      <c r="L58" s="7">
        <f t="shared" si="6"/>
        <v>99.99906790324836</v>
      </c>
      <c r="M58" s="7">
        <f t="shared" si="6"/>
        <v>99.99968908082965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127.39439595113313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100</v>
      </c>
      <c r="H60" s="13">
        <f t="shared" si="7"/>
        <v>100</v>
      </c>
      <c r="I60" s="13">
        <f t="shared" si="7"/>
        <v>164.95494036098867</v>
      </c>
      <c r="J60" s="13">
        <f t="shared" si="7"/>
        <v>100</v>
      </c>
      <c r="K60" s="13">
        <f t="shared" si="7"/>
        <v>100</v>
      </c>
      <c r="L60" s="13">
        <f t="shared" si="7"/>
        <v>99.99906790324836</v>
      </c>
      <c r="M60" s="13">
        <f t="shared" si="7"/>
        <v>99.99968908082965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127.39439595113313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>
        <v>111368</v>
      </c>
      <c r="H67" s="26">
        <v>123210</v>
      </c>
      <c r="I67" s="26">
        <v>234578</v>
      </c>
      <c r="J67" s="26">
        <v>115405</v>
      </c>
      <c r="K67" s="26">
        <v>98937</v>
      </c>
      <c r="L67" s="26">
        <v>107285</v>
      </c>
      <c r="M67" s="26">
        <v>321627</v>
      </c>
      <c r="N67" s="26"/>
      <c r="O67" s="26"/>
      <c r="P67" s="26"/>
      <c r="Q67" s="26"/>
      <c r="R67" s="26"/>
      <c r="S67" s="26"/>
      <c r="T67" s="26"/>
      <c r="U67" s="26"/>
      <c r="V67" s="26">
        <v>556205</v>
      </c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>
        <v>111368</v>
      </c>
      <c r="H69" s="21">
        <v>123210</v>
      </c>
      <c r="I69" s="21">
        <v>234578</v>
      </c>
      <c r="J69" s="21">
        <v>115405</v>
      </c>
      <c r="K69" s="21">
        <v>98937</v>
      </c>
      <c r="L69" s="21">
        <v>107285</v>
      </c>
      <c r="M69" s="21">
        <v>321627</v>
      </c>
      <c r="N69" s="21"/>
      <c r="O69" s="21"/>
      <c r="P69" s="21"/>
      <c r="Q69" s="21"/>
      <c r="R69" s="21"/>
      <c r="S69" s="21"/>
      <c r="T69" s="21"/>
      <c r="U69" s="21"/>
      <c r="V69" s="21">
        <v>556205</v>
      </c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>
        <v>111368</v>
      </c>
      <c r="H74" s="21">
        <v>123210</v>
      </c>
      <c r="I74" s="21">
        <v>234578</v>
      </c>
      <c r="J74" s="21">
        <v>115405</v>
      </c>
      <c r="K74" s="21">
        <v>98937</v>
      </c>
      <c r="L74" s="21">
        <v>107285</v>
      </c>
      <c r="M74" s="21">
        <v>321627</v>
      </c>
      <c r="N74" s="21"/>
      <c r="O74" s="21"/>
      <c r="P74" s="21"/>
      <c r="Q74" s="21"/>
      <c r="R74" s="21"/>
      <c r="S74" s="21"/>
      <c r="T74" s="21"/>
      <c r="U74" s="21"/>
      <c r="V74" s="21">
        <v>556205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211140</v>
      </c>
      <c r="E76" s="34">
        <v>211140</v>
      </c>
      <c r="F76" s="34">
        <v>152370</v>
      </c>
      <c r="G76" s="34">
        <v>111368</v>
      </c>
      <c r="H76" s="34">
        <v>123210</v>
      </c>
      <c r="I76" s="34">
        <v>386948</v>
      </c>
      <c r="J76" s="34">
        <v>115405</v>
      </c>
      <c r="K76" s="34">
        <v>98937</v>
      </c>
      <c r="L76" s="34">
        <v>107284</v>
      </c>
      <c r="M76" s="34">
        <v>321626</v>
      </c>
      <c r="N76" s="34"/>
      <c r="O76" s="34"/>
      <c r="P76" s="34"/>
      <c r="Q76" s="34"/>
      <c r="R76" s="34"/>
      <c r="S76" s="34"/>
      <c r="T76" s="34"/>
      <c r="U76" s="34"/>
      <c r="V76" s="34">
        <v>708574</v>
      </c>
      <c r="W76" s="34">
        <v>105570</v>
      </c>
      <c r="X76" s="34"/>
      <c r="Y76" s="33"/>
      <c r="Z76" s="35">
        <v>211140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>
        <v>211140</v>
      </c>
      <c r="E78" s="21">
        <v>211140</v>
      </c>
      <c r="F78" s="21">
        <v>152370</v>
      </c>
      <c r="G78" s="21">
        <v>111368</v>
      </c>
      <c r="H78" s="21">
        <v>123210</v>
      </c>
      <c r="I78" s="21">
        <v>386948</v>
      </c>
      <c r="J78" s="21">
        <v>115405</v>
      </c>
      <c r="K78" s="21">
        <v>98937</v>
      </c>
      <c r="L78" s="21">
        <v>107284</v>
      </c>
      <c r="M78" s="21">
        <v>321626</v>
      </c>
      <c r="N78" s="21"/>
      <c r="O78" s="21"/>
      <c r="P78" s="21"/>
      <c r="Q78" s="21"/>
      <c r="R78" s="21"/>
      <c r="S78" s="21"/>
      <c r="T78" s="21"/>
      <c r="U78" s="21"/>
      <c r="V78" s="21">
        <v>708574</v>
      </c>
      <c r="W78" s="21">
        <v>105570</v>
      </c>
      <c r="X78" s="21"/>
      <c r="Y78" s="20"/>
      <c r="Z78" s="23">
        <v>211140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>
        <v>130401</v>
      </c>
      <c r="G80" s="21">
        <v>90405</v>
      </c>
      <c r="H80" s="21">
        <v>104249</v>
      </c>
      <c r="I80" s="21">
        <v>325055</v>
      </c>
      <c r="J80" s="21">
        <v>98494</v>
      </c>
      <c r="K80" s="21">
        <v>84728</v>
      </c>
      <c r="L80" s="21">
        <v>95144</v>
      </c>
      <c r="M80" s="21">
        <v>278366</v>
      </c>
      <c r="N80" s="21"/>
      <c r="O80" s="21"/>
      <c r="P80" s="21"/>
      <c r="Q80" s="21"/>
      <c r="R80" s="21"/>
      <c r="S80" s="21"/>
      <c r="T80" s="21"/>
      <c r="U80" s="21"/>
      <c r="V80" s="21">
        <v>603421</v>
      </c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>
        <v>21969</v>
      </c>
      <c r="G81" s="21">
        <v>20963</v>
      </c>
      <c r="H81" s="21">
        <v>18961</v>
      </c>
      <c r="I81" s="21">
        <v>61893</v>
      </c>
      <c r="J81" s="21">
        <v>16911</v>
      </c>
      <c r="K81" s="21">
        <v>14209</v>
      </c>
      <c r="L81" s="21">
        <v>12140</v>
      </c>
      <c r="M81" s="21">
        <v>43260</v>
      </c>
      <c r="N81" s="21"/>
      <c r="O81" s="21"/>
      <c r="P81" s="21"/>
      <c r="Q81" s="21"/>
      <c r="R81" s="21"/>
      <c r="S81" s="21"/>
      <c r="T81" s="21"/>
      <c r="U81" s="21"/>
      <c r="V81" s="21">
        <v>105153</v>
      </c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211140</v>
      </c>
      <c r="E83" s="21">
        <v>211140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105570</v>
      </c>
      <c r="X83" s="21"/>
      <c r="Y83" s="20"/>
      <c r="Z83" s="23">
        <v>211140</v>
      </c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18000000</v>
      </c>
      <c r="F5" s="358">
        <f t="shared" si="0"/>
        <v>18000000</v>
      </c>
      <c r="G5" s="358">
        <f t="shared" si="0"/>
        <v>4618</v>
      </c>
      <c r="H5" s="356">
        <f t="shared" si="0"/>
        <v>0</v>
      </c>
      <c r="I5" s="356">
        <f t="shared" si="0"/>
        <v>0</v>
      </c>
      <c r="J5" s="358">
        <f t="shared" si="0"/>
        <v>4618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4618</v>
      </c>
      <c r="X5" s="356">
        <f t="shared" si="0"/>
        <v>9000000</v>
      </c>
      <c r="Y5" s="358">
        <f t="shared" si="0"/>
        <v>-8995382</v>
      </c>
      <c r="Z5" s="359">
        <f>+IF(X5&lt;&gt;0,+(Y5/X5)*100,0)</f>
        <v>-99.9486888888889</v>
      </c>
      <c r="AA5" s="360">
        <f>+AA6+AA8+AA11+AA13+AA15</f>
        <v>18000000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3000000</v>
      </c>
      <c r="F6" s="59">
        <f t="shared" si="1"/>
        <v>3000000</v>
      </c>
      <c r="G6" s="59">
        <f t="shared" si="1"/>
        <v>4618</v>
      </c>
      <c r="H6" s="60">
        <f t="shared" si="1"/>
        <v>0</v>
      </c>
      <c r="I6" s="60">
        <f t="shared" si="1"/>
        <v>0</v>
      </c>
      <c r="J6" s="59">
        <f t="shared" si="1"/>
        <v>4618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4618</v>
      </c>
      <c r="X6" s="60">
        <f t="shared" si="1"/>
        <v>1500000</v>
      </c>
      <c r="Y6" s="59">
        <f t="shared" si="1"/>
        <v>-1495382</v>
      </c>
      <c r="Z6" s="61">
        <f>+IF(X6&lt;&gt;0,+(Y6/X6)*100,0)</f>
        <v>-99.69213333333333</v>
      </c>
      <c r="AA6" s="62">
        <f t="shared" si="1"/>
        <v>3000000</v>
      </c>
    </row>
    <row r="7" spans="1:27" ht="12.75">
      <c r="A7" s="291" t="s">
        <v>229</v>
      </c>
      <c r="B7" s="142"/>
      <c r="C7" s="60"/>
      <c r="D7" s="340"/>
      <c r="E7" s="60">
        <v>3000000</v>
      </c>
      <c r="F7" s="59">
        <v>3000000</v>
      </c>
      <c r="G7" s="59">
        <v>4618</v>
      </c>
      <c r="H7" s="60"/>
      <c r="I7" s="60"/>
      <c r="J7" s="59">
        <v>4618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4618</v>
      </c>
      <c r="X7" s="60">
        <v>1500000</v>
      </c>
      <c r="Y7" s="59">
        <v>-1495382</v>
      </c>
      <c r="Z7" s="61">
        <v>-99.69</v>
      </c>
      <c r="AA7" s="62">
        <v>3000000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10000000</v>
      </c>
      <c r="F11" s="364">
        <f t="shared" si="3"/>
        <v>10000000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5000000</v>
      </c>
      <c r="Y11" s="364">
        <f t="shared" si="3"/>
        <v>-5000000</v>
      </c>
      <c r="Z11" s="365">
        <f>+IF(X11&lt;&gt;0,+(Y11/X11)*100,0)</f>
        <v>-100</v>
      </c>
      <c r="AA11" s="366">
        <f t="shared" si="3"/>
        <v>10000000</v>
      </c>
    </row>
    <row r="12" spans="1:27" ht="12.75">
      <c r="A12" s="291" t="s">
        <v>232</v>
      </c>
      <c r="B12" s="136"/>
      <c r="C12" s="60"/>
      <c r="D12" s="340"/>
      <c r="E12" s="60">
        <v>10000000</v>
      </c>
      <c r="F12" s="59">
        <v>10000000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5000000</v>
      </c>
      <c r="Y12" s="59">
        <v>-5000000</v>
      </c>
      <c r="Z12" s="61">
        <v>-100</v>
      </c>
      <c r="AA12" s="62">
        <v>10000000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5000000</v>
      </c>
      <c r="F13" s="342">
        <f t="shared" si="4"/>
        <v>5000000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2500000</v>
      </c>
      <c r="Y13" s="342">
        <f t="shared" si="4"/>
        <v>-2500000</v>
      </c>
      <c r="Z13" s="335">
        <f>+IF(X13&lt;&gt;0,+(Y13/X13)*100,0)</f>
        <v>-100</v>
      </c>
      <c r="AA13" s="273">
        <f t="shared" si="4"/>
        <v>5000000</v>
      </c>
    </row>
    <row r="14" spans="1:27" ht="12.75">
      <c r="A14" s="291" t="s">
        <v>233</v>
      </c>
      <c r="B14" s="136"/>
      <c r="C14" s="60"/>
      <c r="D14" s="340"/>
      <c r="E14" s="60">
        <v>5000000</v>
      </c>
      <c r="F14" s="59">
        <v>5000000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2500000</v>
      </c>
      <c r="Y14" s="59">
        <v>-2500000</v>
      </c>
      <c r="Z14" s="61">
        <v>-100</v>
      </c>
      <c r="AA14" s="62">
        <v>5000000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11500000</v>
      </c>
      <c r="F40" s="345">
        <f t="shared" si="9"/>
        <v>11500000</v>
      </c>
      <c r="G40" s="345">
        <f t="shared" si="9"/>
        <v>58781</v>
      </c>
      <c r="H40" s="343">
        <f t="shared" si="9"/>
        <v>0</v>
      </c>
      <c r="I40" s="343">
        <f t="shared" si="9"/>
        <v>0</v>
      </c>
      <c r="J40" s="345">
        <f t="shared" si="9"/>
        <v>58781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58781</v>
      </c>
      <c r="X40" s="343">
        <f t="shared" si="9"/>
        <v>5750000</v>
      </c>
      <c r="Y40" s="345">
        <f t="shared" si="9"/>
        <v>-5691219</v>
      </c>
      <c r="Z40" s="336">
        <f>+IF(X40&lt;&gt;0,+(Y40/X40)*100,0)</f>
        <v>-98.97772173913043</v>
      </c>
      <c r="AA40" s="350">
        <f>SUM(AA41:AA49)</f>
        <v>11500000</v>
      </c>
    </row>
    <row r="41" spans="1:27" ht="12.75">
      <c r="A41" s="361" t="s">
        <v>248</v>
      </c>
      <c r="B41" s="142"/>
      <c r="C41" s="362"/>
      <c r="D41" s="363"/>
      <c r="E41" s="362">
        <v>5500000</v>
      </c>
      <c r="F41" s="364">
        <v>5500000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2750000</v>
      </c>
      <c r="Y41" s="364">
        <v>-2750000</v>
      </c>
      <c r="Z41" s="365">
        <v>-100</v>
      </c>
      <c r="AA41" s="366">
        <v>5500000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2000000</v>
      </c>
      <c r="F42" s="53">
        <f t="shared" si="10"/>
        <v>2000000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1000000</v>
      </c>
      <c r="Y42" s="53">
        <f t="shared" si="10"/>
        <v>-1000000</v>
      </c>
      <c r="Z42" s="94">
        <f>+IF(X42&lt;&gt;0,+(Y42/X42)*100,0)</f>
        <v>-100</v>
      </c>
      <c r="AA42" s="95">
        <f>+AA62</f>
        <v>2000000</v>
      </c>
    </row>
    <row r="43" spans="1:27" ht="12.75">
      <c r="A43" s="361" t="s">
        <v>250</v>
      </c>
      <c r="B43" s="136"/>
      <c r="C43" s="275"/>
      <c r="D43" s="369"/>
      <c r="E43" s="305">
        <v>1000000</v>
      </c>
      <c r="F43" s="370">
        <v>1000000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500000</v>
      </c>
      <c r="Y43" s="370">
        <v>-500000</v>
      </c>
      <c r="Z43" s="371">
        <v>-100</v>
      </c>
      <c r="AA43" s="303">
        <v>1000000</v>
      </c>
    </row>
    <row r="44" spans="1:27" ht="12.75">
      <c r="A44" s="361" t="s">
        <v>251</v>
      </c>
      <c r="B44" s="136"/>
      <c r="C44" s="60"/>
      <c r="D44" s="368"/>
      <c r="E44" s="54">
        <v>1000000</v>
      </c>
      <c r="F44" s="53">
        <v>1000000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500000</v>
      </c>
      <c r="Y44" s="53">
        <v>-500000</v>
      </c>
      <c r="Z44" s="94">
        <v>-100</v>
      </c>
      <c r="AA44" s="95">
        <v>1000000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2000000</v>
      </c>
      <c r="F48" s="53">
        <v>2000000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1000000</v>
      </c>
      <c r="Y48" s="53">
        <v>-1000000</v>
      </c>
      <c r="Z48" s="94">
        <v>-100</v>
      </c>
      <c r="AA48" s="95">
        <v>2000000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>
        <v>58781</v>
      </c>
      <c r="H49" s="54"/>
      <c r="I49" s="54"/>
      <c r="J49" s="53">
        <v>58781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58781</v>
      </c>
      <c r="X49" s="54"/>
      <c r="Y49" s="53">
        <v>58781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29500000</v>
      </c>
      <c r="F60" s="264">
        <f t="shared" si="14"/>
        <v>29500000</v>
      </c>
      <c r="G60" s="264">
        <f t="shared" si="14"/>
        <v>63399</v>
      </c>
      <c r="H60" s="219">
        <f t="shared" si="14"/>
        <v>0</v>
      </c>
      <c r="I60" s="219">
        <f t="shared" si="14"/>
        <v>0</v>
      </c>
      <c r="J60" s="264">
        <f t="shared" si="14"/>
        <v>63399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63399</v>
      </c>
      <c r="X60" s="219">
        <f t="shared" si="14"/>
        <v>14750000</v>
      </c>
      <c r="Y60" s="264">
        <f t="shared" si="14"/>
        <v>-14686601</v>
      </c>
      <c r="Z60" s="337">
        <f>+IF(X60&lt;&gt;0,+(Y60/X60)*100,0)</f>
        <v>-99.57017627118644</v>
      </c>
      <c r="AA60" s="232">
        <f>+AA57+AA54+AA51+AA40+AA37+AA34+AA22+AA5</f>
        <v>29500000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2000000</v>
      </c>
      <c r="F62" s="349">
        <f t="shared" si="15"/>
        <v>2000000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1000000</v>
      </c>
      <c r="Y62" s="349">
        <f t="shared" si="15"/>
        <v>-1000000</v>
      </c>
      <c r="Z62" s="338">
        <f>+IF(X62&lt;&gt;0,+(Y62/X62)*100,0)</f>
        <v>-100</v>
      </c>
      <c r="AA62" s="351">
        <f>SUM(AA63:AA66)</f>
        <v>2000000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>
        <v>2000000</v>
      </c>
      <c r="F64" s="59">
        <v>2000000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1000000</v>
      </c>
      <c r="Y64" s="59">
        <v>-1000000</v>
      </c>
      <c r="Z64" s="61">
        <v>-100</v>
      </c>
      <c r="AA64" s="62">
        <v>2000000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258965963</v>
      </c>
      <c r="F5" s="100">
        <f t="shared" si="0"/>
        <v>258965963</v>
      </c>
      <c r="G5" s="100">
        <f t="shared" si="0"/>
        <v>205506529</v>
      </c>
      <c r="H5" s="100">
        <f t="shared" si="0"/>
        <v>1350884</v>
      </c>
      <c r="I5" s="100">
        <f t="shared" si="0"/>
        <v>741818</v>
      </c>
      <c r="J5" s="100">
        <f t="shared" si="0"/>
        <v>207599231</v>
      </c>
      <c r="K5" s="100">
        <f t="shared" si="0"/>
        <v>6366585</v>
      </c>
      <c r="L5" s="100">
        <f t="shared" si="0"/>
        <v>1344047</v>
      </c>
      <c r="M5" s="100">
        <f t="shared" si="0"/>
        <v>113428901</v>
      </c>
      <c r="N5" s="100">
        <f t="shared" si="0"/>
        <v>121139533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328738764</v>
      </c>
      <c r="X5" s="100">
        <f t="shared" si="0"/>
        <v>90504666</v>
      </c>
      <c r="Y5" s="100">
        <f t="shared" si="0"/>
        <v>238234098</v>
      </c>
      <c r="Z5" s="137">
        <f>+IF(X5&lt;&gt;0,+(Y5/X5)*100,0)</f>
        <v>263.2285256983325</v>
      </c>
      <c r="AA5" s="153">
        <f>SUM(AA6:AA8)</f>
        <v>258965963</v>
      </c>
    </row>
    <row r="6" spans="1:27" ht="12.75">
      <c r="A6" s="138" t="s">
        <v>75</v>
      </c>
      <c r="B6" s="136"/>
      <c r="C6" s="155"/>
      <c r="D6" s="155"/>
      <c r="E6" s="156">
        <v>78744071</v>
      </c>
      <c r="F6" s="60">
        <v>78744071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393720</v>
      </c>
      <c r="Y6" s="60">
        <v>-393720</v>
      </c>
      <c r="Z6" s="140">
        <v>-100</v>
      </c>
      <c r="AA6" s="155">
        <v>78744071</v>
      </c>
    </row>
    <row r="7" spans="1:27" ht="12.75">
      <c r="A7" s="138" t="s">
        <v>76</v>
      </c>
      <c r="B7" s="136"/>
      <c r="C7" s="157"/>
      <c r="D7" s="157"/>
      <c r="E7" s="158">
        <v>118566717</v>
      </c>
      <c r="F7" s="159">
        <v>118566717</v>
      </c>
      <c r="G7" s="159">
        <v>205506529</v>
      </c>
      <c r="H7" s="159">
        <v>1350884</v>
      </c>
      <c r="I7" s="159">
        <v>741818</v>
      </c>
      <c r="J7" s="159">
        <v>207599231</v>
      </c>
      <c r="K7" s="159">
        <v>6366585</v>
      </c>
      <c r="L7" s="159">
        <v>1344047</v>
      </c>
      <c r="M7" s="159">
        <v>113428901</v>
      </c>
      <c r="N7" s="159">
        <v>121139533</v>
      </c>
      <c r="O7" s="159"/>
      <c r="P7" s="159"/>
      <c r="Q7" s="159"/>
      <c r="R7" s="159"/>
      <c r="S7" s="159"/>
      <c r="T7" s="159"/>
      <c r="U7" s="159"/>
      <c r="V7" s="159"/>
      <c r="W7" s="159">
        <v>328738764</v>
      </c>
      <c r="X7" s="159">
        <v>59283360</v>
      </c>
      <c r="Y7" s="159">
        <v>269455404</v>
      </c>
      <c r="Z7" s="141">
        <v>454.52</v>
      </c>
      <c r="AA7" s="157">
        <v>118566717</v>
      </c>
    </row>
    <row r="8" spans="1:27" ht="12.75">
      <c r="A8" s="138" t="s">
        <v>77</v>
      </c>
      <c r="B8" s="136"/>
      <c r="C8" s="155"/>
      <c r="D8" s="155"/>
      <c r="E8" s="156">
        <v>61655175</v>
      </c>
      <c r="F8" s="60">
        <v>61655175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30827586</v>
      </c>
      <c r="Y8" s="60">
        <v>-30827586</v>
      </c>
      <c r="Z8" s="140">
        <v>-100</v>
      </c>
      <c r="AA8" s="155">
        <v>61655175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119964873</v>
      </c>
      <c r="F9" s="100">
        <f t="shared" si="1"/>
        <v>119964873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59982438</v>
      </c>
      <c r="Y9" s="100">
        <f t="shared" si="1"/>
        <v>-59982438</v>
      </c>
      <c r="Z9" s="137">
        <f>+IF(X9&lt;&gt;0,+(Y9/X9)*100,0)</f>
        <v>-100</v>
      </c>
      <c r="AA9" s="153">
        <f>SUM(AA10:AA14)</f>
        <v>119964873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113543206</v>
      </c>
      <c r="F12" s="60">
        <v>113543206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56771604</v>
      </c>
      <c r="Y12" s="60">
        <v>-56771604</v>
      </c>
      <c r="Z12" s="140">
        <v>-100</v>
      </c>
      <c r="AA12" s="155">
        <v>113543206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6421667</v>
      </c>
      <c r="F14" s="159">
        <v>6421667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3210834</v>
      </c>
      <c r="Y14" s="159">
        <v>-3210834</v>
      </c>
      <c r="Z14" s="141">
        <v>-100</v>
      </c>
      <c r="AA14" s="157">
        <v>6421667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44431842</v>
      </c>
      <c r="F15" s="100">
        <f t="shared" si="2"/>
        <v>44431842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22215924</v>
      </c>
      <c r="Y15" s="100">
        <f t="shared" si="2"/>
        <v>-22215924</v>
      </c>
      <c r="Z15" s="137">
        <f>+IF(X15&lt;&gt;0,+(Y15/X15)*100,0)</f>
        <v>-100</v>
      </c>
      <c r="AA15" s="153">
        <f>SUM(AA16:AA18)</f>
        <v>44431842</v>
      </c>
    </row>
    <row r="16" spans="1:27" ht="12.75">
      <c r="A16" s="138" t="s">
        <v>85</v>
      </c>
      <c r="B16" s="136"/>
      <c r="C16" s="155"/>
      <c r="D16" s="155"/>
      <c r="E16" s="156">
        <v>25607540</v>
      </c>
      <c r="F16" s="60">
        <v>25607540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12803772</v>
      </c>
      <c r="Y16" s="60">
        <v>-12803772</v>
      </c>
      <c r="Z16" s="140">
        <v>-100</v>
      </c>
      <c r="AA16" s="155">
        <v>25607540</v>
      </c>
    </row>
    <row r="17" spans="1:27" ht="12.75">
      <c r="A17" s="138" t="s">
        <v>86</v>
      </c>
      <c r="B17" s="136"/>
      <c r="C17" s="155"/>
      <c r="D17" s="155"/>
      <c r="E17" s="156">
        <v>18824302</v>
      </c>
      <c r="F17" s="60">
        <v>18824302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9412152</v>
      </c>
      <c r="Y17" s="60">
        <v>-9412152</v>
      </c>
      <c r="Z17" s="140">
        <v>-100</v>
      </c>
      <c r="AA17" s="155">
        <v>18824302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431091052</v>
      </c>
      <c r="F19" s="100">
        <f t="shared" si="3"/>
        <v>431091052</v>
      </c>
      <c r="G19" s="100">
        <f t="shared" si="3"/>
        <v>0</v>
      </c>
      <c r="H19" s="100">
        <f t="shared" si="3"/>
        <v>0</v>
      </c>
      <c r="I19" s="100">
        <f t="shared" si="3"/>
        <v>370974</v>
      </c>
      <c r="J19" s="100">
        <f t="shared" si="3"/>
        <v>370974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370974</v>
      </c>
      <c r="X19" s="100">
        <f t="shared" si="3"/>
        <v>215545524</v>
      </c>
      <c r="Y19" s="100">
        <f t="shared" si="3"/>
        <v>-215174550</v>
      </c>
      <c r="Z19" s="137">
        <f>+IF(X19&lt;&gt;0,+(Y19/X19)*100,0)</f>
        <v>-99.82789065014404</v>
      </c>
      <c r="AA19" s="153">
        <f>SUM(AA20:AA23)</f>
        <v>431091052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>
        <v>267694128</v>
      </c>
      <c r="F21" s="60">
        <v>267694128</v>
      </c>
      <c r="G21" s="60"/>
      <c r="H21" s="60"/>
      <c r="I21" s="60">
        <v>370974</v>
      </c>
      <c r="J21" s="60">
        <v>370974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370974</v>
      </c>
      <c r="X21" s="60">
        <v>133847064</v>
      </c>
      <c r="Y21" s="60">
        <v>-133476090</v>
      </c>
      <c r="Z21" s="140">
        <v>-99.72</v>
      </c>
      <c r="AA21" s="155">
        <v>267694128</v>
      </c>
    </row>
    <row r="22" spans="1:27" ht="12.75">
      <c r="A22" s="138" t="s">
        <v>91</v>
      </c>
      <c r="B22" s="136"/>
      <c r="C22" s="157"/>
      <c r="D22" s="157"/>
      <c r="E22" s="158">
        <v>163396924</v>
      </c>
      <c r="F22" s="159">
        <v>163396924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81698460</v>
      </c>
      <c r="Y22" s="159">
        <v>-81698460</v>
      </c>
      <c r="Z22" s="141">
        <v>-100</v>
      </c>
      <c r="AA22" s="157">
        <v>163396924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854453730</v>
      </c>
      <c r="F25" s="73">
        <f t="shared" si="4"/>
        <v>854453730</v>
      </c>
      <c r="G25" s="73">
        <f t="shared" si="4"/>
        <v>205506529</v>
      </c>
      <c r="H25" s="73">
        <f t="shared" si="4"/>
        <v>1350884</v>
      </c>
      <c r="I25" s="73">
        <f t="shared" si="4"/>
        <v>1112792</v>
      </c>
      <c r="J25" s="73">
        <f t="shared" si="4"/>
        <v>207970205</v>
      </c>
      <c r="K25" s="73">
        <f t="shared" si="4"/>
        <v>6366585</v>
      </c>
      <c r="L25" s="73">
        <f t="shared" si="4"/>
        <v>1344047</v>
      </c>
      <c r="M25" s="73">
        <f t="shared" si="4"/>
        <v>113428901</v>
      </c>
      <c r="N25" s="73">
        <f t="shared" si="4"/>
        <v>121139533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329109738</v>
      </c>
      <c r="X25" s="73">
        <f t="shared" si="4"/>
        <v>388248552</v>
      </c>
      <c r="Y25" s="73">
        <f t="shared" si="4"/>
        <v>-59138814</v>
      </c>
      <c r="Z25" s="170">
        <f>+IF(X25&lt;&gt;0,+(Y25/X25)*100,0)</f>
        <v>-15.232204652240403</v>
      </c>
      <c r="AA25" s="168">
        <f>+AA5+AA9+AA15+AA19+AA24</f>
        <v>854453730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399750094</v>
      </c>
      <c r="F28" s="100">
        <f t="shared" si="5"/>
        <v>399750094</v>
      </c>
      <c r="G28" s="100">
        <f t="shared" si="5"/>
        <v>11785429</v>
      </c>
      <c r="H28" s="100">
        <f t="shared" si="5"/>
        <v>13811796</v>
      </c>
      <c r="I28" s="100">
        <f t="shared" si="5"/>
        <v>11428080</v>
      </c>
      <c r="J28" s="100">
        <f t="shared" si="5"/>
        <v>37025305</v>
      </c>
      <c r="K28" s="100">
        <f t="shared" si="5"/>
        <v>11820678</v>
      </c>
      <c r="L28" s="100">
        <f t="shared" si="5"/>
        <v>14794114</v>
      </c>
      <c r="M28" s="100">
        <f t="shared" si="5"/>
        <v>10719669</v>
      </c>
      <c r="N28" s="100">
        <f t="shared" si="5"/>
        <v>37334461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74359766</v>
      </c>
      <c r="X28" s="100">
        <f t="shared" si="5"/>
        <v>199875048</v>
      </c>
      <c r="Y28" s="100">
        <f t="shared" si="5"/>
        <v>-125515282</v>
      </c>
      <c r="Z28" s="137">
        <f>+IF(X28&lt;&gt;0,+(Y28/X28)*100,0)</f>
        <v>-62.796873974984614</v>
      </c>
      <c r="AA28" s="153">
        <f>SUM(AA29:AA31)</f>
        <v>399750094</v>
      </c>
    </row>
    <row r="29" spans="1:27" ht="12.75">
      <c r="A29" s="138" t="s">
        <v>75</v>
      </c>
      <c r="B29" s="136"/>
      <c r="C29" s="155"/>
      <c r="D29" s="155"/>
      <c r="E29" s="156">
        <v>78744071</v>
      </c>
      <c r="F29" s="60">
        <v>78744071</v>
      </c>
      <c r="G29" s="60">
        <v>6828012</v>
      </c>
      <c r="H29" s="60">
        <v>6615469</v>
      </c>
      <c r="I29" s="60">
        <v>5646200</v>
      </c>
      <c r="J29" s="60">
        <v>19089681</v>
      </c>
      <c r="K29" s="60">
        <v>4059873</v>
      </c>
      <c r="L29" s="60">
        <v>4834458</v>
      </c>
      <c r="M29" s="60">
        <v>4333095</v>
      </c>
      <c r="N29" s="60">
        <v>13227426</v>
      </c>
      <c r="O29" s="60"/>
      <c r="P29" s="60"/>
      <c r="Q29" s="60"/>
      <c r="R29" s="60"/>
      <c r="S29" s="60"/>
      <c r="T29" s="60"/>
      <c r="U29" s="60"/>
      <c r="V29" s="60"/>
      <c r="W29" s="60">
        <v>32317107</v>
      </c>
      <c r="X29" s="60">
        <v>39372036</v>
      </c>
      <c r="Y29" s="60">
        <v>-7054929</v>
      </c>
      <c r="Z29" s="140">
        <v>-17.92</v>
      </c>
      <c r="AA29" s="155">
        <v>78744071</v>
      </c>
    </row>
    <row r="30" spans="1:27" ht="12.75">
      <c r="A30" s="138" t="s">
        <v>76</v>
      </c>
      <c r="B30" s="136"/>
      <c r="C30" s="157"/>
      <c r="D30" s="157"/>
      <c r="E30" s="158">
        <v>260350848</v>
      </c>
      <c r="F30" s="159">
        <v>260350848</v>
      </c>
      <c r="G30" s="159">
        <v>1336971</v>
      </c>
      <c r="H30" s="159">
        <v>1312705</v>
      </c>
      <c r="I30" s="159">
        <v>1800782</v>
      </c>
      <c r="J30" s="159">
        <v>4450458</v>
      </c>
      <c r="K30" s="159">
        <v>1691454</v>
      </c>
      <c r="L30" s="159">
        <v>2204828</v>
      </c>
      <c r="M30" s="159">
        <v>1540314</v>
      </c>
      <c r="N30" s="159">
        <v>5436596</v>
      </c>
      <c r="O30" s="159"/>
      <c r="P30" s="159"/>
      <c r="Q30" s="159"/>
      <c r="R30" s="159"/>
      <c r="S30" s="159"/>
      <c r="T30" s="159"/>
      <c r="U30" s="159"/>
      <c r="V30" s="159"/>
      <c r="W30" s="159">
        <v>9887054</v>
      </c>
      <c r="X30" s="159">
        <v>130175424</v>
      </c>
      <c r="Y30" s="159">
        <v>-120288370</v>
      </c>
      <c r="Z30" s="141">
        <v>-92.4</v>
      </c>
      <c r="AA30" s="157">
        <v>260350848</v>
      </c>
    </row>
    <row r="31" spans="1:27" ht="12.75">
      <c r="A31" s="138" t="s">
        <v>77</v>
      </c>
      <c r="B31" s="136"/>
      <c r="C31" s="155"/>
      <c r="D31" s="155"/>
      <c r="E31" s="156">
        <v>60655175</v>
      </c>
      <c r="F31" s="60">
        <v>60655175</v>
      </c>
      <c r="G31" s="60">
        <v>3620446</v>
      </c>
      <c r="H31" s="60">
        <v>5883622</v>
      </c>
      <c r="I31" s="60">
        <v>3981098</v>
      </c>
      <c r="J31" s="60">
        <v>13485166</v>
      </c>
      <c r="K31" s="60">
        <v>6069351</v>
      </c>
      <c r="L31" s="60">
        <v>7754828</v>
      </c>
      <c r="M31" s="60">
        <v>4846260</v>
      </c>
      <c r="N31" s="60">
        <v>18670439</v>
      </c>
      <c r="O31" s="60"/>
      <c r="P31" s="60"/>
      <c r="Q31" s="60"/>
      <c r="R31" s="60"/>
      <c r="S31" s="60"/>
      <c r="T31" s="60"/>
      <c r="U31" s="60"/>
      <c r="V31" s="60"/>
      <c r="W31" s="60">
        <v>32155605</v>
      </c>
      <c r="X31" s="60">
        <v>30327588</v>
      </c>
      <c r="Y31" s="60">
        <v>1828017</v>
      </c>
      <c r="Z31" s="140">
        <v>6.03</v>
      </c>
      <c r="AA31" s="155">
        <v>60655175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119964873</v>
      </c>
      <c r="F32" s="100">
        <f t="shared" si="6"/>
        <v>119964873</v>
      </c>
      <c r="G32" s="100">
        <f t="shared" si="6"/>
        <v>9711961</v>
      </c>
      <c r="H32" s="100">
        <f t="shared" si="6"/>
        <v>10165856</v>
      </c>
      <c r="I32" s="100">
        <f t="shared" si="6"/>
        <v>10737507</v>
      </c>
      <c r="J32" s="100">
        <f t="shared" si="6"/>
        <v>30615324</v>
      </c>
      <c r="K32" s="100">
        <f t="shared" si="6"/>
        <v>9951754</v>
      </c>
      <c r="L32" s="100">
        <f t="shared" si="6"/>
        <v>15508726</v>
      </c>
      <c r="M32" s="100">
        <f t="shared" si="6"/>
        <v>9688888</v>
      </c>
      <c r="N32" s="100">
        <f t="shared" si="6"/>
        <v>35149368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65764692</v>
      </c>
      <c r="X32" s="100">
        <f t="shared" si="6"/>
        <v>56771604</v>
      </c>
      <c r="Y32" s="100">
        <f t="shared" si="6"/>
        <v>8993088</v>
      </c>
      <c r="Z32" s="137">
        <f>+IF(X32&lt;&gt;0,+(Y32/X32)*100,0)</f>
        <v>15.840820703251577</v>
      </c>
      <c r="AA32" s="153">
        <f>SUM(AA33:AA37)</f>
        <v>119964873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113543206</v>
      </c>
      <c r="F35" s="60">
        <v>113543206</v>
      </c>
      <c r="G35" s="60">
        <v>8968306</v>
      </c>
      <c r="H35" s="60">
        <v>9422201</v>
      </c>
      <c r="I35" s="60">
        <v>9993682</v>
      </c>
      <c r="J35" s="60">
        <v>28384189</v>
      </c>
      <c r="K35" s="60">
        <v>9208014</v>
      </c>
      <c r="L35" s="60">
        <v>14304730</v>
      </c>
      <c r="M35" s="60">
        <v>8875446</v>
      </c>
      <c r="N35" s="60">
        <v>32388190</v>
      </c>
      <c r="O35" s="60"/>
      <c r="P35" s="60"/>
      <c r="Q35" s="60"/>
      <c r="R35" s="60"/>
      <c r="S35" s="60"/>
      <c r="T35" s="60"/>
      <c r="U35" s="60"/>
      <c r="V35" s="60"/>
      <c r="W35" s="60">
        <v>60772379</v>
      </c>
      <c r="X35" s="60">
        <v>56771604</v>
      </c>
      <c r="Y35" s="60">
        <v>4000775</v>
      </c>
      <c r="Z35" s="140">
        <v>7.05</v>
      </c>
      <c r="AA35" s="155">
        <v>113543206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6421667</v>
      </c>
      <c r="F37" s="159">
        <v>6421667</v>
      </c>
      <c r="G37" s="159">
        <v>743655</v>
      </c>
      <c r="H37" s="159">
        <v>743655</v>
      </c>
      <c r="I37" s="159">
        <v>743825</v>
      </c>
      <c r="J37" s="159">
        <v>2231135</v>
      </c>
      <c r="K37" s="159">
        <v>743740</v>
      </c>
      <c r="L37" s="159">
        <v>1203996</v>
      </c>
      <c r="M37" s="159">
        <v>813442</v>
      </c>
      <c r="N37" s="159">
        <v>2761178</v>
      </c>
      <c r="O37" s="159"/>
      <c r="P37" s="159"/>
      <c r="Q37" s="159"/>
      <c r="R37" s="159"/>
      <c r="S37" s="159"/>
      <c r="T37" s="159"/>
      <c r="U37" s="159"/>
      <c r="V37" s="159"/>
      <c r="W37" s="159">
        <v>4992313</v>
      </c>
      <c r="X37" s="159"/>
      <c r="Y37" s="159">
        <v>4992313</v>
      </c>
      <c r="Z37" s="141">
        <v>0</v>
      </c>
      <c r="AA37" s="157">
        <v>6421667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42050842</v>
      </c>
      <c r="F38" s="100">
        <f t="shared" si="7"/>
        <v>42050842</v>
      </c>
      <c r="G38" s="100">
        <f t="shared" si="7"/>
        <v>1563741</v>
      </c>
      <c r="H38" s="100">
        <f t="shared" si="7"/>
        <v>1555251</v>
      </c>
      <c r="I38" s="100">
        <f t="shared" si="7"/>
        <v>1505948</v>
      </c>
      <c r="J38" s="100">
        <f t="shared" si="7"/>
        <v>4624940</v>
      </c>
      <c r="K38" s="100">
        <f t="shared" si="7"/>
        <v>1526302</v>
      </c>
      <c r="L38" s="100">
        <f t="shared" si="7"/>
        <v>2619831</v>
      </c>
      <c r="M38" s="100">
        <f t="shared" si="7"/>
        <v>1999458</v>
      </c>
      <c r="N38" s="100">
        <f t="shared" si="7"/>
        <v>6145591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10770531</v>
      </c>
      <c r="X38" s="100">
        <f t="shared" si="7"/>
        <v>21025422</v>
      </c>
      <c r="Y38" s="100">
        <f t="shared" si="7"/>
        <v>-10254891</v>
      </c>
      <c r="Z38" s="137">
        <f>+IF(X38&lt;&gt;0,+(Y38/X38)*100,0)</f>
        <v>-48.77377015310323</v>
      </c>
      <c r="AA38" s="153">
        <f>SUM(AA39:AA41)</f>
        <v>42050842</v>
      </c>
    </row>
    <row r="39" spans="1:27" ht="12.75">
      <c r="A39" s="138" t="s">
        <v>85</v>
      </c>
      <c r="B39" s="136"/>
      <c r="C39" s="155"/>
      <c r="D39" s="155"/>
      <c r="E39" s="156">
        <v>25607540</v>
      </c>
      <c r="F39" s="60">
        <v>25607540</v>
      </c>
      <c r="G39" s="60">
        <v>1220171</v>
      </c>
      <c r="H39" s="60">
        <v>1224528</v>
      </c>
      <c r="I39" s="60">
        <v>1221850</v>
      </c>
      <c r="J39" s="60">
        <v>3666549</v>
      </c>
      <c r="K39" s="60">
        <v>1222314</v>
      </c>
      <c r="L39" s="60">
        <v>2069035</v>
      </c>
      <c r="M39" s="60">
        <v>1432979</v>
      </c>
      <c r="N39" s="60">
        <v>4724328</v>
      </c>
      <c r="O39" s="60"/>
      <c r="P39" s="60"/>
      <c r="Q39" s="60"/>
      <c r="R39" s="60"/>
      <c r="S39" s="60"/>
      <c r="T39" s="60"/>
      <c r="U39" s="60"/>
      <c r="V39" s="60"/>
      <c r="W39" s="60">
        <v>8390877</v>
      </c>
      <c r="X39" s="60">
        <v>12803772</v>
      </c>
      <c r="Y39" s="60">
        <v>-4412895</v>
      </c>
      <c r="Z39" s="140">
        <v>-34.47</v>
      </c>
      <c r="AA39" s="155">
        <v>25607540</v>
      </c>
    </row>
    <row r="40" spans="1:27" ht="12.75">
      <c r="A40" s="138" t="s">
        <v>86</v>
      </c>
      <c r="B40" s="136"/>
      <c r="C40" s="155"/>
      <c r="D40" s="155"/>
      <c r="E40" s="156">
        <v>16443302</v>
      </c>
      <c r="F40" s="60">
        <v>16443302</v>
      </c>
      <c r="G40" s="60">
        <v>343570</v>
      </c>
      <c r="H40" s="60">
        <v>330723</v>
      </c>
      <c r="I40" s="60">
        <v>284098</v>
      </c>
      <c r="J40" s="60">
        <v>958391</v>
      </c>
      <c r="K40" s="60">
        <v>303988</v>
      </c>
      <c r="L40" s="60">
        <v>550796</v>
      </c>
      <c r="M40" s="60">
        <v>566479</v>
      </c>
      <c r="N40" s="60">
        <v>1421263</v>
      </c>
      <c r="O40" s="60"/>
      <c r="P40" s="60"/>
      <c r="Q40" s="60"/>
      <c r="R40" s="60"/>
      <c r="S40" s="60"/>
      <c r="T40" s="60"/>
      <c r="U40" s="60"/>
      <c r="V40" s="60"/>
      <c r="W40" s="60">
        <v>2379654</v>
      </c>
      <c r="X40" s="60">
        <v>8221650</v>
      </c>
      <c r="Y40" s="60">
        <v>-5841996</v>
      </c>
      <c r="Z40" s="140">
        <v>-71.06</v>
      </c>
      <c r="AA40" s="155">
        <v>16443302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143339207</v>
      </c>
      <c r="F42" s="100">
        <f t="shared" si="8"/>
        <v>143339207</v>
      </c>
      <c r="G42" s="100">
        <f t="shared" si="8"/>
        <v>7866588</v>
      </c>
      <c r="H42" s="100">
        <f t="shared" si="8"/>
        <v>4806726</v>
      </c>
      <c r="I42" s="100">
        <f t="shared" si="8"/>
        <v>13867805</v>
      </c>
      <c r="J42" s="100">
        <f t="shared" si="8"/>
        <v>26541119</v>
      </c>
      <c r="K42" s="100">
        <f t="shared" si="8"/>
        <v>12035413</v>
      </c>
      <c r="L42" s="100">
        <f t="shared" si="8"/>
        <v>9928897</v>
      </c>
      <c r="M42" s="100">
        <f t="shared" si="8"/>
        <v>8308466</v>
      </c>
      <c r="N42" s="100">
        <f t="shared" si="8"/>
        <v>30272776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56813895</v>
      </c>
      <c r="X42" s="100">
        <f t="shared" si="8"/>
        <v>71669604</v>
      </c>
      <c r="Y42" s="100">
        <f t="shared" si="8"/>
        <v>-14855709</v>
      </c>
      <c r="Z42" s="137">
        <f>+IF(X42&lt;&gt;0,+(Y42/X42)*100,0)</f>
        <v>-20.728046718382874</v>
      </c>
      <c r="AA42" s="153">
        <f>SUM(AA43:AA46)</f>
        <v>143339207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>
        <v>143339207</v>
      </c>
      <c r="F44" s="60">
        <v>143339207</v>
      </c>
      <c r="G44" s="60">
        <v>7866588</v>
      </c>
      <c r="H44" s="60">
        <v>4806726</v>
      </c>
      <c r="I44" s="60">
        <v>13867805</v>
      </c>
      <c r="J44" s="60">
        <v>26541119</v>
      </c>
      <c r="K44" s="60">
        <v>12035413</v>
      </c>
      <c r="L44" s="60">
        <v>9928897</v>
      </c>
      <c r="M44" s="60">
        <v>8308466</v>
      </c>
      <c r="N44" s="60">
        <v>30272776</v>
      </c>
      <c r="O44" s="60"/>
      <c r="P44" s="60"/>
      <c r="Q44" s="60"/>
      <c r="R44" s="60"/>
      <c r="S44" s="60"/>
      <c r="T44" s="60"/>
      <c r="U44" s="60"/>
      <c r="V44" s="60"/>
      <c r="W44" s="60">
        <v>56813895</v>
      </c>
      <c r="X44" s="60">
        <v>71669604</v>
      </c>
      <c r="Y44" s="60">
        <v>-14855709</v>
      </c>
      <c r="Z44" s="140">
        <v>-20.73</v>
      </c>
      <c r="AA44" s="155">
        <v>143339207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705105016</v>
      </c>
      <c r="F48" s="73">
        <f t="shared" si="9"/>
        <v>705105016</v>
      </c>
      <c r="G48" s="73">
        <f t="shared" si="9"/>
        <v>30927719</v>
      </c>
      <c r="H48" s="73">
        <f t="shared" si="9"/>
        <v>30339629</v>
      </c>
      <c r="I48" s="73">
        <f t="shared" si="9"/>
        <v>37539340</v>
      </c>
      <c r="J48" s="73">
        <f t="shared" si="9"/>
        <v>98806688</v>
      </c>
      <c r="K48" s="73">
        <f t="shared" si="9"/>
        <v>35334147</v>
      </c>
      <c r="L48" s="73">
        <f t="shared" si="9"/>
        <v>42851568</v>
      </c>
      <c r="M48" s="73">
        <f t="shared" si="9"/>
        <v>30716481</v>
      </c>
      <c r="N48" s="73">
        <f t="shared" si="9"/>
        <v>108902196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207708884</v>
      </c>
      <c r="X48" s="73">
        <f t="shared" si="9"/>
        <v>349341678</v>
      </c>
      <c r="Y48" s="73">
        <f t="shared" si="9"/>
        <v>-141632794</v>
      </c>
      <c r="Z48" s="170">
        <f>+IF(X48&lt;&gt;0,+(Y48/X48)*100,0)</f>
        <v>-40.542770278901564</v>
      </c>
      <c r="AA48" s="168">
        <f>+AA28+AA32+AA38+AA42+AA47</f>
        <v>705105016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149348714</v>
      </c>
      <c r="F49" s="173">
        <f t="shared" si="10"/>
        <v>149348714</v>
      </c>
      <c r="G49" s="173">
        <f t="shared" si="10"/>
        <v>174578810</v>
      </c>
      <c r="H49" s="173">
        <f t="shared" si="10"/>
        <v>-28988745</v>
      </c>
      <c r="I49" s="173">
        <f t="shared" si="10"/>
        <v>-36426548</v>
      </c>
      <c r="J49" s="173">
        <f t="shared" si="10"/>
        <v>109163517</v>
      </c>
      <c r="K49" s="173">
        <f t="shared" si="10"/>
        <v>-28967562</v>
      </c>
      <c r="L49" s="173">
        <f t="shared" si="10"/>
        <v>-41507521</v>
      </c>
      <c r="M49" s="173">
        <f t="shared" si="10"/>
        <v>82712420</v>
      </c>
      <c r="N49" s="173">
        <f t="shared" si="10"/>
        <v>12237337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121400854</v>
      </c>
      <c r="X49" s="173">
        <f>IF(F25=F48,0,X25-X48)</f>
        <v>38906874</v>
      </c>
      <c r="Y49" s="173">
        <f t="shared" si="10"/>
        <v>82493980</v>
      </c>
      <c r="Z49" s="174">
        <f>+IF(X49&lt;&gt;0,+(Y49/X49)*100,0)</f>
        <v>212.02931903498597</v>
      </c>
      <c r="AA49" s="171">
        <f>+AA25-AA48</f>
        <v>149348714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111368</v>
      </c>
      <c r="I11" s="60">
        <v>123210</v>
      </c>
      <c r="J11" s="60">
        <v>234578</v>
      </c>
      <c r="K11" s="60">
        <v>115405</v>
      </c>
      <c r="L11" s="60">
        <v>98937</v>
      </c>
      <c r="M11" s="60">
        <v>107285</v>
      </c>
      <c r="N11" s="60">
        <v>321627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556205</v>
      </c>
      <c r="X11" s="60"/>
      <c r="Y11" s="60">
        <v>556205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211140</v>
      </c>
      <c r="F12" s="60">
        <v>211140</v>
      </c>
      <c r="G12" s="60">
        <v>17500</v>
      </c>
      <c r="H12" s="60">
        <v>17772</v>
      </c>
      <c r="I12" s="60">
        <v>17500</v>
      </c>
      <c r="J12" s="60">
        <v>52772</v>
      </c>
      <c r="K12" s="60">
        <v>17500</v>
      </c>
      <c r="L12" s="60">
        <v>17500</v>
      </c>
      <c r="M12" s="60">
        <v>17772</v>
      </c>
      <c r="N12" s="60">
        <v>52772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105544</v>
      </c>
      <c r="X12" s="60">
        <v>87975</v>
      </c>
      <c r="Y12" s="60">
        <v>17569</v>
      </c>
      <c r="Z12" s="140">
        <v>19.97</v>
      </c>
      <c r="AA12" s="155">
        <v>211140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113659</v>
      </c>
      <c r="H13" s="60">
        <v>490555</v>
      </c>
      <c r="I13" s="60">
        <v>548207</v>
      </c>
      <c r="J13" s="60">
        <v>1152421</v>
      </c>
      <c r="K13" s="60">
        <v>552822</v>
      </c>
      <c r="L13" s="60">
        <v>254710</v>
      </c>
      <c r="M13" s="60">
        <v>46383</v>
      </c>
      <c r="N13" s="60">
        <v>853915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2006336</v>
      </c>
      <c r="X13" s="60"/>
      <c r="Y13" s="60">
        <v>2006336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554376000</v>
      </c>
      <c r="F19" s="60">
        <v>554376000</v>
      </c>
      <c r="G19" s="60">
        <v>205223000</v>
      </c>
      <c r="H19" s="60">
        <v>30599</v>
      </c>
      <c r="I19" s="60">
        <v>410348</v>
      </c>
      <c r="J19" s="60">
        <v>205663947</v>
      </c>
      <c r="K19" s="60">
        <v>155469</v>
      </c>
      <c r="L19" s="60">
        <v>20399</v>
      </c>
      <c r="M19" s="60">
        <v>110032417</v>
      </c>
      <c r="N19" s="60">
        <v>110208285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315872232</v>
      </c>
      <c r="X19" s="60">
        <v>411034100</v>
      </c>
      <c r="Y19" s="60">
        <v>-95161868</v>
      </c>
      <c r="Z19" s="140">
        <v>-23.15</v>
      </c>
      <c r="AA19" s="155">
        <v>554376000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3288590</v>
      </c>
      <c r="F20" s="54">
        <v>3288590</v>
      </c>
      <c r="G20" s="54">
        <v>152370</v>
      </c>
      <c r="H20" s="54">
        <v>5822</v>
      </c>
      <c r="I20" s="54">
        <v>13527</v>
      </c>
      <c r="J20" s="54">
        <v>171719</v>
      </c>
      <c r="K20" s="54">
        <v>3877</v>
      </c>
      <c r="L20" s="54">
        <v>3597</v>
      </c>
      <c r="M20" s="54">
        <v>7544</v>
      </c>
      <c r="N20" s="54">
        <v>15018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186737</v>
      </c>
      <c r="X20" s="54">
        <v>1644294</v>
      </c>
      <c r="Y20" s="54">
        <v>-1457557</v>
      </c>
      <c r="Z20" s="184">
        <v>-88.64</v>
      </c>
      <c r="AA20" s="130">
        <v>3288590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557875730</v>
      </c>
      <c r="F22" s="190">
        <f t="shared" si="0"/>
        <v>557875730</v>
      </c>
      <c r="G22" s="190">
        <f t="shared" si="0"/>
        <v>205506529</v>
      </c>
      <c r="H22" s="190">
        <f t="shared" si="0"/>
        <v>656116</v>
      </c>
      <c r="I22" s="190">
        <f t="shared" si="0"/>
        <v>1112792</v>
      </c>
      <c r="J22" s="190">
        <f t="shared" si="0"/>
        <v>207275437</v>
      </c>
      <c r="K22" s="190">
        <f t="shared" si="0"/>
        <v>845073</v>
      </c>
      <c r="L22" s="190">
        <f t="shared" si="0"/>
        <v>395143</v>
      </c>
      <c r="M22" s="190">
        <f t="shared" si="0"/>
        <v>110211401</v>
      </c>
      <c r="N22" s="190">
        <f t="shared" si="0"/>
        <v>111451617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318727054</v>
      </c>
      <c r="X22" s="190">
        <f t="shared" si="0"/>
        <v>412766369</v>
      </c>
      <c r="Y22" s="190">
        <f t="shared" si="0"/>
        <v>-94039315</v>
      </c>
      <c r="Z22" s="191">
        <f>+IF(X22&lt;&gt;0,+(Y22/X22)*100,0)</f>
        <v>-22.782697928570823</v>
      </c>
      <c r="AA22" s="188">
        <f>SUM(AA5:AA21)</f>
        <v>557875730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302227706</v>
      </c>
      <c r="F25" s="60">
        <v>302227706</v>
      </c>
      <c r="G25" s="60">
        <v>23109097</v>
      </c>
      <c r="H25" s="60">
        <v>24950813</v>
      </c>
      <c r="I25" s="60">
        <v>26310060</v>
      </c>
      <c r="J25" s="60">
        <v>74369970</v>
      </c>
      <c r="K25" s="60">
        <v>22319571</v>
      </c>
      <c r="L25" s="60">
        <v>36563856</v>
      </c>
      <c r="M25" s="60">
        <v>22401380</v>
      </c>
      <c r="N25" s="60">
        <v>81284807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155654777</v>
      </c>
      <c r="X25" s="60">
        <v>162737995</v>
      </c>
      <c r="Y25" s="60">
        <v>-7083218</v>
      </c>
      <c r="Z25" s="140">
        <v>-4.35</v>
      </c>
      <c r="AA25" s="155">
        <v>302227706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13054364</v>
      </c>
      <c r="F26" s="60">
        <v>13054364</v>
      </c>
      <c r="G26" s="60">
        <v>1049628</v>
      </c>
      <c r="H26" s="60">
        <v>941133</v>
      </c>
      <c r="I26" s="60">
        <v>676722</v>
      </c>
      <c r="J26" s="60">
        <v>2667483</v>
      </c>
      <c r="K26" s="60">
        <v>613435</v>
      </c>
      <c r="L26" s="60">
        <v>835416</v>
      </c>
      <c r="M26" s="60">
        <v>656681</v>
      </c>
      <c r="N26" s="60">
        <v>2105532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4773015</v>
      </c>
      <c r="X26" s="60">
        <v>6527184</v>
      </c>
      <c r="Y26" s="60">
        <v>-1754169</v>
      </c>
      <c r="Z26" s="140">
        <v>-26.87</v>
      </c>
      <c r="AA26" s="155">
        <v>13054364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229414501</v>
      </c>
      <c r="F28" s="60">
        <v>229414501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114707250</v>
      </c>
      <c r="Y28" s="60">
        <v>-114707250</v>
      </c>
      <c r="Z28" s="140">
        <v>-100</v>
      </c>
      <c r="AA28" s="155">
        <v>229414501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3150000</v>
      </c>
      <c r="F29" s="60">
        <v>3150000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1575000</v>
      </c>
      <c r="Y29" s="60">
        <v>-1575000</v>
      </c>
      <c r="Z29" s="140">
        <v>-100</v>
      </c>
      <c r="AA29" s="155">
        <v>3150000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29500000</v>
      </c>
      <c r="F31" s="60">
        <v>29500000</v>
      </c>
      <c r="G31" s="60">
        <v>70781</v>
      </c>
      <c r="H31" s="60">
        <v>0</v>
      </c>
      <c r="I31" s="60">
        <v>0</v>
      </c>
      <c r="J31" s="60">
        <v>70781</v>
      </c>
      <c r="K31" s="60">
        <v>44320</v>
      </c>
      <c r="L31" s="60">
        <v>13545</v>
      </c>
      <c r="M31" s="60">
        <v>1287634</v>
      </c>
      <c r="N31" s="60">
        <v>1345499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1416280</v>
      </c>
      <c r="X31" s="60">
        <v>14749998</v>
      </c>
      <c r="Y31" s="60">
        <v>-13333718</v>
      </c>
      <c r="Z31" s="140">
        <v>-90.4</v>
      </c>
      <c r="AA31" s="155">
        <v>29500000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14810000</v>
      </c>
      <c r="F32" s="60">
        <v>14810000</v>
      </c>
      <c r="G32" s="60">
        <v>738583</v>
      </c>
      <c r="H32" s="60">
        <v>778692</v>
      </c>
      <c r="I32" s="60">
        <v>739430</v>
      </c>
      <c r="J32" s="60">
        <v>2256705</v>
      </c>
      <c r="K32" s="60">
        <v>1695</v>
      </c>
      <c r="L32" s="60">
        <v>34197</v>
      </c>
      <c r="M32" s="60">
        <v>1074592</v>
      </c>
      <c r="N32" s="60">
        <v>1110484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3367189</v>
      </c>
      <c r="X32" s="60">
        <v>7405002</v>
      </c>
      <c r="Y32" s="60">
        <v>-4037813</v>
      </c>
      <c r="Z32" s="140">
        <v>-54.53</v>
      </c>
      <c r="AA32" s="155">
        <v>14810000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15561000</v>
      </c>
      <c r="F33" s="60">
        <v>15561000</v>
      </c>
      <c r="G33" s="60">
        <v>40599</v>
      </c>
      <c r="H33" s="60">
        <v>30599</v>
      </c>
      <c r="I33" s="60">
        <v>39374</v>
      </c>
      <c r="J33" s="60">
        <v>110572</v>
      </c>
      <c r="K33" s="60">
        <v>141463</v>
      </c>
      <c r="L33" s="60">
        <v>20399</v>
      </c>
      <c r="M33" s="60">
        <v>194099</v>
      </c>
      <c r="N33" s="60">
        <v>355961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466533</v>
      </c>
      <c r="X33" s="60">
        <v>7780500</v>
      </c>
      <c r="Y33" s="60">
        <v>-7313967</v>
      </c>
      <c r="Z33" s="140">
        <v>-94</v>
      </c>
      <c r="AA33" s="155">
        <v>15561000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97387445</v>
      </c>
      <c r="F34" s="60">
        <v>97387445</v>
      </c>
      <c r="G34" s="60">
        <v>5919031</v>
      </c>
      <c r="H34" s="60">
        <v>3638392</v>
      </c>
      <c r="I34" s="60">
        <v>9773754</v>
      </c>
      <c r="J34" s="60">
        <v>19331177</v>
      </c>
      <c r="K34" s="60">
        <v>12213663</v>
      </c>
      <c r="L34" s="60">
        <v>5384155</v>
      </c>
      <c r="M34" s="60">
        <v>5102095</v>
      </c>
      <c r="N34" s="60">
        <v>22699913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42031090</v>
      </c>
      <c r="X34" s="60">
        <v>48418722</v>
      </c>
      <c r="Y34" s="60">
        <v>-6387632</v>
      </c>
      <c r="Z34" s="140">
        <v>-13.19</v>
      </c>
      <c r="AA34" s="155">
        <v>97387445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705105016</v>
      </c>
      <c r="F36" s="190">
        <f t="shared" si="1"/>
        <v>705105016</v>
      </c>
      <c r="G36" s="190">
        <f t="shared" si="1"/>
        <v>30927719</v>
      </c>
      <c r="H36" s="190">
        <f t="shared" si="1"/>
        <v>30339629</v>
      </c>
      <c r="I36" s="190">
        <f t="shared" si="1"/>
        <v>37539340</v>
      </c>
      <c r="J36" s="190">
        <f t="shared" si="1"/>
        <v>98806688</v>
      </c>
      <c r="K36" s="190">
        <f t="shared" si="1"/>
        <v>35334147</v>
      </c>
      <c r="L36" s="190">
        <f t="shared" si="1"/>
        <v>42851568</v>
      </c>
      <c r="M36" s="190">
        <f t="shared" si="1"/>
        <v>30716481</v>
      </c>
      <c r="N36" s="190">
        <f t="shared" si="1"/>
        <v>108902196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207708884</v>
      </c>
      <c r="X36" s="190">
        <f t="shared" si="1"/>
        <v>363901651</v>
      </c>
      <c r="Y36" s="190">
        <f t="shared" si="1"/>
        <v>-156192767</v>
      </c>
      <c r="Z36" s="191">
        <f>+IF(X36&lt;&gt;0,+(Y36/X36)*100,0)</f>
        <v>-42.921697818842816</v>
      </c>
      <c r="AA36" s="188">
        <f>SUM(AA25:AA35)</f>
        <v>705105016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-147229286</v>
      </c>
      <c r="F38" s="106">
        <f t="shared" si="2"/>
        <v>-147229286</v>
      </c>
      <c r="G38" s="106">
        <f t="shared" si="2"/>
        <v>174578810</v>
      </c>
      <c r="H38" s="106">
        <f t="shared" si="2"/>
        <v>-29683513</v>
      </c>
      <c r="I38" s="106">
        <f t="shared" si="2"/>
        <v>-36426548</v>
      </c>
      <c r="J38" s="106">
        <f t="shared" si="2"/>
        <v>108468749</v>
      </c>
      <c r="K38" s="106">
        <f t="shared" si="2"/>
        <v>-34489074</v>
      </c>
      <c r="L38" s="106">
        <f t="shared" si="2"/>
        <v>-42456425</v>
      </c>
      <c r="M38" s="106">
        <f t="shared" si="2"/>
        <v>79494920</v>
      </c>
      <c r="N38" s="106">
        <f t="shared" si="2"/>
        <v>2549421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111018170</v>
      </c>
      <c r="X38" s="106">
        <f>IF(F22=F36,0,X22-X36)</f>
        <v>48864718</v>
      </c>
      <c r="Y38" s="106">
        <f t="shared" si="2"/>
        <v>62153452</v>
      </c>
      <c r="Z38" s="201">
        <f>+IF(X38&lt;&gt;0,+(Y38/X38)*100,0)</f>
        <v>127.19494666888285</v>
      </c>
      <c r="AA38" s="199">
        <f>+AA22-AA36</f>
        <v>-147229286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296578000</v>
      </c>
      <c r="F39" s="60">
        <v>296578000</v>
      </c>
      <c r="G39" s="60">
        <v>0</v>
      </c>
      <c r="H39" s="60">
        <v>694768</v>
      </c>
      <c r="I39" s="60">
        <v>0</v>
      </c>
      <c r="J39" s="60">
        <v>694768</v>
      </c>
      <c r="K39" s="60">
        <v>5521512</v>
      </c>
      <c r="L39" s="60">
        <v>948904</v>
      </c>
      <c r="M39" s="60">
        <v>3217500</v>
      </c>
      <c r="N39" s="60">
        <v>9687916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10382684</v>
      </c>
      <c r="X39" s="60">
        <v>218224810</v>
      </c>
      <c r="Y39" s="60">
        <v>-207842126</v>
      </c>
      <c r="Z39" s="140">
        <v>-95.24</v>
      </c>
      <c r="AA39" s="155">
        <v>296578000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149348714</v>
      </c>
      <c r="F42" s="88">
        <f t="shared" si="3"/>
        <v>149348714</v>
      </c>
      <c r="G42" s="88">
        <f t="shared" si="3"/>
        <v>174578810</v>
      </c>
      <c r="H42" s="88">
        <f t="shared" si="3"/>
        <v>-28988745</v>
      </c>
      <c r="I42" s="88">
        <f t="shared" si="3"/>
        <v>-36426548</v>
      </c>
      <c r="J42" s="88">
        <f t="shared" si="3"/>
        <v>109163517</v>
      </c>
      <c r="K42" s="88">
        <f t="shared" si="3"/>
        <v>-28967562</v>
      </c>
      <c r="L42" s="88">
        <f t="shared" si="3"/>
        <v>-41507521</v>
      </c>
      <c r="M42" s="88">
        <f t="shared" si="3"/>
        <v>82712420</v>
      </c>
      <c r="N42" s="88">
        <f t="shared" si="3"/>
        <v>12237337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121400854</v>
      </c>
      <c r="X42" s="88">
        <f t="shared" si="3"/>
        <v>267089528</v>
      </c>
      <c r="Y42" s="88">
        <f t="shared" si="3"/>
        <v>-145688674</v>
      </c>
      <c r="Z42" s="208">
        <f>+IF(X42&lt;&gt;0,+(Y42/X42)*100,0)</f>
        <v>-54.54675632209736</v>
      </c>
      <c r="AA42" s="206">
        <f>SUM(AA38:AA41)</f>
        <v>149348714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149348714</v>
      </c>
      <c r="F44" s="77">
        <f t="shared" si="4"/>
        <v>149348714</v>
      </c>
      <c r="G44" s="77">
        <f t="shared" si="4"/>
        <v>174578810</v>
      </c>
      <c r="H44" s="77">
        <f t="shared" si="4"/>
        <v>-28988745</v>
      </c>
      <c r="I44" s="77">
        <f t="shared" si="4"/>
        <v>-36426548</v>
      </c>
      <c r="J44" s="77">
        <f t="shared" si="4"/>
        <v>109163517</v>
      </c>
      <c r="K44" s="77">
        <f t="shared" si="4"/>
        <v>-28967562</v>
      </c>
      <c r="L44" s="77">
        <f t="shared" si="4"/>
        <v>-41507521</v>
      </c>
      <c r="M44" s="77">
        <f t="shared" si="4"/>
        <v>82712420</v>
      </c>
      <c r="N44" s="77">
        <f t="shared" si="4"/>
        <v>12237337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121400854</v>
      </c>
      <c r="X44" s="77">
        <f t="shared" si="4"/>
        <v>267089528</v>
      </c>
      <c r="Y44" s="77">
        <f t="shared" si="4"/>
        <v>-145688674</v>
      </c>
      <c r="Z44" s="212">
        <f>+IF(X44&lt;&gt;0,+(Y44/X44)*100,0)</f>
        <v>-54.54675632209736</v>
      </c>
      <c r="AA44" s="210">
        <f>+AA42-AA43</f>
        <v>149348714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149348714</v>
      </c>
      <c r="F46" s="88">
        <f t="shared" si="5"/>
        <v>149348714</v>
      </c>
      <c r="G46" s="88">
        <f t="shared" si="5"/>
        <v>174578810</v>
      </c>
      <c r="H46" s="88">
        <f t="shared" si="5"/>
        <v>-28988745</v>
      </c>
      <c r="I46" s="88">
        <f t="shared" si="5"/>
        <v>-36426548</v>
      </c>
      <c r="J46" s="88">
        <f t="shared" si="5"/>
        <v>109163517</v>
      </c>
      <c r="K46" s="88">
        <f t="shared" si="5"/>
        <v>-28967562</v>
      </c>
      <c r="L46" s="88">
        <f t="shared" si="5"/>
        <v>-41507521</v>
      </c>
      <c r="M46" s="88">
        <f t="shared" si="5"/>
        <v>82712420</v>
      </c>
      <c r="N46" s="88">
        <f t="shared" si="5"/>
        <v>12237337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121400854</v>
      </c>
      <c r="X46" s="88">
        <f t="shared" si="5"/>
        <v>267089528</v>
      </c>
      <c r="Y46" s="88">
        <f t="shared" si="5"/>
        <v>-145688674</v>
      </c>
      <c r="Z46" s="208">
        <f>+IF(X46&lt;&gt;0,+(Y46/X46)*100,0)</f>
        <v>-54.54675632209736</v>
      </c>
      <c r="AA46" s="206">
        <f>SUM(AA44:AA45)</f>
        <v>149348714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149348714</v>
      </c>
      <c r="F48" s="219">
        <f t="shared" si="6"/>
        <v>149348714</v>
      </c>
      <c r="G48" s="219">
        <f t="shared" si="6"/>
        <v>174578810</v>
      </c>
      <c r="H48" s="220">
        <f t="shared" si="6"/>
        <v>-28988745</v>
      </c>
      <c r="I48" s="220">
        <f t="shared" si="6"/>
        <v>-36426548</v>
      </c>
      <c r="J48" s="220">
        <f t="shared" si="6"/>
        <v>109163517</v>
      </c>
      <c r="K48" s="220">
        <f t="shared" si="6"/>
        <v>-28967562</v>
      </c>
      <c r="L48" s="220">
        <f t="shared" si="6"/>
        <v>-41507521</v>
      </c>
      <c r="M48" s="219">
        <f t="shared" si="6"/>
        <v>82712420</v>
      </c>
      <c r="N48" s="219">
        <f t="shared" si="6"/>
        <v>12237337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121400854</v>
      </c>
      <c r="X48" s="220">
        <f t="shared" si="6"/>
        <v>267089528</v>
      </c>
      <c r="Y48" s="220">
        <f t="shared" si="6"/>
        <v>-145688674</v>
      </c>
      <c r="Z48" s="221">
        <f>+IF(X48&lt;&gt;0,+(Y48/X48)*100,0)</f>
        <v>-54.54675632209736</v>
      </c>
      <c r="AA48" s="222">
        <f>SUM(AA46:AA47)</f>
        <v>149348714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1000000</v>
      </c>
      <c r="F5" s="100">
        <f t="shared" si="0"/>
        <v>1000000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606028</v>
      </c>
      <c r="M5" s="100">
        <f t="shared" si="0"/>
        <v>0</v>
      </c>
      <c r="N5" s="100">
        <f t="shared" si="0"/>
        <v>606028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606028</v>
      </c>
      <c r="X5" s="100">
        <f t="shared" si="0"/>
        <v>499998</v>
      </c>
      <c r="Y5" s="100">
        <f t="shared" si="0"/>
        <v>106030</v>
      </c>
      <c r="Z5" s="137">
        <f>+IF(X5&lt;&gt;0,+(Y5/X5)*100,0)</f>
        <v>21.206084824339296</v>
      </c>
      <c r="AA5" s="153">
        <f>SUM(AA6:AA8)</f>
        <v>1000000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>
        <v>1000000</v>
      </c>
      <c r="F8" s="60">
        <v>1000000</v>
      </c>
      <c r="G8" s="60"/>
      <c r="H8" s="60"/>
      <c r="I8" s="60"/>
      <c r="J8" s="60"/>
      <c r="K8" s="60"/>
      <c r="L8" s="60">
        <v>606028</v>
      </c>
      <c r="M8" s="60"/>
      <c r="N8" s="60">
        <v>606028</v>
      </c>
      <c r="O8" s="60"/>
      <c r="P8" s="60"/>
      <c r="Q8" s="60"/>
      <c r="R8" s="60"/>
      <c r="S8" s="60"/>
      <c r="T8" s="60"/>
      <c r="U8" s="60"/>
      <c r="V8" s="60"/>
      <c r="W8" s="60">
        <v>606028</v>
      </c>
      <c r="X8" s="60">
        <v>499998</v>
      </c>
      <c r="Y8" s="60">
        <v>106030</v>
      </c>
      <c r="Z8" s="140">
        <v>21.21</v>
      </c>
      <c r="AA8" s="62">
        <v>1000000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2381000</v>
      </c>
      <c r="F15" s="100">
        <f t="shared" si="2"/>
        <v>2381000</v>
      </c>
      <c r="G15" s="100">
        <f t="shared" si="2"/>
        <v>0</v>
      </c>
      <c r="H15" s="100">
        <f t="shared" si="2"/>
        <v>0</v>
      </c>
      <c r="I15" s="100">
        <f t="shared" si="2"/>
        <v>314909</v>
      </c>
      <c r="J15" s="100">
        <f t="shared" si="2"/>
        <v>314909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314909</v>
      </c>
      <c r="X15" s="100">
        <f t="shared" si="2"/>
        <v>1190502</v>
      </c>
      <c r="Y15" s="100">
        <f t="shared" si="2"/>
        <v>-875593</v>
      </c>
      <c r="Z15" s="137">
        <f>+IF(X15&lt;&gt;0,+(Y15/X15)*100,0)</f>
        <v>-73.54821747464516</v>
      </c>
      <c r="AA15" s="102">
        <f>SUM(AA16:AA18)</f>
        <v>2381000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2381000</v>
      </c>
      <c r="F17" s="60">
        <v>2381000</v>
      </c>
      <c r="G17" s="60"/>
      <c r="H17" s="60"/>
      <c r="I17" s="60">
        <v>314909</v>
      </c>
      <c r="J17" s="60">
        <v>314909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314909</v>
      </c>
      <c r="X17" s="60">
        <v>1190502</v>
      </c>
      <c r="Y17" s="60">
        <v>-875593</v>
      </c>
      <c r="Z17" s="140">
        <v>-73.55</v>
      </c>
      <c r="AA17" s="62">
        <v>2381000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287751846</v>
      </c>
      <c r="F19" s="100">
        <f t="shared" si="3"/>
        <v>287751846</v>
      </c>
      <c r="G19" s="100">
        <f t="shared" si="3"/>
        <v>592440</v>
      </c>
      <c r="H19" s="100">
        <f t="shared" si="3"/>
        <v>1822678</v>
      </c>
      <c r="I19" s="100">
        <f t="shared" si="3"/>
        <v>0</v>
      </c>
      <c r="J19" s="100">
        <f t="shared" si="3"/>
        <v>2415118</v>
      </c>
      <c r="K19" s="100">
        <f t="shared" si="3"/>
        <v>4497188</v>
      </c>
      <c r="L19" s="100">
        <f t="shared" si="3"/>
        <v>343696</v>
      </c>
      <c r="M19" s="100">
        <f t="shared" si="3"/>
        <v>2441044</v>
      </c>
      <c r="N19" s="100">
        <f t="shared" si="3"/>
        <v>7281928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9697046</v>
      </c>
      <c r="X19" s="100">
        <f t="shared" si="3"/>
        <v>143725926</v>
      </c>
      <c r="Y19" s="100">
        <f t="shared" si="3"/>
        <v>-134028880</v>
      </c>
      <c r="Z19" s="137">
        <f>+IF(X19&lt;&gt;0,+(Y19/X19)*100,0)</f>
        <v>-93.25309895724729</v>
      </c>
      <c r="AA19" s="102">
        <f>SUM(AA20:AA23)</f>
        <v>287751846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>
        <v>124354922</v>
      </c>
      <c r="F21" s="60">
        <v>124354922</v>
      </c>
      <c r="G21" s="60">
        <v>592440</v>
      </c>
      <c r="H21" s="60">
        <v>1213232</v>
      </c>
      <c r="I21" s="60"/>
      <c r="J21" s="60">
        <v>1805672</v>
      </c>
      <c r="K21" s="60">
        <v>3261527</v>
      </c>
      <c r="L21" s="60">
        <v>343696</v>
      </c>
      <c r="M21" s="60">
        <v>683654</v>
      </c>
      <c r="N21" s="60">
        <v>4288877</v>
      </c>
      <c r="O21" s="60"/>
      <c r="P21" s="60"/>
      <c r="Q21" s="60"/>
      <c r="R21" s="60"/>
      <c r="S21" s="60"/>
      <c r="T21" s="60"/>
      <c r="U21" s="60"/>
      <c r="V21" s="60"/>
      <c r="W21" s="60">
        <v>6094549</v>
      </c>
      <c r="X21" s="60">
        <v>60027462</v>
      </c>
      <c r="Y21" s="60">
        <v>-53932913</v>
      </c>
      <c r="Z21" s="140">
        <v>-89.85</v>
      </c>
      <c r="AA21" s="62">
        <v>124354922</v>
      </c>
    </row>
    <row r="22" spans="1:27" ht="12.75">
      <c r="A22" s="138" t="s">
        <v>91</v>
      </c>
      <c r="B22" s="136"/>
      <c r="C22" s="157"/>
      <c r="D22" s="157"/>
      <c r="E22" s="158">
        <v>163396924</v>
      </c>
      <c r="F22" s="159">
        <v>163396924</v>
      </c>
      <c r="G22" s="159"/>
      <c r="H22" s="159">
        <v>609446</v>
      </c>
      <c r="I22" s="159"/>
      <c r="J22" s="159">
        <v>609446</v>
      </c>
      <c r="K22" s="159">
        <v>1235661</v>
      </c>
      <c r="L22" s="159"/>
      <c r="M22" s="159">
        <v>1757390</v>
      </c>
      <c r="N22" s="159">
        <v>2993051</v>
      </c>
      <c r="O22" s="159"/>
      <c r="P22" s="159"/>
      <c r="Q22" s="159"/>
      <c r="R22" s="159"/>
      <c r="S22" s="159"/>
      <c r="T22" s="159"/>
      <c r="U22" s="159"/>
      <c r="V22" s="159"/>
      <c r="W22" s="159">
        <v>3602497</v>
      </c>
      <c r="X22" s="159">
        <v>83698464</v>
      </c>
      <c r="Y22" s="159">
        <v>-80095967</v>
      </c>
      <c r="Z22" s="141">
        <v>-95.7</v>
      </c>
      <c r="AA22" s="225">
        <v>163396924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291132846</v>
      </c>
      <c r="F25" s="219">
        <f t="shared" si="4"/>
        <v>291132846</v>
      </c>
      <c r="G25" s="219">
        <f t="shared" si="4"/>
        <v>592440</v>
      </c>
      <c r="H25" s="219">
        <f t="shared" si="4"/>
        <v>1822678</v>
      </c>
      <c r="I25" s="219">
        <f t="shared" si="4"/>
        <v>314909</v>
      </c>
      <c r="J25" s="219">
        <f t="shared" si="4"/>
        <v>2730027</v>
      </c>
      <c r="K25" s="219">
        <f t="shared" si="4"/>
        <v>4497188</v>
      </c>
      <c r="L25" s="219">
        <f t="shared" si="4"/>
        <v>949724</v>
      </c>
      <c r="M25" s="219">
        <f t="shared" si="4"/>
        <v>2441044</v>
      </c>
      <c r="N25" s="219">
        <f t="shared" si="4"/>
        <v>7887956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10617983</v>
      </c>
      <c r="X25" s="219">
        <f t="shared" si="4"/>
        <v>145416426</v>
      </c>
      <c r="Y25" s="219">
        <f t="shared" si="4"/>
        <v>-134798443</v>
      </c>
      <c r="Z25" s="231">
        <f>+IF(X25&lt;&gt;0,+(Y25/X25)*100,0)</f>
        <v>-92.69822310170103</v>
      </c>
      <c r="AA25" s="232">
        <f>+AA5+AA9+AA15+AA19+AA24</f>
        <v>291132846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290132846</v>
      </c>
      <c r="F28" s="60">
        <v>290132846</v>
      </c>
      <c r="G28" s="60">
        <v>592440</v>
      </c>
      <c r="H28" s="60">
        <v>1822678</v>
      </c>
      <c r="I28" s="60"/>
      <c r="J28" s="60">
        <v>2415118</v>
      </c>
      <c r="K28" s="60">
        <v>4497188</v>
      </c>
      <c r="L28" s="60">
        <v>343696</v>
      </c>
      <c r="M28" s="60">
        <v>2441044</v>
      </c>
      <c r="N28" s="60">
        <v>7281928</v>
      </c>
      <c r="O28" s="60"/>
      <c r="P28" s="60"/>
      <c r="Q28" s="60"/>
      <c r="R28" s="60"/>
      <c r="S28" s="60"/>
      <c r="T28" s="60"/>
      <c r="U28" s="60"/>
      <c r="V28" s="60"/>
      <c r="W28" s="60">
        <v>9697046</v>
      </c>
      <c r="X28" s="60">
        <v>145066422</v>
      </c>
      <c r="Y28" s="60">
        <v>-135369376</v>
      </c>
      <c r="Z28" s="140">
        <v>-93.32</v>
      </c>
      <c r="AA28" s="155">
        <v>290132846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290132846</v>
      </c>
      <c r="F32" s="77">
        <f t="shared" si="5"/>
        <v>290132846</v>
      </c>
      <c r="G32" s="77">
        <f t="shared" si="5"/>
        <v>592440</v>
      </c>
      <c r="H32" s="77">
        <f t="shared" si="5"/>
        <v>1822678</v>
      </c>
      <c r="I32" s="77">
        <f t="shared" si="5"/>
        <v>0</v>
      </c>
      <c r="J32" s="77">
        <f t="shared" si="5"/>
        <v>2415118</v>
      </c>
      <c r="K32" s="77">
        <f t="shared" si="5"/>
        <v>4497188</v>
      </c>
      <c r="L32" s="77">
        <f t="shared" si="5"/>
        <v>343696</v>
      </c>
      <c r="M32" s="77">
        <f t="shared" si="5"/>
        <v>2441044</v>
      </c>
      <c r="N32" s="77">
        <f t="shared" si="5"/>
        <v>7281928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9697046</v>
      </c>
      <c r="X32" s="77">
        <f t="shared" si="5"/>
        <v>145066422</v>
      </c>
      <c r="Y32" s="77">
        <f t="shared" si="5"/>
        <v>-135369376</v>
      </c>
      <c r="Z32" s="212">
        <f>+IF(X32&lt;&gt;0,+(Y32/X32)*100,0)</f>
        <v>-93.31544414875002</v>
      </c>
      <c r="AA32" s="79">
        <f>SUM(AA28:AA31)</f>
        <v>290132846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1000000</v>
      </c>
      <c r="F35" s="60">
        <v>1000000</v>
      </c>
      <c r="G35" s="60"/>
      <c r="H35" s="60"/>
      <c r="I35" s="60">
        <v>314909</v>
      </c>
      <c r="J35" s="60">
        <v>314909</v>
      </c>
      <c r="K35" s="60"/>
      <c r="L35" s="60">
        <v>606028</v>
      </c>
      <c r="M35" s="60"/>
      <c r="N35" s="60">
        <v>606028</v>
      </c>
      <c r="O35" s="60"/>
      <c r="P35" s="60"/>
      <c r="Q35" s="60"/>
      <c r="R35" s="60"/>
      <c r="S35" s="60"/>
      <c r="T35" s="60"/>
      <c r="U35" s="60"/>
      <c r="V35" s="60"/>
      <c r="W35" s="60">
        <v>920937</v>
      </c>
      <c r="X35" s="60">
        <v>499998</v>
      </c>
      <c r="Y35" s="60">
        <v>420939</v>
      </c>
      <c r="Z35" s="140">
        <v>84.19</v>
      </c>
      <c r="AA35" s="62">
        <v>1000000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291132846</v>
      </c>
      <c r="F36" s="220">
        <f t="shared" si="6"/>
        <v>291132846</v>
      </c>
      <c r="G36" s="220">
        <f t="shared" si="6"/>
        <v>592440</v>
      </c>
      <c r="H36" s="220">
        <f t="shared" si="6"/>
        <v>1822678</v>
      </c>
      <c r="I36" s="220">
        <f t="shared" si="6"/>
        <v>314909</v>
      </c>
      <c r="J36" s="220">
        <f t="shared" si="6"/>
        <v>2730027</v>
      </c>
      <c r="K36" s="220">
        <f t="shared" si="6"/>
        <v>4497188</v>
      </c>
      <c r="L36" s="220">
        <f t="shared" si="6"/>
        <v>949724</v>
      </c>
      <c r="M36" s="220">
        <f t="shared" si="6"/>
        <v>2441044</v>
      </c>
      <c r="N36" s="220">
        <f t="shared" si="6"/>
        <v>7887956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10617983</v>
      </c>
      <c r="X36" s="220">
        <f t="shared" si="6"/>
        <v>145566420</v>
      </c>
      <c r="Y36" s="220">
        <f t="shared" si="6"/>
        <v>-134948437</v>
      </c>
      <c r="Z36" s="221">
        <f>+IF(X36&lt;&gt;0,+(Y36/X36)*100,0)</f>
        <v>-92.70574697103906</v>
      </c>
      <c r="AA36" s="239">
        <f>SUM(AA32:AA35)</f>
        <v>291132846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/>
      <c r="D9" s="155"/>
      <c r="E9" s="59">
        <v>171997909</v>
      </c>
      <c r="F9" s="60">
        <v>171997909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85998955</v>
      </c>
      <c r="Y9" s="60">
        <v>-85998955</v>
      </c>
      <c r="Z9" s="140">
        <v>-100</v>
      </c>
      <c r="AA9" s="62">
        <v>171997909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30485891</v>
      </c>
      <c r="F11" s="60">
        <v>30485891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15242946</v>
      </c>
      <c r="Y11" s="60">
        <v>-15242946</v>
      </c>
      <c r="Z11" s="140">
        <v>-100</v>
      </c>
      <c r="AA11" s="62">
        <v>30485891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202483800</v>
      </c>
      <c r="F12" s="73">
        <f t="shared" si="0"/>
        <v>202483800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101241901</v>
      </c>
      <c r="Y12" s="73">
        <f t="shared" si="0"/>
        <v>-101241901</v>
      </c>
      <c r="Z12" s="170">
        <f>+IF(X12&lt;&gt;0,+(Y12/X12)*100,0)</f>
        <v>-100</v>
      </c>
      <c r="AA12" s="74">
        <f>SUM(AA6:AA11)</f>
        <v>202483800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5096647733</v>
      </c>
      <c r="F19" s="60">
        <v>5096647733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2548323867</v>
      </c>
      <c r="Y19" s="60">
        <v>-2548323867</v>
      </c>
      <c r="Z19" s="140">
        <v>-100</v>
      </c>
      <c r="AA19" s="62">
        <v>5096647733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50267</v>
      </c>
      <c r="F22" s="60">
        <v>50267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25134</v>
      </c>
      <c r="Y22" s="60">
        <v>-25134</v>
      </c>
      <c r="Z22" s="140">
        <v>-100</v>
      </c>
      <c r="AA22" s="62">
        <v>50267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5096698000</v>
      </c>
      <c r="F24" s="77">
        <f t="shared" si="1"/>
        <v>5096698000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2548349001</v>
      </c>
      <c r="Y24" s="77">
        <f t="shared" si="1"/>
        <v>-2548349001</v>
      </c>
      <c r="Z24" s="212">
        <f>+IF(X24&lt;&gt;0,+(Y24/X24)*100,0)</f>
        <v>-100</v>
      </c>
      <c r="AA24" s="79">
        <f>SUM(AA15:AA23)</f>
        <v>5096698000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5299181800</v>
      </c>
      <c r="F25" s="73">
        <f t="shared" si="2"/>
        <v>5299181800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2649590902</v>
      </c>
      <c r="Y25" s="73">
        <f t="shared" si="2"/>
        <v>-2649590902</v>
      </c>
      <c r="Z25" s="170">
        <f>+IF(X25&lt;&gt;0,+(Y25/X25)*100,0)</f>
        <v>-100</v>
      </c>
      <c r="AA25" s="74">
        <f>+AA12+AA24</f>
        <v>5299181800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250728790</v>
      </c>
      <c r="F32" s="60">
        <v>250728790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125364395</v>
      </c>
      <c r="Y32" s="60">
        <v>-125364395</v>
      </c>
      <c r="Z32" s="140">
        <v>-100</v>
      </c>
      <c r="AA32" s="62">
        <v>250728790</v>
      </c>
    </row>
    <row r="33" spans="1:27" ht="12.75">
      <c r="A33" s="249" t="s">
        <v>165</v>
      </c>
      <c r="B33" s="182"/>
      <c r="C33" s="155"/>
      <c r="D33" s="155"/>
      <c r="E33" s="59">
        <v>3687000</v>
      </c>
      <c r="F33" s="60">
        <v>3687000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1843500</v>
      </c>
      <c r="Y33" s="60">
        <v>-1843500</v>
      </c>
      <c r="Z33" s="140">
        <v>-100</v>
      </c>
      <c r="AA33" s="62">
        <v>3687000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254415790</v>
      </c>
      <c r="F34" s="73">
        <f t="shared" si="3"/>
        <v>254415790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127207895</v>
      </c>
      <c r="Y34" s="73">
        <f t="shared" si="3"/>
        <v>-127207895</v>
      </c>
      <c r="Z34" s="170">
        <f>+IF(X34&lt;&gt;0,+(Y34/X34)*100,0)</f>
        <v>-100</v>
      </c>
      <c r="AA34" s="74">
        <f>SUM(AA29:AA33)</f>
        <v>254415790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123155000</v>
      </c>
      <c r="F37" s="60">
        <v>123155000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61577500</v>
      </c>
      <c r="Y37" s="60">
        <v>-61577500</v>
      </c>
      <c r="Z37" s="140">
        <v>-100</v>
      </c>
      <c r="AA37" s="62">
        <v>123155000</v>
      </c>
    </row>
    <row r="38" spans="1:27" ht="12.75">
      <c r="A38" s="249" t="s">
        <v>165</v>
      </c>
      <c r="B38" s="182"/>
      <c r="C38" s="155"/>
      <c r="D38" s="155"/>
      <c r="E38" s="59">
        <v>13103000</v>
      </c>
      <c r="F38" s="60">
        <v>13103000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6551500</v>
      </c>
      <c r="Y38" s="60">
        <v>-6551500</v>
      </c>
      <c r="Z38" s="140">
        <v>-100</v>
      </c>
      <c r="AA38" s="62">
        <v>13103000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136258000</v>
      </c>
      <c r="F39" s="77">
        <f t="shared" si="4"/>
        <v>136258000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68129000</v>
      </c>
      <c r="Y39" s="77">
        <f t="shared" si="4"/>
        <v>-68129000</v>
      </c>
      <c r="Z39" s="212">
        <f>+IF(X39&lt;&gt;0,+(Y39/X39)*100,0)</f>
        <v>-100</v>
      </c>
      <c r="AA39" s="79">
        <f>SUM(AA37:AA38)</f>
        <v>136258000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390673790</v>
      </c>
      <c r="F40" s="73">
        <f t="shared" si="5"/>
        <v>390673790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195336895</v>
      </c>
      <c r="Y40" s="73">
        <f t="shared" si="5"/>
        <v>-195336895</v>
      </c>
      <c r="Z40" s="170">
        <f>+IF(X40&lt;&gt;0,+(Y40/X40)*100,0)</f>
        <v>-100</v>
      </c>
      <c r="AA40" s="74">
        <f>+AA34+AA39</f>
        <v>390673790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4908508010</v>
      </c>
      <c r="F42" s="259">
        <f t="shared" si="6"/>
        <v>4908508010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2454254007</v>
      </c>
      <c r="Y42" s="259">
        <f t="shared" si="6"/>
        <v>-2454254007</v>
      </c>
      <c r="Z42" s="260">
        <f>+IF(X42&lt;&gt;0,+(Y42/X42)*100,0)</f>
        <v>-100</v>
      </c>
      <c r="AA42" s="261">
        <f>+AA25-AA40</f>
        <v>4908508010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4908508010</v>
      </c>
      <c r="F45" s="60">
        <v>4908508010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2454254005</v>
      </c>
      <c r="Y45" s="60">
        <v>-2454254005</v>
      </c>
      <c r="Z45" s="139">
        <v>-100</v>
      </c>
      <c r="AA45" s="62">
        <v>4908508010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4908508010</v>
      </c>
      <c r="F48" s="219">
        <f t="shared" si="7"/>
        <v>4908508010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2454254005</v>
      </c>
      <c r="Y48" s="219">
        <f t="shared" si="7"/>
        <v>-2454254005</v>
      </c>
      <c r="Z48" s="265">
        <f>+IF(X48&lt;&gt;0,+(Y48/X48)*100,0)</f>
        <v>-100</v>
      </c>
      <c r="AA48" s="232">
        <f>SUM(AA45:AA47)</f>
        <v>4908508010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>
        <v>211140</v>
      </c>
      <c r="F7" s="60">
        <v>211140</v>
      </c>
      <c r="G7" s="60">
        <v>152370</v>
      </c>
      <c r="H7" s="60">
        <v>111368</v>
      </c>
      <c r="I7" s="60">
        <v>123210</v>
      </c>
      <c r="J7" s="60">
        <v>386948</v>
      </c>
      <c r="K7" s="60">
        <v>115405</v>
      </c>
      <c r="L7" s="60">
        <v>98937</v>
      </c>
      <c r="M7" s="60">
        <v>107284</v>
      </c>
      <c r="N7" s="60">
        <v>321626</v>
      </c>
      <c r="O7" s="60"/>
      <c r="P7" s="60"/>
      <c r="Q7" s="60"/>
      <c r="R7" s="60"/>
      <c r="S7" s="60"/>
      <c r="T7" s="60"/>
      <c r="U7" s="60"/>
      <c r="V7" s="60"/>
      <c r="W7" s="60">
        <v>708574</v>
      </c>
      <c r="X7" s="60">
        <v>105570</v>
      </c>
      <c r="Y7" s="60">
        <v>603004</v>
      </c>
      <c r="Z7" s="140">
        <v>571.19</v>
      </c>
      <c r="AA7" s="62">
        <v>211140</v>
      </c>
    </row>
    <row r="8" spans="1:27" ht="12.75">
      <c r="A8" s="249" t="s">
        <v>178</v>
      </c>
      <c r="B8" s="182"/>
      <c r="C8" s="155"/>
      <c r="D8" s="155"/>
      <c r="E8" s="59">
        <v>3288590</v>
      </c>
      <c r="F8" s="60">
        <v>3288590</v>
      </c>
      <c r="G8" s="60">
        <v>2136470</v>
      </c>
      <c r="H8" s="60">
        <v>264045</v>
      </c>
      <c r="I8" s="60">
        <v>6095528</v>
      </c>
      <c r="J8" s="60">
        <v>8496043</v>
      </c>
      <c r="K8" s="60">
        <v>422572</v>
      </c>
      <c r="L8" s="60">
        <v>215195</v>
      </c>
      <c r="M8" s="60">
        <v>209288</v>
      </c>
      <c r="N8" s="60">
        <v>847055</v>
      </c>
      <c r="O8" s="60"/>
      <c r="P8" s="60"/>
      <c r="Q8" s="60"/>
      <c r="R8" s="60"/>
      <c r="S8" s="60"/>
      <c r="T8" s="60"/>
      <c r="U8" s="60"/>
      <c r="V8" s="60"/>
      <c r="W8" s="60">
        <v>9343098</v>
      </c>
      <c r="X8" s="60">
        <v>1644294</v>
      </c>
      <c r="Y8" s="60">
        <v>7698804</v>
      </c>
      <c r="Z8" s="140">
        <v>468.21</v>
      </c>
      <c r="AA8" s="62">
        <v>3288590</v>
      </c>
    </row>
    <row r="9" spans="1:27" ht="12.75">
      <c r="A9" s="249" t="s">
        <v>179</v>
      </c>
      <c r="B9" s="182"/>
      <c r="C9" s="155"/>
      <c r="D9" s="155"/>
      <c r="E9" s="59">
        <v>554376000</v>
      </c>
      <c r="F9" s="60">
        <v>554376000</v>
      </c>
      <c r="G9" s="60">
        <v>205223000</v>
      </c>
      <c r="H9" s="60">
        <v>1860000</v>
      </c>
      <c r="I9" s="60"/>
      <c r="J9" s="60">
        <v>207083000</v>
      </c>
      <c r="K9" s="60"/>
      <c r="L9" s="60"/>
      <c r="M9" s="60">
        <v>110534000</v>
      </c>
      <c r="N9" s="60">
        <v>110534000</v>
      </c>
      <c r="O9" s="60"/>
      <c r="P9" s="60"/>
      <c r="Q9" s="60"/>
      <c r="R9" s="60"/>
      <c r="S9" s="60"/>
      <c r="T9" s="60"/>
      <c r="U9" s="60"/>
      <c r="V9" s="60"/>
      <c r="W9" s="60">
        <v>317617000</v>
      </c>
      <c r="X9" s="60">
        <v>411034100</v>
      </c>
      <c r="Y9" s="60">
        <v>-93417100</v>
      </c>
      <c r="Z9" s="140">
        <v>-22.73</v>
      </c>
      <c r="AA9" s="62">
        <v>554376000</v>
      </c>
    </row>
    <row r="10" spans="1:27" ht="12.75">
      <c r="A10" s="249" t="s">
        <v>180</v>
      </c>
      <c r="B10" s="182"/>
      <c r="C10" s="155"/>
      <c r="D10" s="155"/>
      <c r="E10" s="59">
        <v>296578000</v>
      </c>
      <c r="F10" s="60">
        <v>296578000</v>
      </c>
      <c r="G10" s="60"/>
      <c r="H10" s="60"/>
      <c r="I10" s="60">
        <v>4000000</v>
      </c>
      <c r="J10" s="60">
        <v>4000000</v>
      </c>
      <c r="K10" s="60"/>
      <c r="L10" s="60"/>
      <c r="M10" s="60">
        <v>1100000</v>
      </c>
      <c r="N10" s="60">
        <v>1100000</v>
      </c>
      <c r="O10" s="60"/>
      <c r="P10" s="60"/>
      <c r="Q10" s="60"/>
      <c r="R10" s="60"/>
      <c r="S10" s="60"/>
      <c r="T10" s="60"/>
      <c r="U10" s="60"/>
      <c r="V10" s="60"/>
      <c r="W10" s="60">
        <v>5100000</v>
      </c>
      <c r="X10" s="60">
        <v>218224810</v>
      </c>
      <c r="Y10" s="60">
        <v>-213124810</v>
      </c>
      <c r="Z10" s="140">
        <v>-97.66</v>
      </c>
      <c r="AA10" s="62">
        <v>296578000</v>
      </c>
    </row>
    <row r="11" spans="1:27" ht="12.75">
      <c r="A11" s="249" t="s">
        <v>181</v>
      </c>
      <c r="B11" s="182"/>
      <c r="C11" s="155"/>
      <c r="D11" s="155"/>
      <c r="E11" s="59"/>
      <c r="F11" s="60"/>
      <c r="G11" s="60">
        <v>55219</v>
      </c>
      <c r="H11" s="60">
        <v>490555</v>
      </c>
      <c r="I11" s="60">
        <v>548266</v>
      </c>
      <c r="J11" s="60">
        <v>1094040</v>
      </c>
      <c r="K11" s="60">
        <v>552769</v>
      </c>
      <c r="L11" s="60">
        <v>254710</v>
      </c>
      <c r="M11" s="60">
        <v>46383</v>
      </c>
      <c r="N11" s="60">
        <v>853862</v>
      </c>
      <c r="O11" s="60"/>
      <c r="P11" s="60"/>
      <c r="Q11" s="60"/>
      <c r="R11" s="60"/>
      <c r="S11" s="60"/>
      <c r="T11" s="60"/>
      <c r="U11" s="60"/>
      <c r="V11" s="60"/>
      <c r="W11" s="60">
        <v>1947902</v>
      </c>
      <c r="X11" s="60"/>
      <c r="Y11" s="60">
        <v>1947902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-544609884</v>
      </c>
      <c r="F14" s="60">
        <v>-544609884</v>
      </c>
      <c r="G14" s="60">
        <v>-75449443</v>
      </c>
      <c r="H14" s="60">
        <v>-29817140</v>
      </c>
      <c r="I14" s="60">
        <v>-35862337</v>
      </c>
      <c r="J14" s="60">
        <v>-141128920</v>
      </c>
      <c r="K14" s="60">
        <v>-24806286</v>
      </c>
      <c r="L14" s="60">
        <v>-39086047</v>
      </c>
      <c r="M14" s="60">
        <v>-49276900</v>
      </c>
      <c r="N14" s="60">
        <v>-113169233</v>
      </c>
      <c r="O14" s="60"/>
      <c r="P14" s="60"/>
      <c r="Q14" s="60"/>
      <c r="R14" s="60"/>
      <c r="S14" s="60"/>
      <c r="T14" s="60"/>
      <c r="U14" s="60"/>
      <c r="V14" s="60"/>
      <c r="W14" s="60">
        <v>-254298153</v>
      </c>
      <c r="X14" s="60">
        <v>-315791981</v>
      </c>
      <c r="Y14" s="60">
        <v>61493828</v>
      </c>
      <c r="Z14" s="140">
        <v>-19.47</v>
      </c>
      <c r="AA14" s="62">
        <v>-544609884</v>
      </c>
    </row>
    <row r="15" spans="1:27" ht="12.75">
      <c r="A15" s="249" t="s">
        <v>40</v>
      </c>
      <c r="B15" s="182"/>
      <c r="C15" s="155"/>
      <c r="D15" s="155"/>
      <c r="E15" s="59">
        <v>-3150000</v>
      </c>
      <c r="F15" s="60">
        <v>-3150000</v>
      </c>
      <c r="G15" s="60"/>
      <c r="H15" s="60"/>
      <c r="I15" s="60"/>
      <c r="J15" s="60"/>
      <c r="K15" s="60"/>
      <c r="L15" s="60"/>
      <c r="M15" s="60">
        <v>-1388713</v>
      </c>
      <c r="N15" s="60">
        <v>-1388713</v>
      </c>
      <c r="O15" s="60"/>
      <c r="P15" s="60"/>
      <c r="Q15" s="60"/>
      <c r="R15" s="60"/>
      <c r="S15" s="60"/>
      <c r="T15" s="60"/>
      <c r="U15" s="60"/>
      <c r="V15" s="60"/>
      <c r="W15" s="60">
        <v>-1388713</v>
      </c>
      <c r="X15" s="60">
        <v>-1575000</v>
      </c>
      <c r="Y15" s="60">
        <v>186287</v>
      </c>
      <c r="Z15" s="140">
        <v>-11.83</v>
      </c>
      <c r="AA15" s="62">
        <v>-3150000</v>
      </c>
    </row>
    <row r="16" spans="1:27" ht="12.75">
      <c r="A16" s="249" t="s">
        <v>42</v>
      </c>
      <c r="B16" s="182"/>
      <c r="C16" s="155"/>
      <c r="D16" s="155"/>
      <c r="E16" s="59">
        <v>-15561000</v>
      </c>
      <c r="F16" s="60">
        <v>-15561000</v>
      </c>
      <c r="G16" s="60">
        <v>-473448</v>
      </c>
      <c r="H16" s="60">
        <v>-30599</v>
      </c>
      <c r="I16" s="60">
        <v>-39374</v>
      </c>
      <c r="J16" s="60">
        <v>-543421</v>
      </c>
      <c r="K16" s="60">
        <v>-155469</v>
      </c>
      <c r="L16" s="60">
        <v>-20399</v>
      </c>
      <c r="M16" s="60">
        <v>-20399</v>
      </c>
      <c r="N16" s="60">
        <v>-196267</v>
      </c>
      <c r="O16" s="60"/>
      <c r="P16" s="60"/>
      <c r="Q16" s="60"/>
      <c r="R16" s="60"/>
      <c r="S16" s="60"/>
      <c r="T16" s="60"/>
      <c r="U16" s="60"/>
      <c r="V16" s="60"/>
      <c r="W16" s="60">
        <v>-739688</v>
      </c>
      <c r="X16" s="60">
        <v>-11530498</v>
      </c>
      <c r="Y16" s="60">
        <v>10790810</v>
      </c>
      <c r="Z16" s="140">
        <v>-93.58</v>
      </c>
      <c r="AA16" s="62">
        <v>-15561000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291132846</v>
      </c>
      <c r="F17" s="73">
        <f t="shared" si="0"/>
        <v>291132846</v>
      </c>
      <c r="G17" s="73">
        <f t="shared" si="0"/>
        <v>131644168</v>
      </c>
      <c r="H17" s="73">
        <f t="shared" si="0"/>
        <v>-27121771</v>
      </c>
      <c r="I17" s="73">
        <f t="shared" si="0"/>
        <v>-25134707</v>
      </c>
      <c r="J17" s="73">
        <f t="shared" si="0"/>
        <v>79387690</v>
      </c>
      <c r="K17" s="73">
        <f t="shared" si="0"/>
        <v>-23871009</v>
      </c>
      <c r="L17" s="73">
        <f t="shared" si="0"/>
        <v>-38537604</v>
      </c>
      <c r="M17" s="73">
        <f t="shared" si="0"/>
        <v>61310943</v>
      </c>
      <c r="N17" s="73">
        <f t="shared" si="0"/>
        <v>-1097670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78290020</v>
      </c>
      <c r="X17" s="73">
        <f t="shared" si="0"/>
        <v>302111295</v>
      </c>
      <c r="Y17" s="73">
        <f t="shared" si="0"/>
        <v>-223821275</v>
      </c>
      <c r="Z17" s="170">
        <f>+IF(X17&lt;&gt;0,+(Y17/X17)*100,0)</f>
        <v>-74.08570242300937</v>
      </c>
      <c r="AA17" s="74">
        <f>SUM(AA6:AA16)</f>
        <v>291132846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-291132846</v>
      </c>
      <c r="F26" s="60">
        <v>-291132846</v>
      </c>
      <c r="G26" s="60">
        <v>-14621495</v>
      </c>
      <c r="H26" s="60">
        <v>-1000000</v>
      </c>
      <c r="I26" s="60">
        <v>-761708</v>
      </c>
      <c r="J26" s="60">
        <v>-16383203</v>
      </c>
      <c r="K26" s="60">
        <v>-350000</v>
      </c>
      <c r="L26" s="60">
        <v>-690872</v>
      </c>
      <c r="M26" s="60">
        <v>-2088701</v>
      </c>
      <c r="N26" s="60">
        <v>-3129573</v>
      </c>
      <c r="O26" s="60"/>
      <c r="P26" s="60"/>
      <c r="Q26" s="60"/>
      <c r="R26" s="60"/>
      <c r="S26" s="60"/>
      <c r="T26" s="60"/>
      <c r="U26" s="60"/>
      <c r="V26" s="60"/>
      <c r="W26" s="60">
        <v>-19512776</v>
      </c>
      <c r="X26" s="60">
        <v>-187006551</v>
      </c>
      <c r="Y26" s="60">
        <v>167493775</v>
      </c>
      <c r="Z26" s="140">
        <v>-89.57</v>
      </c>
      <c r="AA26" s="62">
        <v>-291132846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-291132846</v>
      </c>
      <c r="F27" s="73">
        <f t="shared" si="1"/>
        <v>-291132846</v>
      </c>
      <c r="G27" s="73">
        <f t="shared" si="1"/>
        <v>-14621495</v>
      </c>
      <c r="H27" s="73">
        <f t="shared" si="1"/>
        <v>-1000000</v>
      </c>
      <c r="I27" s="73">
        <f t="shared" si="1"/>
        <v>-761708</v>
      </c>
      <c r="J27" s="73">
        <f t="shared" si="1"/>
        <v>-16383203</v>
      </c>
      <c r="K27" s="73">
        <f t="shared" si="1"/>
        <v>-350000</v>
      </c>
      <c r="L27" s="73">
        <f t="shared" si="1"/>
        <v>-690872</v>
      </c>
      <c r="M27" s="73">
        <f t="shared" si="1"/>
        <v>-2088701</v>
      </c>
      <c r="N27" s="73">
        <f t="shared" si="1"/>
        <v>-3129573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-19512776</v>
      </c>
      <c r="X27" s="73">
        <f t="shared" si="1"/>
        <v>-187006551</v>
      </c>
      <c r="Y27" s="73">
        <f t="shared" si="1"/>
        <v>167493775</v>
      </c>
      <c r="Z27" s="170">
        <f>+IF(X27&lt;&gt;0,+(Y27/X27)*100,0)</f>
        <v>-89.56572596218835</v>
      </c>
      <c r="AA27" s="74">
        <f>SUM(AA21:AA26)</f>
        <v>-291132846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0</v>
      </c>
      <c r="F38" s="100">
        <f t="shared" si="3"/>
        <v>0</v>
      </c>
      <c r="G38" s="100">
        <f t="shared" si="3"/>
        <v>117022673</v>
      </c>
      <c r="H38" s="100">
        <f t="shared" si="3"/>
        <v>-28121771</v>
      </c>
      <c r="I38" s="100">
        <f t="shared" si="3"/>
        <v>-25896415</v>
      </c>
      <c r="J38" s="100">
        <f t="shared" si="3"/>
        <v>63004487</v>
      </c>
      <c r="K38" s="100">
        <f t="shared" si="3"/>
        <v>-24221009</v>
      </c>
      <c r="L38" s="100">
        <f t="shared" si="3"/>
        <v>-39228476</v>
      </c>
      <c r="M38" s="100">
        <f t="shared" si="3"/>
        <v>59222242</v>
      </c>
      <c r="N38" s="100">
        <f t="shared" si="3"/>
        <v>-4227243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58777244</v>
      </c>
      <c r="X38" s="100">
        <f t="shared" si="3"/>
        <v>115104744</v>
      </c>
      <c r="Y38" s="100">
        <f t="shared" si="3"/>
        <v>-56327500</v>
      </c>
      <c r="Z38" s="137">
        <f>+IF(X38&lt;&gt;0,+(Y38/X38)*100,0)</f>
        <v>-48.93586314739556</v>
      </c>
      <c r="AA38" s="102">
        <f>+AA17+AA27+AA36</f>
        <v>0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>
        <v>3761038</v>
      </c>
      <c r="H39" s="100">
        <v>120783711</v>
      </c>
      <c r="I39" s="100">
        <v>92661940</v>
      </c>
      <c r="J39" s="100">
        <v>3761038</v>
      </c>
      <c r="K39" s="100">
        <v>66765525</v>
      </c>
      <c r="L39" s="100">
        <v>42544516</v>
      </c>
      <c r="M39" s="100">
        <v>3316040</v>
      </c>
      <c r="N39" s="100">
        <v>66765525</v>
      </c>
      <c r="O39" s="100"/>
      <c r="P39" s="100"/>
      <c r="Q39" s="100"/>
      <c r="R39" s="100"/>
      <c r="S39" s="100"/>
      <c r="T39" s="100"/>
      <c r="U39" s="100"/>
      <c r="V39" s="100"/>
      <c r="W39" s="100">
        <v>3761038</v>
      </c>
      <c r="X39" s="100"/>
      <c r="Y39" s="100">
        <v>3761038</v>
      </c>
      <c r="Z39" s="137"/>
      <c r="AA39" s="102"/>
    </row>
    <row r="40" spans="1:27" ht="12.75">
      <c r="A40" s="269" t="s">
        <v>201</v>
      </c>
      <c r="B40" s="256"/>
      <c r="C40" s="257"/>
      <c r="D40" s="257"/>
      <c r="E40" s="258"/>
      <c r="F40" s="259"/>
      <c r="G40" s="259">
        <v>120783711</v>
      </c>
      <c r="H40" s="259">
        <v>92661940</v>
      </c>
      <c r="I40" s="259">
        <v>66765525</v>
      </c>
      <c r="J40" s="259">
        <v>66765525</v>
      </c>
      <c r="K40" s="259">
        <v>42544516</v>
      </c>
      <c r="L40" s="259">
        <v>3316040</v>
      </c>
      <c r="M40" s="259">
        <v>62538282</v>
      </c>
      <c r="N40" s="259">
        <v>62538282</v>
      </c>
      <c r="O40" s="259"/>
      <c r="P40" s="259"/>
      <c r="Q40" s="259"/>
      <c r="R40" s="259"/>
      <c r="S40" s="259"/>
      <c r="T40" s="259"/>
      <c r="U40" s="259"/>
      <c r="V40" s="259"/>
      <c r="W40" s="259">
        <v>62538282</v>
      </c>
      <c r="X40" s="259">
        <v>115104744</v>
      </c>
      <c r="Y40" s="259">
        <v>-52566462</v>
      </c>
      <c r="Z40" s="260">
        <v>-45.67</v>
      </c>
      <c r="AA40" s="261"/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291132846</v>
      </c>
      <c r="F5" s="106">
        <f t="shared" si="0"/>
        <v>291132846</v>
      </c>
      <c r="G5" s="106">
        <f t="shared" si="0"/>
        <v>592440</v>
      </c>
      <c r="H5" s="106">
        <f t="shared" si="0"/>
        <v>1822678</v>
      </c>
      <c r="I5" s="106">
        <f t="shared" si="0"/>
        <v>314909</v>
      </c>
      <c r="J5" s="106">
        <f t="shared" si="0"/>
        <v>2730027</v>
      </c>
      <c r="K5" s="106">
        <f t="shared" si="0"/>
        <v>4497188</v>
      </c>
      <c r="L5" s="106">
        <f t="shared" si="0"/>
        <v>949724</v>
      </c>
      <c r="M5" s="106">
        <f t="shared" si="0"/>
        <v>2441044</v>
      </c>
      <c r="N5" s="106">
        <f t="shared" si="0"/>
        <v>7887956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10617983</v>
      </c>
      <c r="X5" s="106">
        <f t="shared" si="0"/>
        <v>145566423</v>
      </c>
      <c r="Y5" s="106">
        <f t="shared" si="0"/>
        <v>-134948440</v>
      </c>
      <c r="Z5" s="201">
        <f>+IF(X5&lt;&gt;0,+(Y5/X5)*100,0)</f>
        <v>-92.70574712136741</v>
      </c>
      <c r="AA5" s="199">
        <f>SUM(AA11:AA18)</f>
        <v>291132846</v>
      </c>
    </row>
    <row r="6" spans="1:27" ht="12.75">
      <c r="A6" s="291" t="s">
        <v>205</v>
      </c>
      <c r="B6" s="142"/>
      <c r="C6" s="62"/>
      <c r="D6" s="156"/>
      <c r="E6" s="60">
        <v>2381000</v>
      </c>
      <c r="F6" s="60">
        <v>2381000</v>
      </c>
      <c r="G6" s="60"/>
      <c r="H6" s="60"/>
      <c r="I6" s="60">
        <v>314909</v>
      </c>
      <c r="J6" s="60">
        <v>314909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314909</v>
      </c>
      <c r="X6" s="60">
        <v>1190500</v>
      </c>
      <c r="Y6" s="60">
        <v>-875591</v>
      </c>
      <c r="Z6" s="140">
        <v>-73.55</v>
      </c>
      <c r="AA6" s="155">
        <v>2381000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>
        <v>124054922</v>
      </c>
      <c r="F8" s="60">
        <v>124054922</v>
      </c>
      <c r="G8" s="60">
        <v>592440</v>
      </c>
      <c r="H8" s="60">
        <v>1213232</v>
      </c>
      <c r="I8" s="60"/>
      <c r="J8" s="60">
        <v>1805672</v>
      </c>
      <c r="K8" s="60">
        <v>3261527</v>
      </c>
      <c r="L8" s="60">
        <v>343696</v>
      </c>
      <c r="M8" s="60">
        <v>683654</v>
      </c>
      <c r="N8" s="60">
        <v>4288877</v>
      </c>
      <c r="O8" s="60"/>
      <c r="P8" s="60"/>
      <c r="Q8" s="60"/>
      <c r="R8" s="60"/>
      <c r="S8" s="60"/>
      <c r="T8" s="60"/>
      <c r="U8" s="60"/>
      <c r="V8" s="60"/>
      <c r="W8" s="60">
        <v>6094549</v>
      </c>
      <c r="X8" s="60">
        <v>62027461</v>
      </c>
      <c r="Y8" s="60">
        <v>-55932912</v>
      </c>
      <c r="Z8" s="140">
        <v>-90.17</v>
      </c>
      <c r="AA8" s="155">
        <v>124054922</v>
      </c>
    </row>
    <row r="9" spans="1:27" ht="12.75">
      <c r="A9" s="291" t="s">
        <v>208</v>
      </c>
      <c r="B9" s="142"/>
      <c r="C9" s="62"/>
      <c r="D9" s="156"/>
      <c r="E9" s="60">
        <v>163396924</v>
      </c>
      <c r="F9" s="60">
        <v>163396924</v>
      </c>
      <c r="G9" s="60"/>
      <c r="H9" s="60">
        <v>609446</v>
      </c>
      <c r="I9" s="60"/>
      <c r="J9" s="60">
        <v>609446</v>
      </c>
      <c r="K9" s="60">
        <v>1235661</v>
      </c>
      <c r="L9" s="60"/>
      <c r="M9" s="60">
        <v>1757390</v>
      </c>
      <c r="N9" s="60">
        <v>2993051</v>
      </c>
      <c r="O9" s="60"/>
      <c r="P9" s="60"/>
      <c r="Q9" s="60"/>
      <c r="R9" s="60"/>
      <c r="S9" s="60"/>
      <c r="T9" s="60"/>
      <c r="U9" s="60"/>
      <c r="V9" s="60"/>
      <c r="W9" s="60">
        <v>3602497</v>
      </c>
      <c r="X9" s="60">
        <v>81698462</v>
      </c>
      <c r="Y9" s="60">
        <v>-78095965</v>
      </c>
      <c r="Z9" s="140">
        <v>-95.59</v>
      </c>
      <c r="AA9" s="155">
        <v>163396924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289832846</v>
      </c>
      <c r="F11" s="295">
        <f t="shared" si="1"/>
        <v>289832846</v>
      </c>
      <c r="G11" s="295">
        <f t="shared" si="1"/>
        <v>592440</v>
      </c>
      <c r="H11" s="295">
        <f t="shared" si="1"/>
        <v>1822678</v>
      </c>
      <c r="I11" s="295">
        <f t="shared" si="1"/>
        <v>314909</v>
      </c>
      <c r="J11" s="295">
        <f t="shared" si="1"/>
        <v>2730027</v>
      </c>
      <c r="K11" s="295">
        <f t="shared" si="1"/>
        <v>4497188</v>
      </c>
      <c r="L11" s="295">
        <f t="shared" si="1"/>
        <v>343696</v>
      </c>
      <c r="M11" s="295">
        <f t="shared" si="1"/>
        <v>2441044</v>
      </c>
      <c r="N11" s="295">
        <f t="shared" si="1"/>
        <v>7281928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10011955</v>
      </c>
      <c r="X11" s="295">
        <f t="shared" si="1"/>
        <v>144916423</v>
      </c>
      <c r="Y11" s="295">
        <f t="shared" si="1"/>
        <v>-134904468</v>
      </c>
      <c r="Z11" s="296">
        <f>+IF(X11&lt;&gt;0,+(Y11/X11)*100,0)</f>
        <v>-93.09122127586602</v>
      </c>
      <c r="AA11" s="297">
        <f>SUM(AA6:AA10)</f>
        <v>289832846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1300000</v>
      </c>
      <c r="F15" s="60">
        <v>1300000</v>
      </c>
      <c r="G15" s="60"/>
      <c r="H15" s="60"/>
      <c r="I15" s="60"/>
      <c r="J15" s="60"/>
      <c r="K15" s="60"/>
      <c r="L15" s="60">
        <v>606028</v>
      </c>
      <c r="M15" s="60"/>
      <c r="N15" s="60">
        <v>606028</v>
      </c>
      <c r="O15" s="60"/>
      <c r="P15" s="60"/>
      <c r="Q15" s="60"/>
      <c r="R15" s="60"/>
      <c r="S15" s="60"/>
      <c r="T15" s="60"/>
      <c r="U15" s="60"/>
      <c r="V15" s="60"/>
      <c r="W15" s="60">
        <v>606028</v>
      </c>
      <c r="X15" s="60">
        <v>650000</v>
      </c>
      <c r="Y15" s="60">
        <v>-43972</v>
      </c>
      <c r="Z15" s="140">
        <v>-6.76</v>
      </c>
      <c r="AA15" s="155">
        <v>1300000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2381000</v>
      </c>
      <c r="F36" s="60">
        <f t="shared" si="4"/>
        <v>2381000</v>
      </c>
      <c r="G36" s="60">
        <f t="shared" si="4"/>
        <v>0</v>
      </c>
      <c r="H36" s="60">
        <f t="shared" si="4"/>
        <v>0</v>
      </c>
      <c r="I36" s="60">
        <f t="shared" si="4"/>
        <v>314909</v>
      </c>
      <c r="J36" s="60">
        <f t="shared" si="4"/>
        <v>314909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314909</v>
      </c>
      <c r="X36" s="60">
        <f t="shared" si="4"/>
        <v>1190500</v>
      </c>
      <c r="Y36" s="60">
        <f t="shared" si="4"/>
        <v>-875591</v>
      </c>
      <c r="Z36" s="140">
        <f aca="true" t="shared" si="5" ref="Z36:Z49">+IF(X36&lt;&gt;0,+(Y36/X36)*100,0)</f>
        <v>-73.54817303653927</v>
      </c>
      <c r="AA36" s="155">
        <f>AA6+AA21</f>
        <v>2381000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124054922</v>
      </c>
      <c r="F38" s="60">
        <f t="shared" si="4"/>
        <v>124054922</v>
      </c>
      <c r="G38" s="60">
        <f t="shared" si="4"/>
        <v>592440</v>
      </c>
      <c r="H38" s="60">
        <f t="shared" si="4"/>
        <v>1213232</v>
      </c>
      <c r="I38" s="60">
        <f t="shared" si="4"/>
        <v>0</v>
      </c>
      <c r="J38" s="60">
        <f t="shared" si="4"/>
        <v>1805672</v>
      </c>
      <c r="K38" s="60">
        <f t="shared" si="4"/>
        <v>3261527</v>
      </c>
      <c r="L38" s="60">
        <f t="shared" si="4"/>
        <v>343696</v>
      </c>
      <c r="M38" s="60">
        <f t="shared" si="4"/>
        <v>683654</v>
      </c>
      <c r="N38" s="60">
        <f t="shared" si="4"/>
        <v>4288877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6094549</v>
      </c>
      <c r="X38" s="60">
        <f t="shared" si="4"/>
        <v>62027461</v>
      </c>
      <c r="Y38" s="60">
        <f t="shared" si="4"/>
        <v>-55932912</v>
      </c>
      <c r="Z38" s="140">
        <f t="shared" si="5"/>
        <v>-90.17443419133342</v>
      </c>
      <c r="AA38" s="155">
        <f>AA8+AA23</f>
        <v>124054922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163396924</v>
      </c>
      <c r="F39" s="60">
        <f t="shared" si="4"/>
        <v>163396924</v>
      </c>
      <c r="G39" s="60">
        <f t="shared" si="4"/>
        <v>0</v>
      </c>
      <c r="H39" s="60">
        <f t="shared" si="4"/>
        <v>609446</v>
      </c>
      <c r="I39" s="60">
        <f t="shared" si="4"/>
        <v>0</v>
      </c>
      <c r="J39" s="60">
        <f t="shared" si="4"/>
        <v>609446</v>
      </c>
      <c r="K39" s="60">
        <f t="shared" si="4"/>
        <v>1235661</v>
      </c>
      <c r="L39" s="60">
        <f t="shared" si="4"/>
        <v>0</v>
      </c>
      <c r="M39" s="60">
        <f t="shared" si="4"/>
        <v>1757390</v>
      </c>
      <c r="N39" s="60">
        <f t="shared" si="4"/>
        <v>2993051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3602497</v>
      </c>
      <c r="X39" s="60">
        <f t="shared" si="4"/>
        <v>81698462</v>
      </c>
      <c r="Y39" s="60">
        <f t="shared" si="4"/>
        <v>-78095965</v>
      </c>
      <c r="Z39" s="140">
        <f t="shared" si="5"/>
        <v>-95.5904959385894</v>
      </c>
      <c r="AA39" s="155">
        <f>AA9+AA24</f>
        <v>163396924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289832846</v>
      </c>
      <c r="F41" s="295">
        <f t="shared" si="6"/>
        <v>289832846</v>
      </c>
      <c r="G41" s="295">
        <f t="shared" si="6"/>
        <v>592440</v>
      </c>
      <c r="H41" s="295">
        <f t="shared" si="6"/>
        <v>1822678</v>
      </c>
      <c r="I41" s="295">
        <f t="shared" si="6"/>
        <v>314909</v>
      </c>
      <c r="J41" s="295">
        <f t="shared" si="6"/>
        <v>2730027</v>
      </c>
      <c r="K41" s="295">
        <f t="shared" si="6"/>
        <v>4497188</v>
      </c>
      <c r="L41" s="295">
        <f t="shared" si="6"/>
        <v>343696</v>
      </c>
      <c r="M41" s="295">
        <f t="shared" si="6"/>
        <v>2441044</v>
      </c>
      <c r="N41" s="295">
        <f t="shared" si="6"/>
        <v>7281928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10011955</v>
      </c>
      <c r="X41" s="295">
        <f t="shared" si="6"/>
        <v>144916423</v>
      </c>
      <c r="Y41" s="295">
        <f t="shared" si="6"/>
        <v>-134904468</v>
      </c>
      <c r="Z41" s="296">
        <f t="shared" si="5"/>
        <v>-93.09122127586602</v>
      </c>
      <c r="AA41" s="297">
        <f>SUM(AA36:AA40)</f>
        <v>289832846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1300000</v>
      </c>
      <c r="F45" s="54">
        <f t="shared" si="7"/>
        <v>1300000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606028</v>
      </c>
      <c r="M45" s="54">
        <f t="shared" si="7"/>
        <v>0</v>
      </c>
      <c r="N45" s="54">
        <f t="shared" si="7"/>
        <v>606028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606028</v>
      </c>
      <c r="X45" s="54">
        <f t="shared" si="7"/>
        <v>650000</v>
      </c>
      <c r="Y45" s="54">
        <f t="shared" si="7"/>
        <v>-43972</v>
      </c>
      <c r="Z45" s="184">
        <f t="shared" si="5"/>
        <v>-6.764923076923076</v>
      </c>
      <c r="AA45" s="130">
        <f t="shared" si="8"/>
        <v>1300000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291132846</v>
      </c>
      <c r="F49" s="220">
        <f t="shared" si="9"/>
        <v>291132846</v>
      </c>
      <c r="G49" s="220">
        <f t="shared" si="9"/>
        <v>592440</v>
      </c>
      <c r="H49" s="220">
        <f t="shared" si="9"/>
        <v>1822678</v>
      </c>
      <c r="I49" s="220">
        <f t="shared" si="9"/>
        <v>314909</v>
      </c>
      <c r="J49" s="220">
        <f t="shared" si="9"/>
        <v>2730027</v>
      </c>
      <c r="K49" s="220">
        <f t="shared" si="9"/>
        <v>4497188</v>
      </c>
      <c r="L49" s="220">
        <f t="shared" si="9"/>
        <v>949724</v>
      </c>
      <c r="M49" s="220">
        <f t="shared" si="9"/>
        <v>2441044</v>
      </c>
      <c r="N49" s="220">
        <f t="shared" si="9"/>
        <v>7887956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10617983</v>
      </c>
      <c r="X49" s="220">
        <f t="shared" si="9"/>
        <v>145566423</v>
      </c>
      <c r="Y49" s="220">
        <f t="shared" si="9"/>
        <v>-134948440</v>
      </c>
      <c r="Z49" s="221">
        <f t="shared" si="5"/>
        <v>-92.70574712136741</v>
      </c>
      <c r="AA49" s="222">
        <f>SUM(AA41:AA48)</f>
        <v>291132846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29500000</v>
      </c>
      <c r="F51" s="54">
        <f t="shared" si="10"/>
        <v>29500000</v>
      </c>
      <c r="G51" s="54">
        <f t="shared" si="10"/>
        <v>63399</v>
      </c>
      <c r="H51" s="54">
        <f t="shared" si="10"/>
        <v>0</v>
      </c>
      <c r="I51" s="54">
        <f t="shared" si="10"/>
        <v>0</v>
      </c>
      <c r="J51" s="54">
        <f t="shared" si="10"/>
        <v>63399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63399</v>
      </c>
      <c r="X51" s="54">
        <f t="shared" si="10"/>
        <v>14750000</v>
      </c>
      <c r="Y51" s="54">
        <f t="shared" si="10"/>
        <v>-14686601</v>
      </c>
      <c r="Z51" s="184">
        <f>+IF(X51&lt;&gt;0,+(Y51/X51)*100,0)</f>
        <v>-99.57017627118644</v>
      </c>
      <c r="AA51" s="130">
        <f>SUM(AA57:AA61)</f>
        <v>29500000</v>
      </c>
    </row>
    <row r="52" spans="1:27" ht="12.75">
      <c r="A52" s="310" t="s">
        <v>205</v>
      </c>
      <c r="B52" s="142"/>
      <c r="C52" s="62"/>
      <c r="D52" s="156"/>
      <c r="E52" s="60">
        <v>3000000</v>
      </c>
      <c r="F52" s="60">
        <v>3000000</v>
      </c>
      <c r="G52" s="60">
        <v>4618</v>
      </c>
      <c r="H52" s="60"/>
      <c r="I52" s="60"/>
      <c r="J52" s="60">
        <v>4618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4618</v>
      </c>
      <c r="X52" s="60">
        <v>1500000</v>
      </c>
      <c r="Y52" s="60">
        <v>-1495382</v>
      </c>
      <c r="Z52" s="140">
        <v>-99.69</v>
      </c>
      <c r="AA52" s="155">
        <v>3000000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10000000</v>
      </c>
      <c r="F54" s="60">
        <v>10000000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5000000</v>
      </c>
      <c r="Y54" s="60">
        <v>-5000000</v>
      </c>
      <c r="Z54" s="140">
        <v>-100</v>
      </c>
      <c r="AA54" s="155">
        <v>10000000</v>
      </c>
    </row>
    <row r="55" spans="1:27" ht="12.75">
      <c r="A55" s="310" t="s">
        <v>208</v>
      </c>
      <c r="B55" s="142"/>
      <c r="C55" s="62"/>
      <c r="D55" s="156"/>
      <c r="E55" s="60">
        <v>5000000</v>
      </c>
      <c r="F55" s="60">
        <v>5000000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2500000</v>
      </c>
      <c r="Y55" s="60">
        <v>-2500000</v>
      </c>
      <c r="Z55" s="140">
        <v>-100</v>
      </c>
      <c r="AA55" s="155">
        <v>5000000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18000000</v>
      </c>
      <c r="F57" s="295">
        <f t="shared" si="11"/>
        <v>18000000</v>
      </c>
      <c r="G57" s="295">
        <f t="shared" si="11"/>
        <v>4618</v>
      </c>
      <c r="H57" s="295">
        <f t="shared" si="11"/>
        <v>0</v>
      </c>
      <c r="I57" s="295">
        <f t="shared" si="11"/>
        <v>0</v>
      </c>
      <c r="J57" s="295">
        <f t="shared" si="11"/>
        <v>4618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4618</v>
      </c>
      <c r="X57" s="295">
        <f t="shared" si="11"/>
        <v>9000000</v>
      </c>
      <c r="Y57" s="295">
        <f t="shared" si="11"/>
        <v>-8995382</v>
      </c>
      <c r="Z57" s="296">
        <f>+IF(X57&lt;&gt;0,+(Y57/X57)*100,0)</f>
        <v>-99.9486888888889</v>
      </c>
      <c r="AA57" s="297">
        <f>SUM(AA52:AA56)</f>
        <v>18000000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11500000</v>
      </c>
      <c r="F61" s="60">
        <v>11500000</v>
      </c>
      <c r="G61" s="60">
        <v>58781</v>
      </c>
      <c r="H61" s="60"/>
      <c r="I61" s="60"/>
      <c r="J61" s="60">
        <v>58781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58781</v>
      </c>
      <c r="X61" s="60">
        <v>5750000</v>
      </c>
      <c r="Y61" s="60">
        <v>-5691219</v>
      </c>
      <c r="Z61" s="140">
        <v>-98.98</v>
      </c>
      <c r="AA61" s="155">
        <v>11500000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70781</v>
      </c>
      <c r="H66" s="275"/>
      <c r="I66" s="275"/>
      <c r="J66" s="275">
        <v>70781</v>
      </c>
      <c r="K66" s="275">
        <v>44320</v>
      </c>
      <c r="L66" s="275">
        <v>13545</v>
      </c>
      <c r="M66" s="275">
        <v>1287634</v>
      </c>
      <c r="N66" s="275">
        <v>1345499</v>
      </c>
      <c r="O66" s="275"/>
      <c r="P66" s="275"/>
      <c r="Q66" s="275"/>
      <c r="R66" s="275"/>
      <c r="S66" s="275"/>
      <c r="T66" s="275"/>
      <c r="U66" s="275"/>
      <c r="V66" s="275"/>
      <c r="W66" s="275">
        <v>1416280</v>
      </c>
      <c r="X66" s="275"/>
      <c r="Y66" s="275">
        <v>1416280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70781</v>
      </c>
      <c r="H69" s="220">
        <f t="shared" si="12"/>
        <v>0</v>
      </c>
      <c r="I69" s="220">
        <f t="shared" si="12"/>
        <v>0</v>
      </c>
      <c r="J69" s="220">
        <f t="shared" si="12"/>
        <v>70781</v>
      </c>
      <c r="K69" s="220">
        <f t="shared" si="12"/>
        <v>44320</v>
      </c>
      <c r="L69" s="220">
        <f t="shared" si="12"/>
        <v>13545</v>
      </c>
      <c r="M69" s="220">
        <f t="shared" si="12"/>
        <v>1287634</v>
      </c>
      <c r="N69" s="220">
        <f t="shared" si="12"/>
        <v>1345499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1416280</v>
      </c>
      <c r="X69" s="220">
        <f t="shared" si="12"/>
        <v>0</v>
      </c>
      <c r="Y69" s="220">
        <f t="shared" si="12"/>
        <v>1416280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289832846</v>
      </c>
      <c r="F5" s="358">
        <f t="shared" si="0"/>
        <v>289832846</v>
      </c>
      <c r="G5" s="358">
        <f t="shared" si="0"/>
        <v>592440</v>
      </c>
      <c r="H5" s="356">
        <f t="shared" si="0"/>
        <v>1822678</v>
      </c>
      <c r="I5" s="356">
        <f t="shared" si="0"/>
        <v>314909</v>
      </c>
      <c r="J5" s="358">
        <f t="shared" si="0"/>
        <v>2730027</v>
      </c>
      <c r="K5" s="358">
        <f t="shared" si="0"/>
        <v>4497188</v>
      </c>
      <c r="L5" s="356">
        <f t="shared" si="0"/>
        <v>343696</v>
      </c>
      <c r="M5" s="356">
        <f t="shared" si="0"/>
        <v>2441044</v>
      </c>
      <c r="N5" s="358">
        <f t="shared" si="0"/>
        <v>7281928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10011955</v>
      </c>
      <c r="X5" s="356">
        <f t="shared" si="0"/>
        <v>144916423</v>
      </c>
      <c r="Y5" s="358">
        <f t="shared" si="0"/>
        <v>-134904468</v>
      </c>
      <c r="Z5" s="359">
        <f>+IF(X5&lt;&gt;0,+(Y5/X5)*100,0)</f>
        <v>-93.09122127586602</v>
      </c>
      <c r="AA5" s="360">
        <f>+AA6+AA8+AA11+AA13+AA15</f>
        <v>289832846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2381000</v>
      </c>
      <c r="F6" s="59">
        <f t="shared" si="1"/>
        <v>2381000</v>
      </c>
      <c r="G6" s="59">
        <f t="shared" si="1"/>
        <v>0</v>
      </c>
      <c r="H6" s="60">
        <f t="shared" si="1"/>
        <v>0</v>
      </c>
      <c r="I6" s="60">
        <f t="shared" si="1"/>
        <v>314909</v>
      </c>
      <c r="J6" s="59">
        <f t="shared" si="1"/>
        <v>314909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314909</v>
      </c>
      <c r="X6" s="60">
        <f t="shared" si="1"/>
        <v>1190500</v>
      </c>
      <c r="Y6" s="59">
        <f t="shared" si="1"/>
        <v>-875591</v>
      </c>
      <c r="Z6" s="61">
        <f>+IF(X6&lt;&gt;0,+(Y6/X6)*100,0)</f>
        <v>-73.54817303653927</v>
      </c>
      <c r="AA6" s="62">
        <f t="shared" si="1"/>
        <v>2381000</v>
      </c>
    </row>
    <row r="7" spans="1:27" ht="12.75">
      <c r="A7" s="291" t="s">
        <v>229</v>
      </c>
      <c r="B7" s="142"/>
      <c r="C7" s="60"/>
      <c r="D7" s="340"/>
      <c r="E7" s="60">
        <v>2381000</v>
      </c>
      <c r="F7" s="59">
        <v>2381000</v>
      </c>
      <c r="G7" s="59"/>
      <c r="H7" s="60"/>
      <c r="I7" s="60">
        <v>314909</v>
      </c>
      <c r="J7" s="59">
        <v>314909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314909</v>
      </c>
      <c r="X7" s="60">
        <v>1190500</v>
      </c>
      <c r="Y7" s="59">
        <v>-875591</v>
      </c>
      <c r="Z7" s="61">
        <v>-73.55</v>
      </c>
      <c r="AA7" s="62">
        <v>2381000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124054922</v>
      </c>
      <c r="F11" s="364">
        <f t="shared" si="3"/>
        <v>124054922</v>
      </c>
      <c r="G11" s="364">
        <f t="shared" si="3"/>
        <v>592440</v>
      </c>
      <c r="H11" s="362">
        <f t="shared" si="3"/>
        <v>1213232</v>
      </c>
      <c r="I11" s="362">
        <f t="shared" si="3"/>
        <v>0</v>
      </c>
      <c r="J11" s="364">
        <f t="shared" si="3"/>
        <v>1805672</v>
      </c>
      <c r="K11" s="364">
        <f t="shared" si="3"/>
        <v>3261527</v>
      </c>
      <c r="L11" s="362">
        <f t="shared" si="3"/>
        <v>343696</v>
      </c>
      <c r="M11" s="362">
        <f t="shared" si="3"/>
        <v>683654</v>
      </c>
      <c r="N11" s="364">
        <f t="shared" si="3"/>
        <v>4288877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6094549</v>
      </c>
      <c r="X11" s="362">
        <f t="shared" si="3"/>
        <v>62027461</v>
      </c>
      <c r="Y11" s="364">
        <f t="shared" si="3"/>
        <v>-55932912</v>
      </c>
      <c r="Z11" s="365">
        <f>+IF(X11&lt;&gt;0,+(Y11/X11)*100,0)</f>
        <v>-90.17443419133342</v>
      </c>
      <c r="AA11" s="366">
        <f t="shared" si="3"/>
        <v>124054922</v>
      </c>
    </row>
    <row r="12" spans="1:27" ht="12.75">
      <c r="A12" s="291" t="s">
        <v>232</v>
      </c>
      <c r="B12" s="136"/>
      <c r="C12" s="60"/>
      <c r="D12" s="340"/>
      <c r="E12" s="60">
        <v>124054922</v>
      </c>
      <c r="F12" s="59">
        <v>124054922</v>
      </c>
      <c r="G12" s="59">
        <v>592440</v>
      </c>
      <c r="H12" s="60">
        <v>1213232</v>
      </c>
      <c r="I12" s="60"/>
      <c r="J12" s="59">
        <v>1805672</v>
      </c>
      <c r="K12" s="59">
        <v>3261527</v>
      </c>
      <c r="L12" s="60">
        <v>343696</v>
      </c>
      <c r="M12" s="60">
        <v>683654</v>
      </c>
      <c r="N12" s="59">
        <v>4288877</v>
      </c>
      <c r="O12" s="59"/>
      <c r="P12" s="60"/>
      <c r="Q12" s="60"/>
      <c r="R12" s="59"/>
      <c r="S12" s="59"/>
      <c r="T12" s="60"/>
      <c r="U12" s="60"/>
      <c r="V12" s="59"/>
      <c r="W12" s="59">
        <v>6094549</v>
      </c>
      <c r="X12" s="60">
        <v>62027461</v>
      </c>
      <c r="Y12" s="59">
        <v>-55932912</v>
      </c>
      <c r="Z12" s="61">
        <v>-90.17</v>
      </c>
      <c r="AA12" s="62">
        <v>124054922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163396924</v>
      </c>
      <c r="F13" s="342">
        <f t="shared" si="4"/>
        <v>163396924</v>
      </c>
      <c r="G13" s="342">
        <f t="shared" si="4"/>
        <v>0</v>
      </c>
      <c r="H13" s="275">
        <f t="shared" si="4"/>
        <v>609446</v>
      </c>
      <c r="I13" s="275">
        <f t="shared" si="4"/>
        <v>0</v>
      </c>
      <c r="J13" s="342">
        <f t="shared" si="4"/>
        <v>609446</v>
      </c>
      <c r="K13" s="342">
        <f t="shared" si="4"/>
        <v>1235661</v>
      </c>
      <c r="L13" s="275">
        <f t="shared" si="4"/>
        <v>0</v>
      </c>
      <c r="M13" s="275">
        <f t="shared" si="4"/>
        <v>1757390</v>
      </c>
      <c r="N13" s="342">
        <f t="shared" si="4"/>
        <v>2993051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3602497</v>
      </c>
      <c r="X13" s="275">
        <f t="shared" si="4"/>
        <v>81698462</v>
      </c>
      <c r="Y13" s="342">
        <f t="shared" si="4"/>
        <v>-78095965</v>
      </c>
      <c r="Z13" s="335">
        <f>+IF(X13&lt;&gt;0,+(Y13/X13)*100,0)</f>
        <v>-95.5904959385894</v>
      </c>
      <c r="AA13" s="273">
        <f t="shared" si="4"/>
        <v>163396924</v>
      </c>
    </row>
    <row r="14" spans="1:27" ht="12.75">
      <c r="A14" s="291" t="s">
        <v>233</v>
      </c>
      <c r="B14" s="136"/>
      <c r="C14" s="60"/>
      <c r="D14" s="340"/>
      <c r="E14" s="60">
        <v>163396924</v>
      </c>
      <c r="F14" s="59">
        <v>163396924</v>
      </c>
      <c r="G14" s="59"/>
      <c r="H14" s="60">
        <v>609446</v>
      </c>
      <c r="I14" s="60"/>
      <c r="J14" s="59">
        <v>609446</v>
      </c>
      <c r="K14" s="59">
        <v>1235661</v>
      </c>
      <c r="L14" s="60"/>
      <c r="M14" s="60">
        <v>1757390</v>
      </c>
      <c r="N14" s="59">
        <v>2993051</v>
      </c>
      <c r="O14" s="59"/>
      <c r="P14" s="60"/>
      <c r="Q14" s="60"/>
      <c r="R14" s="59"/>
      <c r="S14" s="59"/>
      <c r="T14" s="60"/>
      <c r="U14" s="60"/>
      <c r="V14" s="59"/>
      <c r="W14" s="59">
        <v>3602497</v>
      </c>
      <c r="X14" s="60">
        <v>81698462</v>
      </c>
      <c r="Y14" s="59">
        <v>-78095965</v>
      </c>
      <c r="Z14" s="61">
        <v>-95.59</v>
      </c>
      <c r="AA14" s="62">
        <v>163396924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1300000</v>
      </c>
      <c r="F40" s="345">
        <f t="shared" si="9"/>
        <v>1300000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606028</v>
      </c>
      <c r="M40" s="343">
        <f t="shared" si="9"/>
        <v>0</v>
      </c>
      <c r="N40" s="345">
        <f t="shared" si="9"/>
        <v>606028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606028</v>
      </c>
      <c r="X40" s="343">
        <f t="shared" si="9"/>
        <v>650000</v>
      </c>
      <c r="Y40" s="345">
        <f t="shared" si="9"/>
        <v>-43972</v>
      </c>
      <c r="Z40" s="336">
        <f>+IF(X40&lt;&gt;0,+(Y40/X40)*100,0)</f>
        <v>-6.764923076923076</v>
      </c>
      <c r="AA40" s="350">
        <f>SUM(AA41:AA49)</f>
        <v>1300000</v>
      </c>
    </row>
    <row r="41" spans="1:27" ht="12.75">
      <c r="A41" s="361" t="s">
        <v>248</v>
      </c>
      <c r="B41" s="142"/>
      <c r="C41" s="362"/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>
        <v>606028</v>
      </c>
      <c r="M41" s="362"/>
      <c r="N41" s="364">
        <v>606028</v>
      </c>
      <c r="O41" s="364"/>
      <c r="P41" s="362"/>
      <c r="Q41" s="362"/>
      <c r="R41" s="364"/>
      <c r="S41" s="364"/>
      <c r="T41" s="362"/>
      <c r="U41" s="362"/>
      <c r="V41" s="364"/>
      <c r="W41" s="364">
        <v>606028</v>
      </c>
      <c r="X41" s="362">
        <v>500000</v>
      </c>
      <c r="Y41" s="364">
        <v>106028</v>
      </c>
      <c r="Z41" s="365">
        <v>21.21</v>
      </c>
      <c r="AA41" s="366">
        <v>1000000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300000</v>
      </c>
      <c r="F44" s="53">
        <v>300000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150000</v>
      </c>
      <c r="Y44" s="53">
        <v>-150000</v>
      </c>
      <c r="Z44" s="94">
        <v>-100</v>
      </c>
      <c r="AA44" s="95">
        <v>300000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291132846</v>
      </c>
      <c r="F60" s="264">
        <f t="shared" si="14"/>
        <v>291132846</v>
      </c>
      <c r="G60" s="264">
        <f t="shared" si="14"/>
        <v>592440</v>
      </c>
      <c r="H60" s="219">
        <f t="shared" si="14"/>
        <v>1822678</v>
      </c>
      <c r="I60" s="219">
        <f t="shared" si="14"/>
        <v>314909</v>
      </c>
      <c r="J60" s="264">
        <f t="shared" si="14"/>
        <v>2730027</v>
      </c>
      <c r="K60" s="264">
        <f t="shared" si="14"/>
        <v>4497188</v>
      </c>
      <c r="L60" s="219">
        <f t="shared" si="14"/>
        <v>949724</v>
      </c>
      <c r="M60" s="219">
        <f t="shared" si="14"/>
        <v>2441044</v>
      </c>
      <c r="N60" s="264">
        <f t="shared" si="14"/>
        <v>7887956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10617983</v>
      </c>
      <c r="X60" s="219">
        <f t="shared" si="14"/>
        <v>145566423</v>
      </c>
      <c r="Y60" s="264">
        <f t="shared" si="14"/>
        <v>-134948440</v>
      </c>
      <c r="Z60" s="337">
        <f>+IF(X60&lt;&gt;0,+(Y60/X60)*100,0)</f>
        <v>-92.70574712136741</v>
      </c>
      <c r="AA60" s="232">
        <f>+AA57+AA54+AA51+AA40+AA37+AA34+AA22+AA5</f>
        <v>291132846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2017-02-01T11:54:39Z</dcterms:created>
  <dcterms:modified xsi:type="dcterms:W3CDTF">2017-02-01T11:54:43Z</dcterms:modified>
  <cp:category/>
  <cp:version/>
  <cp:contentType/>
  <cp:contentStatus/>
</cp:coreProperties>
</file>