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<sst xmlns="http://schemas.openxmlformats.org/spreadsheetml/2006/main" count="857" uniqueCount="303">
  <si>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 West: Dr Ruth Segomotsi Mompati(DC39)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</si>
  <si>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</si>
  <si>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</si>
  <si>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</si>
  <si>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</si>
  <si>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</si>
  <si>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</si>
  <si>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</si>
  <si>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</si>
  <si>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</si>
  <si>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</si>
  <si>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</si>
  <si>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</si>
  <si>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</si>
  <si>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</si>
  <si>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</si>
  <si>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</si>
  <si>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</si>
  <si>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</si>
  <si>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</si>
  <si>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</si>
  <si>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</si>
  <si>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</si>
  <si>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</si>
  <si>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</si>
  <si>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</si>
  <si>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</si>
  <si>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</si>
  <si>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</si>
  <si>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</si>
  <si>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</si>
  <si>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</si>
  <si>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</si>
  <si>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</si>
  <si>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</si>
  <si>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</si>
  <si>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</si>
  <si>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</si>
  <si>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</si>
  <si>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</si>
  <si>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</si>
  <si>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</si>
  <si>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</si>
  <si>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</si>
  <si>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</si>
  <si>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</si>
  <si>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</si>
  <si>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</si>
  <si>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</si>
  <si>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</si>
  <si>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</si>
  <si>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</si>
  <si>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</si>
  <si>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</si>
  <si>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</si>
  <si>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</si>
  <si>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</si>
  <si>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</si>
  <si>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</si>
  <si>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</si>
  <si>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</si>
  <si>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</si>
  <si>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</si>
  <si>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</si>
  <si>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</si>
  <si>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</si>
  <si>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</si>
  <si>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</si>
  <si>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</si>
  <si>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</si>
  <si>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Dr Ruth Segomotsi Mompati(DC39)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</si>
  <si>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</si>
  <si>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</si>
  <si>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</si>
  <si>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</si>
  <si>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</si>
  <si>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</si>
  <si>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</si>
  <si>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</si>
  <si>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</si>
  <si>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</si>
  <si>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</si>
  <si>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</si>
  <si>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</si>
  <si>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</si>
  <si>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</si>
  <si>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</si>
  <si>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</si>
  <si>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</si>
  <si>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</si>
  <si>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</si>
  <si>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</si>
  <si>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</si>
  <si>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</si>
  <si>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</si>
  <si>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</si>
  <si>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</si>
  <si>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</si>
  <si>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</si>
  <si>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</si>
  <si>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Dr Ruth Segomotsi Mompati(DC39)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</si>
  <si>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</si>
  <si>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</si>
  <si>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</si>
  <si>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</si>
  <si>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</si>
  <si>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</si>
  <si>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</si>
  <si>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</si>
  <si>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</si>
  <si>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</si>
  <si>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</si>
  <si>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</si>
  <si>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</si>
  <si>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</si>
  <si>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</si>
  <si>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</si>
  <si>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</si>
  <si>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</si>
  <si>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</si>
  <si>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</si>
  <si>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</si>
  <si>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</si>
  <si>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</si>
  <si>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</si>
  <si>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</si>
  <si>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</si>
  <si>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</si>
  <si>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</si>
  <si>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Dr Ruth Segomotsi Mompati(DC39)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</si>
  <si>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</si>
  <si>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</si>
  <si>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</si>
  <si>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</si>
  <si>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</si>
  <si>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</si>
  <si>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</si>
  <si>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</si>
  <si>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</si>
  <si>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</si>
  <si>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Dr Ruth Segomotsi Mompati(DC39)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</si>
  <si>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</si>
  <si>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</si>
  <si>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</si>
  <si>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</si>
  <si>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</si>
  <si>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</si>
  <si>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</si>
  <si>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</si>
  <si>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</si>
  <si>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</si>
  <si>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</si>
  <si>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</si>
  <si>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</si>
  <si>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</si>
  <si>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</si>
  <si>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</si>
  <si>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</si>
  <si>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</si>
  <si>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</si>
  <si>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</si>
  <si>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</si>
  <si>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</si>
  <si>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</si>
  <si>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</si>
  <si>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</si>
  <si>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</si>
  <si>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</si>
  <si>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</si>
  <si>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</si>
  <si>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</si>
  <si>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</si>
  <si>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</si>
  <si>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</si>
  <si>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Dr Ruth Segomotsi Mompati(DC39)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</si>
  <si>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</si>
  <si>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</si>
  <si>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</si>
  <si>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</si>
  <si>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</si>
  <si>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</si>
  <si>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</si>
  <si>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</si>
  <si>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</si>
  <si>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</si>
  <si>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</si>
  <si>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</si>
  <si>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</si>
  <si>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</si>
  <si>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</si>
  <si>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</si>
  <si>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</si>
  <si>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</si>
  <si>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</si>
  <si>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</si>
  <si>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</si>
  <si>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</si>
  <si>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</si>
  <si>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</si>
  <si>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</si>
  <si>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</si>
  <si>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</si>
  <si>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Dr Ruth Segomotsi Mompati(DC39)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</si>
  <si>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</si>
  <si>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</si>
  <si>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</si>
  <si>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</si>
  <si>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</si>
  <si>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</si>
  <si>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</si>
  <si>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</si>
  <si>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</si>
  <si>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</si>
  <si>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</si>
  <si>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</si>
  <si>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</si>
  <si>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</si>
  <si>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</si>
  <si>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</si>
  <si>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</si>
  <si>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</si>
  <si>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</si>
  <si>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</si>
  <si>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</si>
  <si>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</si>
  <si>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</si>
  <si>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</si>
  <si>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Dr Ruth Segomotsi Mompati(DC39)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</si>
  <si>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</si>
  <si>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</si>
  <si>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</si>
  <si>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</si>
  <si>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</si>
  <si>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</si>
  <si>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</si>
  <si>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</si>
  <si>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</si>
  <si>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</si>
  <si>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</si>
  <si>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</si>
  <si>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</si>
  <si>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</si>
  <si>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</si>
  <si>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</si>
  <si>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</si>
  <si>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</si>
  <si>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</si>
  <si>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</si>
  <si>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</si>
  <si>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</si>
  <si>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</si>
  <si>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</si>
  <si>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</si>
  <si>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</si>
  <si>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</si>
  <si>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</si>
  <si>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</si>
  <si>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</si>
  <si>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</si>
  <si>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</si>
  <si>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</si>
  <si>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</si>
  <si>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</si>
  <si>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Dr Ruth Segomotsi Mompati(DC39)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</si>
  <si>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</si>
  <si>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</si>
  <si>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North West: Dr Ruth Segomotsi Mompati(DC39)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</si>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</sst>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6642773</v>
      </c>
      <c r="C7" s="19">
        <v>0</v>
      </c>
      <c r="D7" s="59">
        <v>6175000</v>
      </c>
      <c r="E7" s="60">
        <v>6175000</v>
      </c>
      <c r="F7" s="60">
        <v>474489</v>
      </c>
      <c r="G7" s="60">
        <v>1226461</v>
      </c>
      <c r="H7" s="60">
        <v>976026</v>
      </c>
      <c r="I7" s="60">
        <v>2676976</v>
      </c>
      <c r="J7" s="60">
        <v>1053613</v>
      </c>
      <c r="K7" s="60">
        <v>1117135</v>
      </c>
      <c r="L7" s="60">
        <v>1020924</v>
      </c>
      <c r="M7" s="60">
        <v>3191672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5868648</v>
      </c>
      <c r="W7" s="60">
        <v>2320002</v>
      </c>
      <c r="X7" s="60">
        <v>3548646</v>
      </c>
      <c r="Y7" s="61">
        <v>152.96</v>
      </c>
      <c r="Z7" s="62">
        <v>6175000</v>
      </c>
    </row>
    <row r="8" spans="1:26" ht="12.75">
      <c r="A8" s="58" t="s">
        <v>34</v>
      </c>
      <c r="B8" s="19">
        <v>254962147</v>
      </c>
      <c r="C8" s="19">
        <v>0</v>
      </c>
      <c r="D8" s="59">
        <v>294835677</v>
      </c>
      <c r="E8" s="60">
        <v>294835677</v>
      </c>
      <c r="F8" s="60">
        <v>117711517</v>
      </c>
      <c r="G8" s="60">
        <v>5405477</v>
      </c>
      <c r="H8" s="60">
        <v>407531</v>
      </c>
      <c r="I8" s="60">
        <v>123524525</v>
      </c>
      <c r="J8" s="60">
        <v>515523</v>
      </c>
      <c r="K8" s="60">
        <v>184448</v>
      </c>
      <c r="L8" s="60">
        <v>94650802</v>
      </c>
      <c r="M8" s="60">
        <v>95350773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218875298</v>
      </c>
      <c r="W8" s="60">
        <v>224627000</v>
      </c>
      <c r="X8" s="60">
        <v>-5751702</v>
      </c>
      <c r="Y8" s="61">
        <v>-2.56</v>
      </c>
      <c r="Z8" s="62">
        <v>294835677</v>
      </c>
    </row>
    <row r="9" spans="1:26" ht="12.75">
      <c r="A9" s="58" t="s">
        <v>35</v>
      </c>
      <c r="B9" s="19">
        <v>41229829</v>
      </c>
      <c r="C9" s="19">
        <v>0</v>
      </c>
      <c r="D9" s="59">
        <v>1030000</v>
      </c>
      <c r="E9" s="60">
        <v>1030000</v>
      </c>
      <c r="F9" s="60">
        <v>40746</v>
      </c>
      <c r="G9" s="60">
        <v>10675</v>
      </c>
      <c r="H9" s="60">
        <v>85744</v>
      </c>
      <c r="I9" s="60">
        <v>137165</v>
      </c>
      <c r="J9" s="60">
        <v>15236</v>
      </c>
      <c r="K9" s="60">
        <v>351</v>
      </c>
      <c r="L9" s="60">
        <v>263</v>
      </c>
      <c r="M9" s="60">
        <v>15850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153015</v>
      </c>
      <c r="W9" s="60">
        <v>420002</v>
      </c>
      <c r="X9" s="60">
        <v>-266987</v>
      </c>
      <c r="Y9" s="61">
        <v>-63.57</v>
      </c>
      <c r="Z9" s="62">
        <v>1030000</v>
      </c>
    </row>
    <row r="10" spans="1:26" ht="22.5">
      <c r="A10" s="63" t="s">
        <v>278</v>
      </c>
      <c r="B10" s="64">
        <f>SUM(B5:B9)</f>
        <v>302834749</v>
      </c>
      <c r="C10" s="64">
        <f>SUM(C5:C9)</f>
        <v>0</v>
      </c>
      <c r="D10" s="65">
        <f aca="true" t="shared" si="0" ref="D10:Z10">SUM(D5:D9)</f>
        <v>302040677</v>
      </c>
      <c r="E10" s="66">
        <f t="shared" si="0"/>
        <v>302040677</v>
      </c>
      <c r="F10" s="66">
        <f t="shared" si="0"/>
        <v>118226752</v>
      </c>
      <c r="G10" s="66">
        <f t="shared" si="0"/>
        <v>6642613</v>
      </c>
      <c r="H10" s="66">
        <f t="shared" si="0"/>
        <v>1469301</v>
      </c>
      <c r="I10" s="66">
        <f t="shared" si="0"/>
        <v>126338666</v>
      </c>
      <c r="J10" s="66">
        <f t="shared" si="0"/>
        <v>1584372</v>
      </c>
      <c r="K10" s="66">
        <f t="shared" si="0"/>
        <v>1301934</v>
      </c>
      <c r="L10" s="66">
        <f t="shared" si="0"/>
        <v>95671989</v>
      </c>
      <c r="M10" s="66">
        <f t="shared" si="0"/>
        <v>98558295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224896961</v>
      </c>
      <c r="W10" s="66">
        <f t="shared" si="0"/>
        <v>227367004</v>
      </c>
      <c r="X10" s="66">
        <f t="shared" si="0"/>
        <v>-2470043</v>
      </c>
      <c r="Y10" s="67">
        <f>+IF(W10&lt;&gt;0,(X10/W10)*100,0)</f>
        <v>-1.0863682753193158</v>
      </c>
      <c r="Z10" s="68">
        <f t="shared" si="0"/>
        <v>302040677</v>
      </c>
    </row>
    <row r="11" spans="1:26" ht="12.75">
      <c r="A11" s="58" t="s">
        <v>37</v>
      </c>
      <c r="B11" s="19">
        <v>102140000</v>
      </c>
      <c r="C11" s="19">
        <v>0</v>
      </c>
      <c r="D11" s="59">
        <v>106095683</v>
      </c>
      <c r="E11" s="60">
        <v>106095683</v>
      </c>
      <c r="F11" s="60">
        <v>7122267</v>
      </c>
      <c r="G11" s="60">
        <v>9608037</v>
      </c>
      <c r="H11" s="60">
        <v>8831847</v>
      </c>
      <c r="I11" s="60">
        <v>25562151</v>
      </c>
      <c r="J11" s="60">
        <v>8875712</v>
      </c>
      <c r="K11" s="60">
        <v>12830928</v>
      </c>
      <c r="L11" s="60">
        <v>8514950</v>
      </c>
      <c r="M11" s="60">
        <v>30221590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55783741</v>
      </c>
      <c r="W11" s="60">
        <v>57128617</v>
      </c>
      <c r="X11" s="60">
        <v>-1344876</v>
      </c>
      <c r="Y11" s="61">
        <v>-2.35</v>
      </c>
      <c r="Z11" s="62">
        <v>106095683</v>
      </c>
    </row>
    <row r="12" spans="1:26" ht="12.75">
      <c r="A12" s="58" t="s">
        <v>38</v>
      </c>
      <c r="B12" s="19">
        <v>6178000</v>
      </c>
      <c r="C12" s="19">
        <v>0</v>
      </c>
      <c r="D12" s="59">
        <v>7068000</v>
      </c>
      <c r="E12" s="60">
        <v>7068000</v>
      </c>
      <c r="F12" s="60">
        <v>563665</v>
      </c>
      <c r="G12" s="60">
        <v>180589</v>
      </c>
      <c r="H12" s="60">
        <v>562710</v>
      </c>
      <c r="I12" s="60">
        <v>1306964</v>
      </c>
      <c r="J12" s="60">
        <v>455545</v>
      </c>
      <c r="K12" s="60">
        <v>614504</v>
      </c>
      <c r="L12" s="60">
        <v>587384</v>
      </c>
      <c r="M12" s="60">
        <v>1657433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2964397</v>
      </c>
      <c r="W12" s="60">
        <v>3533784</v>
      </c>
      <c r="X12" s="60">
        <v>-569387</v>
      </c>
      <c r="Y12" s="61">
        <v>-16.11</v>
      </c>
      <c r="Z12" s="62">
        <v>7068000</v>
      </c>
    </row>
    <row r="13" spans="1:26" ht="12.75">
      <c r="A13" s="58" t="s">
        <v>279</v>
      </c>
      <c r="B13" s="19">
        <v>49834992</v>
      </c>
      <c r="C13" s="19">
        <v>0</v>
      </c>
      <c r="D13" s="59">
        <v>21020000</v>
      </c>
      <c r="E13" s="60">
        <v>21020000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21020000</v>
      </c>
    </row>
    <row r="14" spans="1:26" ht="12.75">
      <c r="A14" s="58" t="s">
        <v>40</v>
      </c>
      <c r="B14" s="19">
        <v>2862000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75000</v>
      </c>
      <c r="X14" s="60">
        <v>-75000</v>
      </c>
      <c r="Y14" s="61">
        <v>-100</v>
      </c>
      <c r="Z14" s="62">
        <v>0</v>
      </c>
    </row>
    <row r="15" spans="1:26" ht="12.75">
      <c r="A15" s="58" t="s">
        <v>41</v>
      </c>
      <c r="B15" s="19">
        <v>136073874</v>
      </c>
      <c r="C15" s="19">
        <v>0</v>
      </c>
      <c r="D15" s="59">
        <v>105169000</v>
      </c>
      <c r="E15" s="60">
        <v>105169000</v>
      </c>
      <c r="F15" s="60">
        <v>0</v>
      </c>
      <c r="G15" s="60">
        <v>11126</v>
      </c>
      <c r="H15" s="60">
        <v>7044</v>
      </c>
      <c r="I15" s="60">
        <v>18170</v>
      </c>
      <c r="J15" s="60">
        <v>8059</v>
      </c>
      <c r="K15" s="60">
        <v>4417429</v>
      </c>
      <c r="L15" s="60">
        <v>17537909</v>
      </c>
      <c r="M15" s="60">
        <v>21963397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21981567</v>
      </c>
      <c r="W15" s="60">
        <v>1635426</v>
      </c>
      <c r="X15" s="60">
        <v>20346141</v>
      </c>
      <c r="Y15" s="61">
        <v>1244.09</v>
      </c>
      <c r="Z15" s="62">
        <v>105169000</v>
      </c>
    </row>
    <row r="16" spans="1:26" ht="12.75">
      <c r="A16" s="69" t="s">
        <v>42</v>
      </c>
      <c r="B16" s="19">
        <v>53163086</v>
      </c>
      <c r="C16" s="19">
        <v>0</v>
      </c>
      <c r="D16" s="59">
        <v>20240000</v>
      </c>
      <c r="E16" s="60">
        <v>20240000</v>
      </c>
      <c r="F16" s="60">
        <v>0</v>
      </c>
      <c r="G16" s="60">
        <v>2033421</v>
      </c>
      <c r="H16" s="60">
        <v>30185</v>
      </c>
      <c r="I16" s="60">
        <v>2063606</v>
      </c>
      <c r="J16" s="60">
        <v>2874721</v>
      </c>
      <c r="K16" s="60">
        <v>4242606</v>
      </c>
      <c r="L16" s="60">
        <v>494856</v>
      </c>
      <c r="M16" s="60">
        <v>7612183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9675789</v>
      </c>
      <c r="W16" s="60">
        <v>10120002</v>
      </c>
      <c r="X16" s="60">
        <v>-444213</v>
      </c>
      <c r="Y16" s="61">
        <v>-4.39</v>
      </c>
      <c r="Z16" s="62">
        <v>20240000</v>
      </c>
    </row>
    <row r="17" spans="1:26" ht="12.75">
      <c r="A17" s="58" t="s">
        <v>43</v>
      </c>
      <c r="B17" s="19">
        <v>62675825</v>
      </c>
      <c r="C17" s="19">
        <v>0</v>
      </c>
      <c r="D17" s="59">
        <v>46883598</v>
      </c>
      <c r="E17" s="60">
        <v>46883598</v>
      </c>
      <c r="F17" s="60">
        <v>2806372</v>
      </c>
      <c r="G17" s="60">
        <v>2024090</v>
      </c>
      <c r="H17" s="60">
        <v>4246620</v>
      </c>
      <c r="I17" s="60">
        <v>9077082</v>
      </c>
      <c r="J17" s="60">
        <v>4491952</v>
      </c>
      <c r="K17" s="60">
        <v>4542785</v>
      </c>
      <c r="L17" s="60">
        <v>16567783</v>
      </c>
      <c r="M17" s="60">
        <v>25602520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34679602</v>
      </c>
      <c r="W17" s="60">
        <v>18136326</v>
      </c>
      <c r="X17" s="60">
        <v>16543276</v>
      </c>
      <c r="Y17" s="61">
        <v>91.22</v>
      </c>
      <c r="Z17" s="62">
        <v>46883598</v>
      </c>
    </row>
    <row r="18" spans="1:26" ht="12.75">
      <c r="A18" s="70" t="s">
        <v>44</v>
      </c>
      <c r="B18" s="71">
        <f>SUM(B11:B17)</f>
        <v>412927777</v>
      </c>
      <c r="C18" s="71">
        <f>SUM(C11:C17)</f>
        <v>0</v>
      </c>
      <c r="D18" s="72">
        <f aca="true" t="shared" si="1" ref="D18:Z18">SUM(D11:D17)</f>
        <v>306476281</v>
      </c>
      <c r="E18" s="73">
        <f t="shared" si="1"/>
        <v>306476281</v>
      </c>
      <c r="F18" s="73">
        <f t="shared" si="1"/>
        <v>10492304</v>
      </c>
      <c r="G18" s="73">
        <f t="shared" si="1"/>
        <v>13857263</v>
      </c>
      <c r="H18" s="73">
        <f t="shared" si="1"/>
        <v>13678406</v>
      </c>
      <c r="I18" s="73">
        <f t="shared" si="1"/>
        <v>38027973</v>
      </c>
      <c r="J18" s="73">
        <f t="shared" si="1"/>
        <v>16705989</v>
      </c>
      <c r="K18" s="73">
        <f t="shared" si="1"/>
        <v>26648252</v>
      </c>
      <c r="L18" s="73">
        <f t="shared" si="1"/>
        <v>43702882</v>
      </c>
      <c r="M18" s="73">
        <f t="shared" si="1"/>
        <v>87057123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125085096</v>
      </c>
      <c r="W18" s="73">
        <f t="shared" si="1"/>
        <v>90629155</v>
      </c>
      <c r="X18" s="73">
        <f t="shared" si="1"/>
        <v>34455941</v>
      </c>
      <c r="Y18" s="67">
        <f>+IF(W18&lt;&gt;0,(X18/W18)*100,0)</f>
        <v>38.01860560213763</v>
      </c>
      <c r="Z18" s="74">
        <f t="shared" si="1"/>
        <v>306476281</v>
      </c>
    </row>
    <row r="19" spans="1:26" ht="12.75">
      <c r="A19" s="70" t="s">
        <v>45</v>
      </c>
      <c r="B19" s="75">
        <f>+B10-B18</f>
        <v>-110093028</v>
      </c>
      <c r="C19" s="75">
        <f>+C10-C18</f>
        <v>0</v>
      </c>
      <c r="D19" s="76">
        <f aca="true" t="shared" si="2" ref="D19:Z19">+D10-D18</f>
        <v>-4435604</v>
      </c>
      <c r="E19" s="77">
        <f t="shared" si="2"/>
        <v>-4435604</v>
      </c>
      <c r="F19" s="77">
        <f t="shared" si="2"/>
        <v>107734448</v>
      </c>
      <c r="G19" s="77">
        <f t="shared" si="2"/>
        <v>-7214650</v>
      </c>
      <c r="H19" s="77">
        <f t="shared" si="2"/>
        <v>-12209105</v>
      </c>
      <c r="I19" s="77">
        <f t="shared" si="2"/>
        <v>88310693</v>
      </c>
      <c r="J19" s="77">
        <f t="shared" si="2"/>
        <v>-15121617</v>
      </c>
      <c r="K19" s="77">
        <f t="shared" si="2"/>
        <v>-25346318</v>
      </c>
      <c r="L19" s="77">
        <f t="shared" si="2"/>
        <v>51969107</v>
      </c>
      <c r="M19" s="77">
        <f t="shared" si="2"/>
        <v>11501172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99811865</v>
      </c>
      <c r="W19" s="77">
        <f>IF(E10=E18,0,W10-W18)</f>
        <v>136737849</v>
      </c>
      <c r="X19" s="77">
        <f t="shared" si="2"/>
        <v>-36925984</v>
      </c>
      <c r="Y19" s="78">
        <f>+IF(W19&lt;&gt;0,(X19/W19)*100,0)</f>
        <v>-27.004947254947677</v>
      </c>
      <c r="Z19" s="79">
        <f t="shared" si="2"/>
        <v>-4435604</v>
      </c>
    </row>
    <row r="20" spans="1:26" ht="12.75">
      <c r="A20" s="58" t="s">
        <v>46</v>
      </c>
      <c r="B20" s="19">
        <v>220821693</v>
      </c>
      <c r="C20" s="19">
        <v>0</v>
      </c>
      <c r="D20" s="59">
        <v>319020000</v>
      </c>
      <c r="E20" s="60">
        <v>319020000</v>
      </c>
      <c r="F20" s="60">
        <v>499977</v>
      </c>
      <c r="G20" s="60">
        <v>0</v>
      </c>
      <c r="H20" s="60">
        <v>12905783</v>
      </c>
      <c r="I20" s="60">
        <v>13405760</v>
      </c>
      <c r="J20" s="60">
        <v>1005039</v>
      </c>
      <c r="K20" s="60">
        <v>24156567</v>
      </c>
      <c r="L20" s="60">
        <v>48724376</v>
      </c>
      <c r="M20" s="60">
        <v>73885982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87291742</v>
      </c>
      <c r="W20" s="60">
        <v>280000000</v>
      </c>
      <c r="X20" s="60">
        <v>-192708258</v>
      </c>
      <c r="Y20" s="61">
        <v>-68.82</v>
      </c>
      <c r="Z20" s="62">
        <v>319020000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-280000000</v>
      </c>
      <c r="X21" s="82">
        <v>280000000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110728665</v>
      </c>
      <c r="C22" s="86">
        <f>SUM(C19:C21)</f>
        <v>0</v>
      </c>
      <c r="D22" s="87">
        <f aca="true" t="shared" si="3" ref="D22:Z22">SUM(D19:D21)</f>
        <v>314584396</v>
      </c>
      <c r="E22" s="88">
        <f t="shared" si="3"/>
        <v>314584396</v>
      </c>
      <c r="F22" s="88">
        <f t="shared" si="3"/>
        <v>108234425</v>
      </c>
      <c r="G22" s="88">
        <f t="shared" si="3"/>
        <v>-7214650</v>
      </c>
      <c r="H22" s="88">
        <f t="shared" si="3"/>
        <v>696678</v>
      </c>
      <c r="I22" s="88">
        <f t="shared" si="3"/>
        <v>101716453</v>
      </c>
      <c r="J22" s="88">
        <f t="shared" si="3"/>
        <v>-14116578</v>
      </c>
      <c r="K22" s="88">
        <f t="shared" si="3"/>
        <v>-1189751</v>
      </c>
      <c r="L22" s="88">
        <f t="shared" si="3"/>
        <v>100693483</v>
      </c>
      <c r="M22" s="88">
        <f t="shared" si="3"/>
        <v>85387154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187103607</v>
      </c>
      <c r="W22" s="88">
        <f t="shared" si="3"/>
        <v>136737849</v>
      </c>
      <c r="X22" s="88">
        <f t="shared" si="3"/>
        <v>50365758</v>
      </c>
      <c r="Y22" s="89">
        <f>+IF(W22&lt;&gt;0,(X22/W22)*100,0)</f>
        <v>36.833808903926816</v>
      </c>
      <c r="Z22" s="90">
        <f t="shared" si="3"/>
        <v>314584396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110728665</v>
      </c>
      <c r="C24" s="75">
        <f>SUM(C22:C23)</f>
        <v>0</v>
      </c>
      <c r="D24" s="76">
        <f aca="true" t="shared" si="4" ref="D24:Z24">SUM(D22:D23)</f>
        <v>314584396</v>
      </c>
      <c r="E24" s="77">
        <f t="shared" si="4"/>
        <v>314584396</v>
      </c>
      <c r="F24" s="77">
        <f t="shared" si="4"/>
        <v>108234425</v>
      </c>
      <c r="G24" s="77">
        <f t="shared" si="4"/>
        <v>-7214650</v>
      </c>
      <c r="H24" s="77">
        <f t="shared" si="4"/>
        <v>696678</v>
      </c>
      <c r="I24" s="77">
        <f t="shared" si="4"/>
        <v>101716453</v>
      </c>
      <c r="J24" s="77">
        <f t="shared" si="4"/>
        <v>-14116578</v>
      </c>
      <c r="K24" s="77">
        <f t="shared" si="4"/>
        <v>-1189751</v>
      </c>
      <c r="L24" s="77">
        <f t="shared" si="4"/>
        <v>100693483</v>
      </c>
      <c r="M24" s="77">
        <f t="shared" si="4"/>
        <v>85387154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187103607</v>
      </c>
      <c r="W24" s="77">
        <f t="shared" si="4"/>
        <v>136737849</v>
      </c>
      <c r="X24" s="77">
        <f t="shared" si="4"/>
        <v>50365758</v>
      </c>
      <c r="Y24" s="78">
        <f>+IF(W24&lt;&gt;0,(X24/W24)*100,0)</f>
        <v>36.833808903926816</v>
      </c>
      <c r="Z24" s="79">
        <f t="shared" si="4"/>
        <v>314584396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223108909</v>
      </c>
      <c r="C27" s="22">
        <v>0</v>
      </c>
      <c r="D27" s="99">
        <v>325756000</v>
      </c>
      <c r="E27" s="100">
        <v>325756000</v>
      </c>
      <c r="F27" s="100">
        <v>17158435</v>
      </c>
      <c r="G27" s="100">
        <v>5518427</v>
      </c>
      <c r="H27" s="100">
        <v>2782654</v>
      </c>
      <c r="I27" s="100">
        <v>25459516</v>
      </c>
      <c r="J27" s="100">
        <v>1293526</v>
      </c>
      <c r="K27" s="100">
        <v>24181467</v>
      </c>
      <c r="L27" s="100">
        <v>47901272</v>
      </c>
      <c r="M27" s="100">
        <v>73376265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98835781</v>
      </c>
      <c r="W27" s="100">
        <v>162878000</v>
      </c>
      <c r="X27" s="100">
        <v>-64042219</v>
      </c>
      <c r="Y27" s="101">
        <v>-39.32</v>
      </c>
      <c r="Z27" s="102">
        <v>325756000</v>
      </c>
    </row>
    <row r="28" spans="1:26" ht="12.75">
      <c r="A28" s="103" t="s">
        <v>46</v>
      </c>
      <c r="B28" s="19">
        <v>223108907</v>
      </c>
      <c r="C28" s="19">
        <v>0</v>
      </c>
      <c r="D28" s="59">
        <v>325756000</v>
      </c>
      <c r="E28" s="60">
        <v>325756000</v>
      </c>
      <c r="F28" s="60">
        <v>17158435</v>
      </c>
      <c r="G28" s="60">
        <v>5405427</v>
      </c>
      <c r="H28" s="60">
        <v>2782654</v>
      </c>
      <c r="I28" s="60">
        <v>25346516</v>
      </c>
      <c r="J28" s="60">
        <v>490050</v>
      </c>
      <c r="K28" s="60">
        <v>24181467</v>
      </c>
      <c r="L28" s="60">
        <v>47901272</v>
      </c>
      <c r="M28" s="60">
        <v>72572789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97919305</v>
      </c>
      <c r="W28" s="60">
        <v>162878000</v>
      </c>
      <c r="X28" s="60">
        <v>-64958695</v>
      </c>
      <c r="Y28" s="61">
        <v>-39.88</v>
      </c>
      <c r="Z28" s="62">
        <v>325756000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113000</v>
      </c>
      <c r="H31" s="60">
        <v>0</v>
      </c>
      <c r="I31" s="60">
        <v>113000</v>
      </c>
      <c r="J31" s="60">
        <v>803476</v>
      </c>
      <c r="K31" s="60">
        <v>0</v>
      </c>
      <c r="L31" s="60">
        <v>0</v>
      </c>
      <c r="M31" s="60">
        <v>803476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916476</v>
      </c>
      <c r="W31" s="60"/>
      <c r="X31" s="60">
        <v>916476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223108907</v>
      </c>
      <c r="C32" s="22">
        <f>SUM(C28:C31)</f>
        <v>0</v>
      </c>
      <c r="D32" s="99">
        <f aca="true" t="shared" si="5" ref="D32:Z32">SUM(D28:D31)</f>
        <v>325756000</v>
      </c>
      <c r="E32" s="100">
        <f t="shared" si="5"/>
        <v>325756000</v>
      </c>
      <c r="F32" s="100">
        <f t="shared" si="5"/>
        <v>17158435</v>
      </c>
      <c r="G32" s="100">
        <f t="shared" si="5"/>
        <v>5518427</v>
      </c>
      <c r="H32" s="100">
        <f t="shared" si="5"/>
        <v>2782654</v>
      </c>
      <c r="I32" s="100">
        <f t="shared" si="5"/>
        <v>25459516</v>
      </c>
      <c r="J32" s="100">
        <f t="shared" si="5"/>
        <v>1293526</v>
      </c>
      <c r="K32" s="100">
        <f t="shared" si="5"/>
        <v>24181467</v>
      </c>
      <c r="L32" s="100">
        <f t="shared" si="5"/>
        <v>47901272</v>
      </c>
      <c r="M32" s="100">
        <f t="shared" si="5"/>
        <v>73376265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98835781</v>
      </c>
      <c r="W32" s="100">
        <f t="shared" si="5"/>
        <v>162878000</v>
      </c>
      <c r="X32" s="100">
        <f t="shared" si="5"/>
        <v>-64042219</v>
      </c>
      <c r="Y32" s="101">
        <f>+IF(W32&lt;&gt;0,(X32/W32)*100,0)</f>
        <v>-39.31913395302005</v>
      </c>
      <c r="Z32" s="102">
        <f t="shared" si="5"/>
        <v>325756000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110809304</v>
      </c>
      <c r="C35" s="19">
        <v>0</v>
      </c>
      <c r="D35" s="59">
        <v>111089000</v>
      </c>
      <c r="E35" s="60">
        <v>111089000</v>
      </c>
      <c r="F35" s="60">
        <v>223119828</v>
      </c>
      <c r="G35" s="60">
        <v>252149120</v>
      </c>
      <c r="H35" s="60">
        <v>220211000</v>
      </c>
      <c r="I35" s="60">
        <v>220211000</v>
      </c>
      <c r="J35" s="60">
        <v>184919577</v>
      </c>
      <c r="K35" s="60">
        <v>184919577</v>
      </c>
      <c r="L35" s="60">
        <v>0</v>
      </c>
      <c r="M35" s="60">
        <v>184919577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184919577</v>
      </c>
      <c r="W35" s="60">
        <v>55544500</v>
      </c>
      <c r="X35" s="60">
        <v>129375077</v>
      </c>
      <c r="Y35" s="61">
        <v>232.92</v>
      </c>
      <c r="Z35" s="62">
        <v>111089000</v>
      </c>
    </row>
    <row r="36" spans="1:26" ht="12.75">
      <c r="A36" s="58" t="s">
        <v>57</v>
      </c>
      <c r="B36" s="19">
        <v>1968167156</v>
      </c>
      <c r="C36" s="19">
        <v>0</v>
      </c>
      <c r="D36" s="59">
        <v>1883577000</v>
      </c>
      <c r="E36" s="60">
        <v>1883577000</v>
      </c>
      <c r="F36" s="60">
        <v>1920229347</v>
      </c>
      <c r="G36" s="60">
        <v>1968167156</v>
      </c>
      <c r="H36" s="60">
        <v>1984328705</v>
      </c>
      <c r="I36" s="60">
        <v>1984328705</v>
      </c>
      <c r="J36" s="60">
        <v>1966187705</v>
      </c>
      <c r="K36" s="60">
        <v>1966187705</v>
      </c>
      <c r="L36" s="60">
        <v>0</v>
      </c>
      <c r="M36" s="60">
        <v>1966187705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1966187705</v>
      </c>
      <c r="W36" s="60">
        <v>941788500</v>
      </c>
      <c r="X36" s="60">
        <v>1024399205</v>
      </c>
      <c r="Y36" s="61">
        <v>108.77</v>
      </c>
      <c r="Z36" s="62">
        <v>1883577000</v>
      </c>
    </row>
    <row r="37" spans="1:26" ht="12.75">
      <c r="A37" s="58" t="s">
        <v>58</v>
      </c>
      <c r="B37" s="19">
        <v>160143857</v>
      </c>
      <c r="C37" s="19">
        <v>0</v>
      </c>
      <c r="D37" s="59">
        <v>71603000</v>
      </c>
      <c r="E37" s="60">
        <v>71603000</v>
      </c>
      <c r="F37" s="60">
        <v>249828299</v>
      </c>
      <c r="G37" s="60">
        <v>201558051</v>
      </c>
      <c r="H37" s="60">
        <v>186164353</v>
      </c>
      <c r="I37" s="60">
        <v>186164353</v>
      </c>
      <c r="J37" s="60">
        <v>133632298</v>
      </c>
      <c r="K37" s="60">
        <v>133632298</v>
      </c>
      <c r="L37" s="60">
        <v>0</v>
      </c>
      <c r="M37" s="60">
        <v>133632298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133632298</v>
      </c>
      <c r="W37" s="60">
        <v>35801500</v>
      </c>
      <c r="X37" s="60">
        <v>97830798</v>
      </c>
      <c r="Y37" s="61">
        <v>273.26</v>
      </c>
      <c r="Z37" s="62">
        <v>71603000</v>
      </c>
    </row>
    <row r="38" spans="1:26" ht="12.75">
      <c r="A38" s="58" t="s">
        <v>59</v>
      </c>
      <c r="B38" s="19">
        <v>108594757</v>
      </c>
      <c r="C38" s="19">
        <v>0</v>
      </c>
      <c r="D38" s="59">
        <v>111921000</v>
      </c>
      <c r="E38" s="60">
        <v>111921000</v>
      </c>
      <c r="F38" s="60">
        <v>101525251</v>
      </c>
      <c r="G38" s="60">
        <v>108594756</v>
      </c>
      <c r="H38" s="60">
        <v>105894352</v>
      </c>
      <c r="I38" s="60">
        <v>105894352</v>
      </c>
      <c r="J38" s="60">
        <v>104994352</v>
      </c>
      <c r="K38" s="60">
        <v>104994352</v>
      </c>
      <c r="L38" s="60">
        <v>0</v>
      </c>
      <c r="M38" s="60">
        <v>104994352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104994352</v>
      </c>
      <c r="W38" s="60">
        <v>55960500</v>
      </c>
      <c r="X38" s="60">
        <v>49033852</v>
      </c>
      <c r="Y38" s="61">
        <v>87.62</v>
      </c>
      <c r="Z38" s="62">
        <v>111921000</v>
      </c>
    </row>
    <row r="39" spans="1:26" ht="12.75">
      <c r="A39" s="58" t="s">
        <v>60</v>
      </c>
      <c r="B39" s="19">
        <v>1810237846</v>
      </c>
      <c r="C39" s="19">
        <v>0</v>
      </c>
      <c r="D39" s="59">
        <v>1811142000</v>
      </c>
      <c r="E39" s="60">
        <v>1811142000</v>
      </c>
      <c r="F39" s="60">
        <v>1791995625</v>
      </c>
      <c r="G39" s="60">
        <v>1910163469</v>
      </c>
      <c r="H39" s="60">
        <v>1912481000</v>
      </c>
      <c r="I39" s="60">
        <v>1912481000</v>
      </c>
      <c r="J39" s="60">
        <v>1912480632</v>
      </c>
      <c r="K39" s="60">
        <v>1912480632</v>
      </c>
      <c r="L39" s="60">
        <v>0</v>
      </c>
      <c r="M39" s="60">
        <v>1912480632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1912480632</v>
      </c>
      <c r="W39" s="60">
        <v>905571000</v>
      </c>
      <c r="X39" s="60">
        <v>1006909632</v>
      </c>
      <c r="Y39" s="61">
        <v>111.19</v>
      </c>
      <c r="Z39" s="62">
        <v>1811142000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205571007</v>
      </c>
      <c r="C42" s="19">
        <v>0</v>
      </c>
      <c r="D42" s="59">
        <v>314545337</v>
      </c>
      <c r="E42" s="60">
        <v>314545337</v>
      </c>
      <c r="F42" s="60">
        <v>176508063</v>
      </c>
      <c r="G42" s="60">
        <v>-29804361</v>
      </c>
      <c r="H42" s="60">
        <v>-6768179</v>
      </c>
      <c r="I42" s="60">
        <v>139935523</v>
      </c>
      <c r="J42" s="60">
        <v>53847035</v>
      </c>
      <c r="K42" s="60">
        <v>-31800938</v>
      </c>
      <c r="L42" s="60">
        <v>111866439</v>
      </c>
      <c r="M42" s="60">
        <v>133912536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273848059</v>
      </c>
      <c r="W42" s="60">
        <v>420620487</v>
      </c>
      <c r="X42" s="60">
        <v>-146772428</v>
      </c>
      <c r="Y42" s="61">
        <v>-34.89</v>
      </c>
      <c r="Z42" s="62">
        <v>314545337</v>
      </c>
    </row>
    <row r="43" spans="1:26" ht="12.75">
      <c r="A43" s="58" t="s">
        <v>63</v>
      </c>
      <c r="B43" s="19">
        <v>-220821693</v>
      </c>
      <c r="C43" s="19">
        <v>0</v>
      </c>
      <c r="D43" s="59">
        <v>-319020000</v>
      </c>
      <c r="E43" s="60">
        <v>-319020000</v>
      </c>
      <c r="F43" s="60">
        <v>-2770479</v>
      </c>
      <c r="G43" s="60">
        <v>-5518427</v>
      </c>
      <c r="H43" s="60">
        <v>-12905783</v>
      </c>
      <c r="I43" s="60">
        <v>-21194689</v>
      </c>
      <c r="J43" s="60">
        <v>-1293526</v>
      </c>
      <c r="K43" s="60">
        <v>-24156567</v>
      </c>
      <c r="L43" s="60">
        <v>-47901272</v>
      </c>
      <c r="M43" s="60">
        <v>-73351365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-94546054</v>
      </c>
      <c r="W43" s="60">
        <v>-280000000</v>
      </c>
      <c r="X43" s="60">
        <v>185453946</v>
      </c>
      <c r="Y43" s="61">
        <v>-66.23</v>
      </c>
      <c r="Z43" s="62">
        <v>-319020000</v>
      </c>
    </row>
    <row r="44" spans="1:26" ht="12.75">
      <c r="A44" s="58" t="s">
        <v>64</v>
      </c>
      <c r="B44" s="19">
        <v>7200000</v>
      </c>
      <c r="C44" s="19">
        <v>0</v>
      </c>
      <c r="D44" s="59">
        <v>-10800000</v>
      </c>
      <c r="E44" s="60">
        <v>-10800000</v>
      </c>
      <c r="F44" s="60">
        <v>-7200000</v>
      </c>
      <c r="G44" s="60">
        <v>-900000</v>
      </c>
      <c r="H44" s="60">
        <v>-900000</v>
      </c>
      <c r="I44" s="60">
        <v>-9000000</v>
      </c>
      <c r="J44" s="60">
        <v>-900000</v>
      </c>
      <c r="K44" s="60">
        <v>-900000</v>
      </c>
      <c r="L44" s="60">
        <v>-900000</v>
      </c>
      <c r="M44" s="60">
        <v>-2700000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-11700000</v>
      </c>
      <c r="W44" s="60"/>
      <c r="X44" s="60">
        <v>-11700000</v>
      </c>
      <c r="Y44" s="61">
        <v>0</v>
      </c>
      <c r="Z44" s="62">
        <v>-10800000</v>
      </c>
    </row>
    <row r="45" spans="1:26" ht="12.75">
      <c r="A45" s="70" t="s">
        <v>65</v>
      </c>
      <c r="B45" s="22">
        <v>45670000</v>
      </c>
      <c r="C45" s="22">
        <v>0</v>
      </c>
      <c r="D45" s="99">
        <v>42717366</v>
      </c>
      <c r="E45" s="100">
        <v>42717366</v>
      </c>
      <c r="F45" s="100">
        <v>212236164</v>
      </c>
      <c r="G45" s="100">
        <v>176013376</v>
      </c>
      <c r="H45" s="100">
        <v>155439414</v>
      </c>
      <c r="I45" s="100">
        <v>155439414</v>
      </c>
      <c r="J45" s="100">
        <v>207092923</v>
      </c>
      <c r="K45" s="100">
        <v>150235418</v>
      </c>
      <c r="L45" s="100">
        <v>213300585</v>
      </c>
      <c r="M45" s="100">
        <v>213300585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213300585</v>
      </c>
      <c r="W45" s="100">
        <v>198612516</v>
      </c>
      <c r="X45" s="100">
        <v>14688069</v>
      </c>
      <c r="Y45" s="101">
        <v>7.4</v>
      </c>
      <c r="Z45" s="102">
        <v>42717366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855123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8136454</v>
      </c>
      <c r="X49" s="54">
        <v>0</v>
      </c>
      <c r="Y49" s="54">
        <v>8991577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1511062</v>
      </c>
      <c r="C51" s="52">
        <v>0</v>
      </c>
      <c r="D51" s="129">
        <v>16539</v>
      </c>
      <c r="E51" s="54">
        <v>19311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1546912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3168850</v>
      </c>
      <c r="F5" s="358">
        <f t="shared" si="0"/>
        <v>3168850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1584425</v>
      </c>
      <c r="Y5" s="358">
        <f t="shared" si="0"/>
        <v>-1584425</v>
      </c>
      <c r="Z5" s="359">
        <f>+IF(X5&lt;&gt;0,+(Y5/X5)*100,0)</f>
        <v>-100</v>
      </c>
      <c r="AA5" s="360">
        <f>+AA6+AA8+AA11+AA13+AA15</f>
        <v>3168850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3168850</v>
      </c>
      <c r="F15" s="59">
        <f t="shared" si="5"/>
        <v>3168850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1584425</v>
      </c>
      <c r="Y15" s="59">
        <f t="shared" si="5"/>
        <v>-1584425</v>
      </c>
      <c r="Z15" s="61">
        <f>+IF(X15&lt;&gt;0,+(Y15/X15)*100,0)</f>
        <v>-100</v>
      </c>
      <c r="AA15" s="62">
        <f>SUM(AA16:AA20)</f>
        <v>3168850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3168850</v>
      </c>
      <c r="F20" s="59">
        <v>3168850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1584425</v>
      </c>
      <c r="Y20" s="59">
        <v>-1584425</v>
      </c>
      <c r="Z20" s="61">
        <v>-100</v>
      </c>
      <c r="AA20" s="62">
        <v>3168850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3168850</v>
      </c>
      <c r="F60" s="264">
        <f t="shared" si="14"/>
        <v>3168850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1584425</v>
      </c>
      <c r="Y60" s="264">
        <f t="shared" si="14"/>
        <v>-1584425</v>
      </c>
      <c r="Z60" s="337">
        <f>+IF(X60&lt;&gt;0,+(Y60/X60)*100,0)</f>
        <v>-100</v>
      </c>
      <c r="AA60" s="232">
        <f>+AA57+AA54+AA51+AA40+AA37+AA34+AA22+AA5</f>
        <v>3168850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91090664</v>
      </c>
      <c r="D5" s="153">
        <f>SUM(D6:D8)</f>
        <v>0</v>
      </c>
      <c r="E5" s="154">
        <f t="shared" si="0"/>
        <v>88759546</v>
      </c>
      <c r="F5" s="100">
        <f t="shared" si="0"/>
        <v>88759546</v>
      </c>
      <c r="G5" s="100">
        <f t="shared" si="0"/>
        <v>32875432</v>
      </c>
      <c r="H5" s="100">
        <f t="shared" si="0"/>
        <v>1237136</v>
      </c>
      <c r="I5" s="100">
        <f t="shared" si="0"/>
        <v>1469301</v>
      </c>
      <c r="J5" s="100">
        <f t="shared" si="0"/>
        <v>35581869</v>
      </c>
      <c r="K5" s="100">
        <f t="shared" si="0"/>
        <v>1584372</v>
      </c>
      <c r="L5" s="100">
        <f t="shared" si="0"/>
        <v>1301934</v>
      </c>
      <c r="M5" s="100">
        <f t="shared" si="0"/>
        <v>28450876</v>
      </c>
      <c r="N5" s="100">
        <f t="shared" si="0"/>
        <v>31337182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66919051</v>
      </c>
      <c r="X5" s="100">
        <f t="shared" si="0"/>
        <v>58225366</v>
      </c>
      <c r="Y5" s="100">
        <f t="shared" si="0"/>
        <v>8693685</v>
      </c>
      <c r="Z5" s="137">
        <f>+IF(X5&lt;&gt;0,+(Y5/X5)*100,0)</f>
        <v>14.931095495389416</v>
      </c>
      <c r="AA5" s="153">
        <f>SUM(AA6:AA8)</f>
        <v>88759546</v>
      </c>
    </row>
    <row r="6" spans="1:27" ht="12.75">
      <c r="A6" s="138" t="s">
        <v>75</v>
      </c>
      <c r="B6" s="136"/>
      <c r="C6" s="155">
        <v>27136262</v>
      </c>
      <c r="D6" s="155"/>
      <c r="E6" s="156">
        <v>28164050</v>
      </c>
      <c r="F6" s="60">
        <v>28164050</v>
      </c>
      <c r="G6" s="60">
        <v>10525080</v>
      </c>
      <c r="H6" s="60"/>
      <c r="I6" s="60">
        <v>279120</v>
      </c>
      <c r="J6" s="60">
        <v>10804200</v>
      </c>
      <c r="K6" s="60">
        <v>419143</v>
      </c>
      <c r="L6" s="60">
        <v>112133</v>
      </c>
      <c r="M6" s="60">
        <v>9795494</v>
      </c>
      <c r="N6" s="60">
        <v>10326770</v>
      </c>
      <c r="O6" s="60"/>
      <c r="P6" s="60"/>
      <c r="Q6" s="60"/>
      <c r="R6" s="60"/>
      <c r="S6" s="60"/>
      <c r="T6" s="60"/>
      <c r="U6" s="60"/>
      <c r="V6" s="60"/>
      <c r="W6" s="60">
        <v>21130970</v>
      </c>
      <c r="X6" s="60">
        <v>26573366</v>
      </c>
      <c r="Y6" s="60">
        <v>-5442396</v>
      </c>
      <c r="Z6" s="140">
        <v>-20.48</v>
      </c>
      <c r="AA6" s="155">
        <v>28164050</v>
      </c>
    </row>
    <row r="7" spans="1:27" ht="12.75">
      <c r="A7" s="138" t="s">
        <v>76</v>
      </c>
      <c r="B7" s="136"/>
      <c r="C7" s="157">
        <v>34720895</v>
      </c>
      <c r="D7" s="157"/>
      <c r="E7" s="158">
        <v>21550743</v>
      </c>
      <c r="F7" s="159">
        <v>21550743</v>
      </c>
      <c r="G7" s="159">
        <v>11375746</v>
      </c>
      <c r="H7" s="159">
        <v>1235421</v>
      </c>
      <c r="I7" s="159">
        <v>1118584</v>
      </c>
      <c r="J7" s="159">
        <v>13729751</v>
      </c>
      <c r="K7" s="159">
        <v>1163493</v>
      </c>
      <c r="L7" s="159">
        <v>1189801</v>
      </c>
      <c r="M7" s="159">
        <v>9911124</v>
      </c>
      <c r="N7" s="159">
        <v>12264418</v>
      </c>
      <c r="O7" s="159"/>
      <c r="P7" s="159"/>
      <c r="Q7" s="159"/>
      <c r="R7" s="159"/>
      <c r="S7" s="159"/>
      <c r="T7" s="159"/>
      <c r="U7" s="159"/>
      <c r="V7" s="159"/>
      <c r="W7" s="159">
        <v>25994169</v>
      </c>
      <c r="X7" s="159">
        <v>13508496</v>
      </c>
      <c r="Y7" s="159">
        <v>12485673</v>
      </c>
      <c r="Z7" s="141">
        <v>92.43</v>
      </c>
      <c r="AA7" s="157">
        <v>21550743</v>
      </c>
    </row>
    <row r="8" spans="1:27" ht="12.75">
      <c r="A8" s="138" t="s">
        <v>77</v>
      </c>
      <c r="B8" s="136"/>
      <c r="C8" s="155">
        <v>29233507</v>
      </c>
      <c r="D8" s="155"/>
      <c r="E8" s="156">
        <v>39044753</v>
      </c>
      <c r="F8" s="60">
        <v>39044753</v>
      </c>
      <c r="G8" s="60">
        <v>10974606</v>
      </c>
      <c r="H8" s="60">
        <v>1715</v>
      </c>
      <c r="I8" s="60">
        <v>71597</v>
      </c>
      <c r="J8" s="60">
        <v>11047918</v>
      </c>
      <c r="K8" s="60">
        <v>1736</v>
      </c>
      <c r="L8" s="60"/>
      <c r="M8" s="60">
        <v>8744258</v>
      </c>
      <c r="N8" s="60">
        <v>8745994</v>
      </c>
      <c r="O8" s="60"/>
      <c r="P8" s="60"/>
      <c r="Q8" s="60"/>
      <c r="R8" s="60"/>
      <c r="S8" s="60"/>
      <c r="T8" s="60"/>
      <c r="U8" s="60"/>
      <c r="V8" s="60"/>
      <c r="W8" s="60">
        <v>19793912</v>
      </c>
      <c r="X8" s="60">
        <v>18143504</v>
      </c>
      <c r="Y8" s="60">
        <v>1650408</v>
      </c>
      <c r="Z8" s="140">
        <v>9.1</v>
      </c>
      <c r="AA8" s="155">
        <v>39044753</v>
      </c>
    </row>
    <row r="9" spans="1:27" ht="12.75">
      <c r="A9" s="135" t="s">
        <v>78</v>
      </c>
      <c r="B9" s="136"/>
      <c r="C9" s="153">
        <f aca="true" t="shared" si="1" ref="C9:Y9">SUM(C10:C14)</f>
        <v>24963572</v>
      </c>
      <c r="D9" s="153">
        <f>SUM(D10:D14)</f>
        <v>0</v>
      </c>
      <c r="E9" s="154">
        <f t="shared" si="1"/>
        <v>31645169</v>
      </c>
      <c r="F9" s="100">
        <f t="shared" si="1"/>
        <v>31645169</v>
      </c>
      <c r="G9" s="100">
        <f t="shared" si="1"/>
        <v>8106885</v>
      </c>
      <c r="H9" s="100">
        <f t="shared" si="1"/>
        <v>0</v>
      </c>
      <c r="I9" s="100">
        <f t="shared" si="1"/>
        <v>0</v>
      </c>
      <c r="J9" s="100">
        <f t="shared" si="1"/>
        <v>8106885</v>
      </c>
      <c r="K9" s="100">
        <f t="shared" si="1"/>
        <v>0</v>
      </c>
      <c r="L9" s="100">
        <f t="shared" si="1"/>
        <v>0</v>
      </c>
      <c r="M9" s="100">
        <f t="shared" si="1"/>
        <v>6605551</v>
      </c>
      <c r="N9" s="100">
        <f t="shared" si="1"/>
        <v>6605551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14712436</v>
      </c>
      <c r="X9" s="100">
        <f t="shared" si="1"/>
        <v>21096780</v>
      </c>
      <c r="Y9" s="100">
        <f t="shared" si="1"/>
        <v>-6384344</v>
      </c>
      <c r="Z9" s="137">
        <f>+IF(X9&lt;&gt;0,+(Y9/X9)*100,0)</f>
        <v>-30.26217271071699</v>
      </c>
      <c r="AA9" s="153">
        <f>SUM(AA10:AA14)</f>
        <v>31645169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24963572</v>
      </c>
      <c r="D12" s="155"/>
      <c r="E12" s="156">
        <v>20016821</v>
      </c>
      <c r="F12" s="60">
        <v>20016821</v>
      </c>
      <c r="G12" s="60">
        <v>8106885</v>
      </c>
      <c r="H12" s="60"/>
      <c r="I12" s="60"/>
      <c r="J12" s="60">
        <v>8106885</v>
      </c>
      <c r="K12" s="60"/>
      <c r="L12" s="60"/>
      <c r="M12" s="60">
        <v>6605551</v>
      </c>
      <c r="N12" s="60">
        <v>6605551</v>
      </c>
      <c r="O12" s="60"/>
      <c r="P12" s="60"/>
      <c r="Q12" s="60"/>
      <c r="R12" s="60"/>
      <c r="S12" s="60"/>
      <c r="T12" s="60"/>
      <c r="U12" s="60"/>
      <c r="V12" s="60"/>
      <c r="W12" s="60">
        <v>14712436</v>
      </c>
      <c r="X12" s="60">
        <v>13344548</v>
      </c>
      <c r="Y12" s="60">
        <v>1367888</v>
      </c>
      <c r="Z12" s="140">
        <v>10.25</v>
      </c>
      <c r="AA12" s="155">
        <v>20016821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11628348</v>
      </c>
      <c r="F14" s="159">
        <v>11628348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7752232</v>
      </c>
      <c r="Y14" s="159">
        <v>-7752232</v>
      </c>
      <c r="Z14" s="141">
        <v>-100</v>
      </c>
      <c r="AA14" s="157">
        <v>11628348</v>
      </c>
    </row>
    <row r="15" spans="1:27" ht="12.75">
      <c r="A15" s="135" t="s">
        <v>84</v>
      </c>
      <c r="B15" s="142"/>
      <c r="C15" s="153">
        <f aca="true" t="shared" si="2" ref="C15:Y15">SUM(C16:C18)</f>
        <v>15225272</v>
      </c>
      <c r="D15" s="153">
        <f>SUM(D16:D18)</f>
        <v>0</v>
      </c>
      <c r="E15" s="154">
        <f t="shared" si="2"/>
        <v>3911907</v>
      </c>
      <c r="F15" s="100">
        <f t="shared" si="2"/>
        <v>3911907</v>
      </c>
      <c r="G15" s="100">
        <f t="shared" si="2"/>
        <v>6274140</v>
      </c>
      <c r="H15" s="100">
        <f t="shared" si="2"/>
        <v>0</v>
      </c>
      <c r="I15" s="100">
        <f t="shared" si="2"/>
        <v>0</v>
      </c>
      <c r="J15" s="100">
        <f t="shared" si="2"/>
        <v>6274140</v>
      </c>
      <c r="K15" s="100">
        <f t="shared" si="2"/>
        <v>0</v>
      </c>
      <c r="L15" s="100">
        <f t="shared" si="2"/>
        <v>0</v>
      </c>
      <c r="M15" s="100">
        <f t="shared" si="2"/>
        <v>4784754</v>
      </c>
      <c r="N15" s="100">
        <f t="shared" si="2"/>
        <v>4784754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11058894</v>
      </c>
      <c r="X15" s="100">
        <f t="shared" si="2"/>
        <v>2607938</v>
      </c>
      <c r="Y15" s="100">
        <f t="shared" si="2"/>
        <v>8450956</v>
      </c>
      <c r="Z15" s="137">
        <f>+IF(X15&lt;&gt;0,+(Y15/X15)*100,0)</f>
        <v>324.04742750786255</v>
      </c>
      <c r="AA15" s="153">
        <f>SUM(AA16:AA18)</f>
        <v>3911907</v>
      </c>
    </row>
    <row r="16" spans="1:27" ht="12.75">
      <c r="A16" s="138" t="s">
        <v>85</v>
      </c>
      <c r="B16" s="136"/>
      <c r="C16" s="155">
        <v>3466853</v>
      </c>
      <c r="D16" s="155"/>
      <c r="E16" s="156">
        <v>3911907</v>
      </c>
      <c r="F16" s="60">
        <v>3911907</v>
      </c>
      <c r="G16" s="60">
        <v>1564800</v>
      </c>
      <c r="H16" s="60"/>
      <c r="I16" s="60"/>
      <c r="J16" s="60">
        <v>1564800</v>
      </c>
      <c r="K16" s="60"/>
      <c r="L16" s="60"/>
      <c r="M16" s="60">
        <v>947399</v>
      </c>
      <c r="N16" s="60">
        <v>947399</v>
      </c>
      <c r="O16" s="60"/>
      <c r="P16" s="60"/>
      <c r="Q16" s="60"/>
      <c r="R16" s="60"/>
      <c r="S16" s="60"/>
      <c r="T16" s="60"/>
      <c r="U16" s="60"/>
      <c r="V16" s="60"/>
      <c r="W16" s="60">
        <v>2512199</v>
      </c>
      <c r="X16" s="60">
        <v>2607938</v>
      </c>
      <c r="Y16" s="60">
        <v>-95739</v>
      </c>
      <c r="Z16" s="140">
        <v>-3.67</v>
      </c>
      <c r="AA16" s="155">
        <v>3911907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>
        <v>11758419</v>
      </c>
      <c r="D18" s="155"/>
      <c r="E18" s="156"/>
      <c r="F18" s="60"/>
      <c r="G18" s="60">
        <v>4709340</v>
      </c>
      <c r="H18" s="60"/>
      <c r="I18" s="60"/>
      <c r="J18" s="60">
        <v>4709340</v>
      </c>
      <c r="K18" s="60"/>
      <c r="L18" s="60"/>
      <c r="M18" s="60">
        <v>3837355</v>
      </c>
      <c r="N18" s="60">
        <v>3837355</v>
      </c>
      <c r="O18" s="60"/>
      <c r="P18" s="60"/>
      <c r="Q18" s="60"/>
      <c r="R18" s="60"/>
      <c r="S18" s="60"/>
      <c r="T18" s="60"/>
      <c r="U18" s="60"/>
      <c r="V18" s="60"/>
      <c r="W18" s="60">
        <v>8546695</v>
      </c>
      <c r="X18" s="60"/>
      <c r="Y18" s="60">
        <v>8546695</v>
      </c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378512586</v>
      </c>
      <c r="D19" s="153">
        <f>SUM(D20:D23)</f>
        <v>0</v>
      </c>
      <c r="E19" s="154">
        <f t="shared" si="3"/>
        <v>480437432</v>
      </c>
      <c r="F19" s="100">
        <f t="shared" si="3"/>
        <v>480437432</v>
      </c>
      <c r="G19" s="100">
        <f t="shared" si="3"/>
        <v>65298072</v>
      </c>
      <c r="H19" s="100">
        <f t="shared" si="3"/>
        <v>5405477</v>
      </c>
      <c r="I19" s="100">
        <f t="shared" si="3"/>
        <v>12905783</v>
      </c>
      <c r="J19" s="100">
        <f t="shared" si="3"/>
        <v>83609332</v>
      </c>
      <c r="K19" s="100">
        <f t="shared" si="3"/>
        <v>1005039</v>
      </c>
      <c r="L19" s="100">
        <f t="shared" si="3"/>
        <v>24156567</v>
      </c>
      <c r="M19" s="100">
        <f t="shared" si="3"/>
        <v>99526039</v>
      </c>
      <c r="N19" s="100">
        <f t="shared" si="3"/>
        <v>124687645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208296977</v>
      </c>
      <c r="X19" s="100">
        <f t="shared" si="3"/>
        <v>415382118</v>
      </c>
      <c r="Y19" s="100">
        <f t="shared" si="3"/>
        <v>-207085141</v>
      </c>
      <c r="Z19" s="137">
        <f>+IF(X19&lt;&gt;0,+(Y19/X19)*100,0)</f>
        <v>-49.854129974848846</v>
      </c>
      <c r="AA19" s="153">
        <f>SUM(AA20:AA23)</f>
        <v>480437432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15</v>
      </c>
      <c r="Y20" s="60">
        <v>-15</v>
      </c>
      <c r="Z20" s="140">
        <v>-100</v>
      </c>
      <c r="AA20" s="155"/>
    </row>
    <row r="21" spans="1:27" ht="12.75">
      <c r="A21" s="138" t="s">
        <v>90</v>
      </c>
      <c r="B21" s="136"/>
      <c r="C21" s="155">
        <v>378512586</v>
      </c>
      <c r="D21" s="155"/>
      <c r="E21" s="156">
        <v>480437432</v>
      </c>
      <c r="F21" s="60">
        <v>480437432</v>
      </c>
      <c r="G21" s="60">
        <v>65298072</v>
      </c>
      <c r="H21" s="60">
        <v>5405477</v>
      </c>
      <c r="I21" s="60">
        <v>12905783</v>
      </c>
      <c r="J21" s="60">
        <v>83609332</v>
      </c>
      <c r="K21" s="60">
        <v>1005039</v>
      </c>
      <c r="L21" s="60">
        <v>24156567</v>
      </c>
      <c r="M21" s="60">
        <v>99526039</v>
      </c>
      <c r="N21" s="60">
        <v>124687645</v>
      </c>
      <c r="O21" s="60"/>
      <c r="P21" s="60"/>
      <c r="Q21" s="60"/>
      <c r="R21" s="60"/>
      <c r="S21" s="60"/>
      <c r="T21" s="60"/>
      <c r="U21" s="60"/>
      <c r="V21" s="60"/>
      <c r="W21" s="60">
        <v>208296977</v>
      </c>
      <c r="X21" s="60">
        <v>415382103</v>
      </c>
      <c r="Y21" s="60">
        <v>-207085126</v>
      </c>
      <c r="Z21" s="140">
        <v>-49.85</v>
      </c>
      <c r="AA21" s="155">
        <v>480437432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>
        <v>13864348</v>
      </c>
      <c r="D24" s="153"/>
      <c r="E24" s="154">
        <v>16306623</v>
      </c>
      <c r="F24" s="100">
        <v>16306623</v>
      </c>
      <c r="G24" s="100">
        <v>6172200</v>
      </c>
      <c r="H24" s="100"/>
      <c r="I24" s="100"/>
      <c r="J24" s="100">
        <v>6172200</v>
      </c>
      <c r="K24" s="100"/>
      <c r="L24" s="100"/>
      <c r="M24" s="100">
        <v>5029145</v>
      </c>
      <c r="N24" s="100">
        <v>5029145</v>
      </c>
      <c r="O24" s="100"/>
      <c r="P24" s="100"/>
      <c r="Q24" s="100"/>
      <c r="R24" s="100"/>
      <c r="S24" s="100"/>
      <c r="T24" s="100"/>
      <c r="U24" s="100"/>
      <c r="V24" s="100"/>
      <c r="W24" s="100">
        <v>11201345</v>
      </c>
      <c r="X24" s="100">
        <v>10159890</v>
      </c>
      <c r="Y24" s="100">
        <v>1041455</v>
      </c>
      <c r="Z24" s="137">
        <v>10.25</v>
      </c>
      <c r="AA24" s="153">
        <v>16306623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523656442</v>
      </c>
      <c r="D25" s="168">
        <f>+D5+D9+D15+D19+D24</f>
        <v>0</v>
      </c>
      <c r="E25" s="169">
        <f t="shared" si="4"/>
        <v>621060677</v>
      </c>
      <c r="F25" s="73">
        <f t="shared" si="4"/>
        <v>621060677</v>
      </c>
      <c r="G25" s="73">
        <f t="shared" si="4"/>
        <v>118726729</v>
      </c>
      <c r="H25" s="73">
        <f t="shared" si="4"/>
        <v>6642613</v>
      </c>
      <c r="I25" s="73">
        <f t="shared" si="4"/>
        <v>14375084</v>
      </c>
      <c r="J25" s="73">
        <f t="shared" si="4"/>
        <v>139744426</v>
      </c>
      <c r="K25" s="73">
        <f t="shared" si="4"/>
        <v>2589411</v>
      </c>
      <c r="L25" s="73">
        <f t="shared" si="4"/>
        <v>25458501</v>
      </c>
      <c r="M25" s="73">
        <f t="shared" si="4"/>
        <v>144396365</v>
      </c>
      <c r="N25" s="73">
        <f t="shared" si="4"/>
        <v>172444277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312188703</v>
      </c>
      <c r="X25" s="73">
        <f t="shared" si="4"/>
        <v>507472092</v>
      </c>
      <c r="Y25" s="73">
        <f t="shared" si="4"/>
        <v>-195283389</v>
      </c>
      <c r="Z25" s="170">
        <f>+IF(X25&lt;&gt;0,+(Y25/X25)*100,0)</f>
        <v>-38.48160166411673</v>
      </c>
      <c r="AA25" s="168">
        <f>+AA5+AA9+AA15+AA19+AA24</f>
        <v>621060677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103464860</v>
      </c>
      <c r="D28" s="153">
        <f>SUM(D29:D31)</f>
        <v>0</v>
      </c>
      <c r="E28" s="154">
        <f t="shared" si="5"/>
        <v>88136434</v>
      </c>
      <c r="F28" s="100">
        <f t="shared" si="5"/>
        <v>88136434</v>
      </c>
      <c r="G28" s="100">
        <f t="shared" si="5"/>
        <v>6178823</v>
      </c>
      <c r="H28" s="100">
        <f t="shared" si="5"/>
        <v>6934154</v>
      </c>
      <c r="I28" s="100">
        <f t="shared" si="5"/>
        <v>6637662</v>
      </c>
      <c r="J28" s="100">
        <f t="shared" si="5"/>
        <v>19750639</v>
      </c>
      <c r="K28" s="100">
        <f t="shared" si="5"/>
        <v>7820258</v>
      </c>
      <c r="L28" s="100">
        <f t="shared" si="5"/>
        <v>9125293</v>
      </c>
      <c r="M28" s="100">
        <f t="shared" si="5"/>
        <v>9037483</v>
      </c>
      <c r="N28" s="100">
        <f t="shared" si="5"/>
        <v>25983034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45733673</v>
      </c>
      <c r="X28" s="100">
        <f t="shared" si="5"/>
        <v>44142774</v>
      </c>
      <c r="Y28" s="100">
        <f t="shared" si="5"/>
        <v>1590899</v>
      </c>
      <c r="Z28" s="137">
        <f>+IF(X28&lt;&gt;0,+(Y28/X28)*100,0)</f>
        <v>3.6039851052405543</v>
      </c>
      <c r="AA28" s="153">
        <f>SUM(AA29:AA31)</f>
        <v>88136434</v>
      </c>
    </row>
    <row r="29" spans="1:27" ht="12.75">
      <c r="A29" s="138" t="s">
        <v>75</v>
      </c>
      <c r="B29" s="136"/>
      <c r="C29" s="155">
        <v>26736860</v>
      </c>
      <c r="D29" s="155"/>
      <c r="E29" s="156">
        <v>28163938</v>
      </c>
      <c r="F29" s="60">
        <v>28163938</v>
      </c>
      <c r="G29" s="60">
        <v>1768271</v>
      </c>
      <c r="H29" s="60">
        <v>1649257</v>
      </c>
      <c r="I29" s="60">
        <v>2220978</v>
      </c>
      <c r="J29" s="60">
        <v>5638506</v>
      </c>
      <c r="K29" s="60">
        <v>2644896</v>
      </c>
      <c r="L29" s="60">
        <v>2909894</v>
      </c>
      <c r="M29" s="60">
        <v>2314993</v>
      </c>
      <c r="N29" s="60">
        <v>7869783</v>
      </c>
      <c r="O29" s="60"/>
      <c r="P29" s="60"/>
      <c r="Q29" s="60"/>
      <c r="R29" s="60"/>
      <c r="S29" s="60"/>
      <c r="T29" s="60"/>
      <c r="U29" s="60"/>
      <c r="V29" s="60"/>
      <c r="W29" s="60">
        <v>13508289</v>
      </c>
      <c r="X29" s="60">
        <v>19930026</v>
      </c>
      <c r="Y29" s="60">
        <v>-6421737</v>
      </c>
      <c r="Z29" s="140">
        <v>-32.22</v>
      </c>
      <c r="AA29" s="155">
        <v>28163938</v>
      </c>
    </row>
    <row r="30" spans="1:27" ht="12.75">
      <c r="A30" s="138" t="s">
        <v>76</v>
      </c>
      <c r="B30" s="136"/>
      <c r="C30" s="157">
        <v>40349000</v>
      </c>
      <c r="D30" s="157"/>
      <c r="E30" s="158">
        <v>21077743</v>
      </c>
      <c r="F30" s="159">
        <v>21077743</v>
      </c>
      <c r="G30" s="159">
        <v>2627097</v>
      </c>
      <c r="H30" s="159">
        <v>2048208</v>
      </c>
      <c r="I30" s="159">
        <v>2352699</v>
      </c>
      <c r="J30" s="159">
        <v>7028004</v>
      </c>
      <c r="K30" s="159">
        <v>3000656</v>
      </c>
      <c r="L30" s="159">
        <v>3002210</v>
      </c>
      <c r="M30" s="159">
        <v>3457426</v>
      </c>
      <c r="N30" s="159">
        <v>9460292</v>
      </c>
      <c r="O30" s="159"/>
      <c r="P30" s="159"/>
      <c r="Q30" s="159"/>
      <c r="R30" s="159"/>
      <c r="S30" s="159"/>
      <c r="T30" s="159"/>
      <c r="U30" s="159"/>
      <c r="V30" s="159"/>
      <c r="W30" s="159">
        <v>16488296</v>
      </c>
      <c r="X30" s="159">
        <v>10538874</v>
      </c>
      <c r="Y30" s="159">
        <v>5949422</v>
      </c>
      <c r="Z30" s="141">
        <v>56.45</v>
      </c>
      <c r="AA30" s="157">
        <v>21077743</v>
      </c>
    </row>
    <row r="31" spans="1:27" ht="12.75">
      <c r="A31" s="138" t="s">
        <v>77</v>
      </c>
      <c r="B31" s="136"/>
      <c r="C31" s="155">
        <v>36379000</v>
      </c>
      <c r="D31" s="155"/>
      <c r="E31" s="156">
        <v>38894753</v>
      </c>
      <c r="F31" s="60">
        <v>38894753</v>
      </c>
      <c r="G31" s="60">
        <v>1783455</v>
      </c>
      <c r="H31" s="60">
        <v>3236689</v>
      </c>
      <c r="I31" s="60">
        <v>2063985</v>
      </c>
      <c r="J31" s="60">
        <v>7084129</v>
      </c>
      <c r="K31" s="60">
        <v>2174706</v>
      </c>
      <c r="L31" s="60">
        <v>3213189</v>
      </c>
      <c r="M31" s="60">
        <v>3265064</v>
      </c>
      <c r="N31" s="60">
        <v>8652959</v>
      </c>
      <c r="O31" s="60"/>
      <c r="P31" s="60"/>
      <c r="Q31" s="60"/>
      <c r="R31" s="60"/>
      <c r="S31" s="60"/>
      <c r="T31" s="60"/>
      <c r="U31" s="60"/>
      <c r="V31" s="60"/>
      <c r="W31" s="60">
        <v>15737088</v>
      </c>
      <c r="X31" s="60">
        <v>13673874</v>
      </c>
      <c r="Y31" s="60">
        <v>2063214</v>
      </c>
      <c r="Z31" s="140">
        <v>15.09</v>
      </c>
      <c r="AA31" s="155">
        <v>38894753</v>
      </c>
    </row>
    <row r="32" spans="1:27" ht="12.75">
      <c r="A32" s="135" t="s">
        <v>78</v>
      </c>
      <c r="B32" s="136"/>
      <c r="C32" s="153">
        <f aca="true" t="shared" si="6" ref="C32:Y32">SUM(C33:C37)</f>
        <v>24948187</v>
      </c>
      <c r="D32" s="153">
        <f>SUM(D33:D37)</f>
        <v>0</v>
      </c>
      <c r="E32" s="154">
        <f t="shared" si="6"/>
        <v>31645169</v>
      </c>
      <c r="F32" s="100">
        <f t="shared" si="6"/>
        <v>31645169</v>
      </c>
      <c r="G32" s="100">
        <f t="shared" si="6"/>
        <v>1497389</v>
      </c>
      <c r="H32" s="100">
        <f t="shared" si="6"/>
        <v>1782732</v>
      </c>
      <c r="I32" s="100">
        <f t="shared" si="6"/>
        <v>1761048</v>
      </c>
      <c r="J32" s="100">
        <f t="shared" si="6"/>
        <v>5041169</v>
      </c>
      <c r="K32" s="100">
        <f t="shared" si="6"/>
        <v>1727655</v>
      </c>
      <c r="L32" s="100">
        <f t="shared" si="6"/>
        <v>2556921</v>
      </c>
      <c r="M32" s="100">
        <f t="shared" si="6"/>
        <v>1634468</v>
      </c>
      <c r="N32" s="100">
        <f t="shared" si="6"/>
        <v>5919044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10960213</v>
      </c>
      <c r="X32" s="100">
        <f t="shared" si="6"/>
        <v>15822582</v>
      </c>
      <c r="Y32" s="100">
        <f t="shared" si="6"/>
        <v>-4862369</v>
      </c>
      <c r="Z32" s="137">
        <f>+IF(X32&lt;&gt;0,+(Y32/X32)*100,0)</f>
        <v>-30.730565972102404</v>
      </c>
      <c r="AA32" s="153">
        <f>SUM(AA33:AA37)</f>
        <v>31645169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24948187</v>
      </c>
      <c r="D35" s="155"/>
      <c r="E35" s="156">
        <v>20016821</v>
      </c>
      <c r="F35" s="60">
        <v>20016821</v>
      </c>
      <c r="G35" s="60">
        <v>1497389</v>
      </c>
      <c r="H35" s="60">
        <v>1782732</v>
      </c>
      <c r="I35" s="60">
        <v>1761048</v>
      </c>
      <c r="J35" s="60">
        <v>5041169</v>
      </c>
      <c r="K35" s="60">
        <v>1727655</v>
      </c>
      <c r="L35" s="60">
        <v>2556921</v>
      </c>
      <c r="M35" s="60">
        <v>1634468</v>
      </c>
      <c r="N35" s="60">
        <v>5919044</v>
      </c>
      <c r="O35" s="60"/>
      <c r="P35" s="60"/>
      <c r="Q35" s="60"/>
      <c r="R35" s="60"/>
      <c r="S35" s="60"/>
      <c r="T35" s="60"/>
      <c r="U35" s="60"/>
      <c r="V35" s="60"/>
      <c r="W35" s="60">
        <v>10960213</v>
      </c>
      <c r="X35" s="60">
        <v>10008408</v>
      </c>
      <c r="Y35" s="60">
        <v>951805</v>
      </c>
      <c r="Z35" s="140">
        <v>9.51</v>
      </c>
      <c r="AA35" s="155">
        <v>20016821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11628348</v>
      </c>
      <c r="F37" s="159">
        <v>11628348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5814174</v>
      </c>
      <c r="Y37" s="159">
        <v>-5814174</v>
      </c>
      <c r="Z37" s="141">
        <v>-100</v>
      </c>
      <c r="AA37" s="157">
        <v>11628348</v>
      </c>
    </row>
    <row r="38" spans="1:27" ht="12.75">
      <c r="A38" s="135" t="s">
        <v>84</v>
      </c>
      <c r="B38" s="142"/>
      <c r="C38" s="153">
        <f aca="true" t="shared" si="7" ref="C38:Y38">SUM(C39:C41)</f>
        <v>16309953</v>
      </c>
      <c r="D38" s="153">
        <f>SUM(D39:D41)</f>
        <v>0</v>
      </c>
      <c r="E38" s="154">
        <f t="shared" si="7"/>
        <v>3911907</v>
      </c>
      <c r="F38" s="100">
        <f t="shared" si="7"/>
        <v>3911907</v>
      </c>
      <c r="G38" s="100">
        <f t="shared" si="7"/>
        <v>969754</v>
      </c>
      <c r="H38" s="100">
        <f t="shared" si="7"/>
        <v>1152654</v>
      </c>
      <c r="I38" s="100">
        <f t="shared" si="7"/>
        <v>1164178</v>
      </c>
      <c r="J38" s="100">
        <f t="shared" si="7"/>
        <v>3286586</v>
      </c>
      <c r="K38" s="100">
        <f t="shared" si="7"/>
        <v>1213179</v>
      </c>
      <c r="L38" s="100">
        <f t="shared" si="7"/>
        <v>1706920</v>
      </c>
      <c r="M38" s="100">
        <f t="shared" si="7"/>
        <v>1078522</v>
      </c>
      <c r="N38" s="100">
        <f t="shared" si="7"/>
        <v>3998621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7285207</v>
      </c>
      <c r="X38" s="100">
        <f t="shared" si="7"/>
        <v>1955952</v>
      </c>
      <c r="Y38" s="100">
        <f t="shared" si="7"/>
        <v>5329255</v>
      </c>
      <c r="Z38" s="137">
        <f>+IF(X38&lt;&gt;0,+(Y38/X38)*100,0)</f>
        <v>272.4634858115127</v>
      </c>
      <c r="AA38" s="153">
        <f>SUM(AA39:AA41)</f>
        <v>3911907</v>
      </c>
    </row>
    <row r="39" spans="1:27" ht="12.75">
      <c r="A39" s="138" t="s">
        <v>85</v>
      </c>
      <c r="B39" s="136"/>
      <c r="C39" s="155">
        <v>3466853</v>
      </c>
      <c r="D39" s="155"/>
      <c r="E39" s="156">
        <v>3911907</v>
      </c>
      <c r="F39" s="60">
        <v>3911907</v>
      </c>
      <c r="G39" s="60">
        <v>219060</v>
      </c>
      <c r="H39" s="60">
        <v>247183</v>
      </c>
      <c r="I39" s="60">
        <v>243794</v>
      </c>
      <c r="J39" s="60">
        <v>710037</v>
      </c>
      <c r="K39" s="60">
        <v>271355</v>
      </c>
      <c r="L39" s="60">
        <v>363331</v>
      </c>
      <c r="M39" s="60">
        <v>265376</v>
      </c>
      <c r="N39" s="60">
        <v>900062</v>
      </c>
      <c r="O39" s="60"/>
      <c r="P39" s="60"/>
      <c r="Q39" s="60"/>
      <c r="R39" s="60"/>
      <c r="S39" s="60"/>
      <c r="T39" s="60"/>
      <c r="U39" s="60"/>
      <c r="V39" s="60"/>
      <c r="W39" s="60">
        <v>1610099</v>
      </c>
      <c r="X39" s="60">
        <v>1955952</v>
      </c>
      <c r="Y39" s="60">
        <v>-345853</v>
      </c>
      <c r="Z39" s="140">
        <v>-17.68</v>
      </c>
      <c r="AA39" s="155">
        <v>3911907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>
        <v>12843100</v>
      </c>
      <c r="D41" s="155"/>
      <c r="E41" s="156"/>
      <c r="F41" s="60"/>
      <c r="G41" s="60">
        <v>750694</v>
      </c>
      <c r="H41" s="60">
        <v>905471</v>
      </c>
      <c r="I41" s="60">
        <v>920384</v>
      </c>
      <c r="J41" s="60">
        <v>2576549</v>
      </c>
      <c r="K41" s="60">
        <v>941824</v>
      </c>
      <c r="L41" s="60">
        <v>1343589</v>
      </c>
      <c r="M41" s="60">
        <v>813146</v>
      </c>
      <c r="N41" s="60">
        <v>3098559</v>
      </c>
      <c r="O41" s="60"/>
      <c r="P41" s="60"/>
      <c r="Q41" s="60"/>
      <c r="R41" s="60"/>
      <c r="S41" s="60"/>
      <c r="T41" s="60"/>
      <c r="U41" s="60"/>
      <c r="V41" s="60"/>
      <c r="W41" s="60">
        <v>5675108</v>
      </c>
      <c r="X41" s="60"/>
      <c r="Y41" s="60">
        <v>5675108</v>
      </c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254521362</v>
      </c>
      <c r="D42" s="153">
        <f>SUM(D43:D46)</f>
        <v>0</v>
      </c>
      <c r="E42" s="154">
        <f t="shared" si="8"/>
        <v>167542937</v>
      </c>
      <c r="F42" s="100">
        <f t="shared" si="8"/>
        <v>167542937</v>
      </c>
      <c r="G42" s="100">
        <f t="shared" si="8"/>
        <v>846348</v>
      </c>
      <c r="H42" s="100">
        <f t="shared" si="8"/>
        <v>3087155</v>
      </c>
      <c r="I42" s="100">
        <f t="shared" si="8"/>
        <v>2889042</v>
      </c>
      <c r="J42" s="100">
        <f t="shared" si="8"/>
        <v>6822545</v>
      </c>
      <c r="K42" s="100">
        <f t="shared" si="8"/>
        <v>4764960</v>
      </c>
      <c r="L42" s="100">
        <f t="shared" si="8"/>
        <v>11881431</v>
      </c>
      <c r="M42" s="100">
        <f t="shared" si="8"/>
        <v>30558190</v>
      </c>
      <c r="N42" s="100">
        <f t="shared" si="8"/>
        <v>47204581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54027126</v>
      </c>
      <c r="X42" s="100">
        <f t="shared" si="8"/>
        <v>87187278</v>
      </c>
      <c r="Y42" s="100">
        <f t="shared" si="8"/>
        <v>-33160152</v>
      </c>
      <c r="Z42" s="137">
        <f>+IF(X42&lt;&gt;0,+(Y42/X42)*100,0)</f>
        <v>-38.03324608895348</v>
      </c>
      <c r="AA42" s="153">
        <f>SUM(AA43:AA46)</f>
        <v>167542937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254521362</v>
      </c>
      <c r="D44" s="155"/>
      <c r="E44" s="156">
        <v>167542937</v>
      </c>
      <c r="F44" s="60">
        <v>167542937</v>
      </c>
      <c r="G44" s="60">
        <v>846348</v>
      </c>
      <c r="H44" s="60">
        <v>3087155</v>
      </c>
      <c r="I44" s="60">
        <v>2889042</v>
      </c>
      <c r="J44" s="60">
        <v>6822545</v>
      </c>
      <c r="K44" s="60">
        <v>4764960</v>
      </c>
      <c r="L44" s="60">
        <v>11881431</v>
      </c>
      <c r="M44" s="60">
        <v>30558190</v>
      </c>
      <c r="N44" s="60">
        <v>47204581</v>
      </c>
      <c r="O44" s="60"/>
      <c r="P44" s="60"/>
      <c r="Q44" s="60"/>
      <c r="R44" s="60"/>
      <c r="S44" s="60"/>
      <c r="T44" s="60"/>
      <c r="U44" s="60"/>
      <c r="V44" s="60"/>
      <c r="W44" s="60">
        <v>54027126</v>
      </c>
      <c r="X44" s="60">
        <v>87187278</v>
      </c>
      <c r="Y44" s="60">
        <v>-33160152</v>
      </c>
      <c r="Z44" s="140">
        <v>-38.03</v>
      </c>
      <c r="AA44" s="155">
        <v>167542937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>
        <v>13683415</v>
      </c>
      <c r="D47" s="153"/>
      <c r="E47" s="154">
        <v>15239834</v>
      </c>
      <c r="F47" s="100">
        <v>15239834</v>
      </c>
      <c r="G47" s="100">
        <v>999990</v>
      </c>
      <c r="H47" s="100">
        <v>900568</v>
      </c>
      <c r="I47" s="100">
        <v>1226476</v>
      </c>
      <c r="J47" s="100">
        <v>3127034</v>
      </c>
      <c r="K47" s="100">
        <v>1179937</v>
      </c>
      <c r="L47" s="100">
        <v>1377687</v>
      </c>
      <c r="M47" s="100">
        <v>1394219</v>
      </c>
      <c r="N47" s="100">
        <v>3951843</v>
      </c>
      <c r="O47" s="100"/>
      <c r="P47" s="100"/>
      <c r="Q47" s="100"/>
      <c r="R47" s="100"/>
      <c r="S47" s="100"/>
      <c r="T47" s="100"/>
      <c r="U47" s="100"/>
      <c r="V47" s="100"/>
      <c r="W47" s="100">
        <v>7078877</v>
      </c>
      <c r="X47" s="100">
        <v>7619916</v>
      </c>
      <c r="Y47" s="100">
        <v>-541039</v>
      </c>
      <c r="Z47" s="137">
        <v>-7.1</v>
      </c>
      <c r="AA47" s="153">
        <v>15239834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412927777</v>
      </c>
      <c r="D48" s="168">
        <f>+D28+D32+D38+D42+D47</f>
        <v>0</v>
      </c>
      <c r="E48" s="169">
        <f t="shared" si="9"/>
        <v>306476281</v>
      </c>
      <c r="F48" s="73">
        <f t="shared" si="9"/>
        <v>306476281</v>
      </c>
      <c r="G48" s="73">
        <f t="shared" si="9"/>
        <v>10492304</v>
      </c>
      <c r="H48" s="73">
        <f t="shared" si="9"/>
        <v>13857263</v>
      </c>
      <c r="I48" s="73">
        <f t="shared" si="9"/>
        <v>13678406</v>
      </c>
      <c r="J48" s="73">
        <f t="shared" si="9"/>
        <v>38027973</v>
      </c>
      <c r="K48" s="73">
        <f t="shared" si="9"/>
        <v>16705989</v>
      </c>
      <c r="L48" s="73">
        <f t="shared" si="9"/>
        <v>26648252</v>
      </c>
      <c r="M48" s="73">
        <f t="shared" si="9"/>
        <v>43702882</v>
      </c>
      <c r="N48" s="73">
        <f t="shared" si="9"/>
        <v>87057123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125085096</v>
      </c>
      <c r="X48" s="73">
        <f t="shared" si="9"/>
        <v>156728502</v>
      </c>
      <c r="Y48" s="73">
        <f t="shared" si="9"/>
        <v>-31643406</v>
      </c>
      <c r="Z48" s="170">
        <f>+IF(X48&lt;&gt;0,+(Y48/X48)*100,0)</f>
        <v>-20.18994987905901</v>
      </c>
      <c r="AA48" s="168">
        <f>+AA28+AA32+AA38+AA42+AA47</f>
        <v>306476281</v>
      </c>
    </row>
    <row r="49" spans="1:27" ht="12.75">
      <c r="A49" s="148" t="s">
        <v>49</v>
      </c>
      <c r="B49" s="149"/>
      <c r="C49" s="171">
        <f aca="true" t="shared" si="10" ref="C49:Y49">+C25-C48</f>
        <v>110728665</v>
      </c>
      <c r="D49" s="171">
        <f>+D25-D48</f>
        <v>0</v>
      </c>
      <c r="E49" s="172">
        <f t="shared" si="10"/>
        <v>314584396</v>
      </c>
      <c r="F49" s="173">
        <f t="shared" si="10"/>
        <v>314584396</v>
      </c>
      <c r="G49" s="173">
        <f t="shared" si="10"/>
        <v>108234425</v>
      </c>
      <c r="H49" s="173">
        <f t="shared" si="10"/>
        <v>-7214650</v>
      </c>
      <c r="I49" s="173">
        <f t="shared" si="10"/>
        <v>696678</v>
      </c>
      <c r="J49" s="173">
        <f t="shared" si="10"/>
        <v>101716453</v>
      </c>
      <c r="K49" s="173">
        <f t="shared" si="10"/>
        <v>-14116578</v>
      </c>
      <c r="L49" s="173">
        <f t="shared" si="10"/>
        <v>-1189751</v>
      </c>
      <c r="M49" s="173">
        <f t="shared" si="10"/>
        <v>100693483</v>
      </c>
      <c r="N49" s="173">
        <f t="shared" si="10"/>
        <v>85387154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187103607</v>
      </c>
      <c r="X49" s="173">
        <f>IF(F25=F48,0,X25-X48)</f>
        <v>350743590</v>
      </c>
      <c r="Y49" s="173">
        <f t="shared" si="10"/>
        <v>-163639983</v>
      </c>
      <c r="Z49" s="174">
        <f>+IF(X49&lt;&gt;0,+(Y49/X49)*100,0)</f>
        <v>-46.65515997027914</v>
      </c>
      <c r="AA49" s="171">
        <f>+AA25-AA48</f>
        <v>314584396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784547</v>
      </c>
      <c r="D12" s="155">
        <v>0</v>
      </c>
      <c r="E12" s="156">
        <v>980000</v>
      </c>
      <c r="F12" s="60">
        <v>980000</v>
      </c>
      <c r="G12" s="60">
        <v>0</v>
      </c>
      <c r="H12" s="60">
        <v>0</v>
      </c>
      <c r="I12" s="60">
        <v>71176</v>
      </c>
      <c r="J12" s="60">
        <v>71176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71176</v>
      </c>
      <c r="X12" s="60">
        <v>400002</v>
      </c>
      <c r="Y12" s="60">
        <v>-328826</v>
      </c>
      <c r="Z12" s="140">
        <v>-82.21</v>
      </c>
      <c r="AA12" s="155">
        <v>980000</v>
      </c>
    </row>
    <row r="13" spans="1:27" ht="12.75">
      <c r="A13" s="181" t="s">
        <v>109</v>
      </c>
      <c r="B13" s="185"/>
      <c r="C13" s="155">
        <v>6642773</v>
      </c>
      <c r="D13" s="155">
        <v>0</v>
      </c>
      <c r="E13" s="156">
        <v>6175000</v>
      </c>
      <c r="F13" s="60">
        <v>6175000</v>
      </c>
      <c r="G13" s="60">
        <v>474489</v>
      </c>
      <c r="H13" s="60">
        <v>1226461</v>
      </c>
      <c r="I13" s="60">
        <v>976026</v>
      </c>
      <c r="J13" s="60">
        <v>2676976</v>
      </c>
      <c r="K13" s="60">
        <v>1053613</v>
      </c>
      <c r="L13" s="60">
        <v>1117135</v>
      </c>
      <c r="M13" s="60">
        <v>1020924</v>
      </c>
      <c r="N13" s="60">
        <v>3191672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5868648</v>
      </c>
      <c r="X13" s="60">
        <v>2320002</v>
      </c>
      <c r="Y13" s="60">
        <v>3548646</v>
      </c>
      <c r="Z13" s="140">
        <v>152.96</v>
      </c>
      <c r="AA13" s="155">
        <v>6175000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254962147</v>
      </c>
      <c r="D19" s="155">
        <v>0</v>
      </c>
      <c r="E19" s="156">
        <v>294835677</v>
      </c>
      <c r="F19" s="60">
        <v>294835677</v>
      </c>
      <c r="G19" s="60">
        <v>117711517</v>
      </c>
      <c r="H19" s="60">
        <v>5405477</v>
      </c>
      <c r="I19" s="60">
        <v>407531</v>
      </c>
      <c r="J19" s="60">
        <v>123524525</v>
      </c>
      <c r="K19" s="60">
        <v>515523</v>
      </c>
      <c r="L19" s="60">
        <v>184448</v>
      </c>
      <c r="M19" s="60">
        <v>94650802</v>
      </c>
      <c r="N19" s="60">
        <v>95350773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218875298</v>
      </c>
      <c r="X19" s="60">
        <v>224627000</v>
      </c>
      <c r="Y19" s="60">
        <v>-5751702</v>
      </c>
      <c r="Z19" s="140">
        <v>-2.56</v>
      </c>
      <c r="AA19" s="155">
        <v>294835677</v>
      </c>
    </row>
    <row r="20" spans="1:27" ht="12.75">
      <c r="A20" s="181" t="s">
        <v>35</v>
      </c>
      <c r="B20" s="185"/>
      <c r="C20" s="155">
        <v>40445282</v>
      </c>
      <c r="D20" s="155">
        <v>0</v>
      </c>
      <c r="E20" s="156">
        <v>50000</v>
      </c>
      <c r="F20" s="54">
        <v>50000</v>
      </c>
      <c r="G20" s="54">
        <v>40746</v>
      </c>
      <c r="H20" s="54">
        <v>10675</v>
      </c>
      <c r="I20" s="54">
        <v>14568</v>
      </c>
      <c r="J20" s="54">
        <v>65989</v>
      </c>
      <c r="K20" s="54">
        <v>15236</v>
      </c>
      <c r="L20" s="54">
        <v>351</v>
      </c>
      <c r="M20" s="54">
        <v>263</v>
      </c>
      <c r="N20" s="54">
        <v>15850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81839</v>
      </c>
      <c r="X20" s="54">
        <v>20000</v>
      </c>
      <c r="Y20" s="54">
        <v>61839</v>
      </c>
      <c r="Z20" s="184">
        <v>309.19</v>
      </c>
      <c r="AA20" s="130">
        <v>50000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302834749</v>
      </c>
      <c r="D22" s="188">
        <f>SUM(D5:D21)</f>
        <v>0</v>
      </c>
      <c r="E22" s="189">
        <f t="shared" si="0"/>
        <v>302040677</v>
      </c>
      <c r="F22" s="190">
        <f t="shared" si="0"/>
        <v>302040677</v>
      </c>
      <c r="G22" s="190">
        <f t="shared" si="0"/>
        <v>118226752</v>
      </c>
      <c r="H22" s="190">
        <f t="shared" si="0"/>
        <v>6642613</v>
      </c>
      <c r="I22" s="190">
        <f t="shared" si="0"/>
        <v>1469301</v>
      </c>
      <c r="J22" s="190">
        <f t="shared" si="0"/>
        <v>126338666</v>
      </c>
      <c r="K22" s="190">
        <f t="shared" si="0"/>
        <v>1584372</v>
      </c>
      <c r="L22" s="190">
        <f t="shared" si="0"/>
        <v>1301934</v>
      </c>
      <c r="M22" s="190">
        <f t="shared" si="0"/>
        <v>95671989</v>
      </c>
      <c r="N22" s="190">
        <f t="shared" si="0"/>
        <v>98558295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224896961</v>
      </c>
      <c r="X22" s="190">
        <f t="shared" si="0"/>
        <v>227367004</v>
      </c>
      <c r="Y22" s="190">
        <f t="shared" si="0"/>
        <v>-2470043</v>
      </c>
      <c r="Z22" s="191">
        <f>+IF(X22&lt;&gt;0,+(Y22/X22)*100,0)</f>
        <v>-1.0863682753193158</v>
      </c>
      <c r="AA22" s="188">
        <f>SUM(AA5:AA21)</f>
        <v>302040677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102140000</v>
      </c>
      <c r="D25" s="155">
        <v>0</v>
      </c>
      <c r="E25" s="156">
        <v>106095683</v>
      </c>
      <c r="F25" s="60">
        <v>106095683</v>
      </c>
      <c r="G25" s="60">
        <v>7122267</v>
      </c>
      <c r="H25" s="60">
        <v>9608037</v>
      </c>
      <c r="I25" s="60">
        <v>8831847</v>
      </c>
      <c r="J25" s="60">
        <v>25562151</v>
      </c>
      <c r="K25" s="60">
        <v>8875712</v>
      </c>
      <c r="L25" s="60">
        <v>12830928</v>
      </c>
      <c r="M25" s="60">
        <v>8514950</v>
      </c>
      <c r="N25" s="60">
        <v>30221590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55783741</v>
      </c>
      <c r="X25" s="60">
        <v>57128617</v>
      </c>
      <c r="Y25" s="60">
        <v>-1344876</v>
      </c>
      <c r="Z25" s="140">
        <v>-2.35</v>
      </c>
      <c r="AA25" s="155">
        <v>106095683</v>
      </c>
    </row>
    <row r="26" spans="1:27" ht="12.75">
      <c r="A26" s="183" t="s">
        <v>38</v>
      </c>
      <c r="B26" s="182"/>
      <c r="C26" s="155">
        <v>6178000</v>
      </c>
      <c r="D26" s="155">
        <v>0</v>
      </c>
      <c r="E26" s="156">
        <v>7068000</v>
      </c>
      <c r="F26" s="60">
        <v>7068000</v>
      </c>
      <c r="G26" s="60">
        <v>563665</v>
      </c>
      <c r="H26" s="60">
        <v>180589</v>
      </c>
      <c r="I26" s="60">
        <v>562710</v>
      </c>
      <c r="J26" s="60">
        <v>1306964</v>
      </c>
      <c r="K26" s="60">
        <v>455545</v>
      </c>
      <c r="L26" s="60">
        <v>614504</v>
      </c>
      <c r="M26" s="60">
        <v>587384</v>
      </c>
      <c r="N26" s="60">
        <v>1657433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2964397</v>
      </c>
      <c r="X26" s="60">
        <v>3533784</v>
      </c>
      <c r="Y26" s="60">
        <v>-569387</v>
      </c>
      <c r="Z26" s="140">
        <v>-16.11</v>
      </c>
      <c r="AA26" s="155">
        <v>7068000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50000</v>
      </c>
      <c r="F27" s="60">
        <v>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50000</v>
      </c>
    </row>
    <row r="28" spans="1:27" ht="12.75">
      <c r="A28" s="183" t="s">
        <v>39</v>
      </c>
      <c r="B28" s="182"/>
      <c r="C28" s="155">
        <v>49834992</v>
      </c>
      <c r="D28" s="155">
        <v>0</v>
      </c>
      <c r="E28" s="156">
        <v>21020000</v>
      </c>
      <c r="F28" s="60">
        <v>21020000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21020000</v>
      </c>
    </row>
    <row r="29" spans="1:27" ht="12.75">
      <c r="A29" s="183" t="s">
        <v>40</v>
      </c>
      <c r="B29" s="182"/>
      <c r="C29" s="155">
        <v>2862000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75000</v>
      </c>
      <c r="Y29" s="60">
        <v>-75000</v>
      </c>
      <c r="Z29" s="140">
        <v>-100</v>
      </c>
      <c r="AA29" s="155">
        <v>0</v>
      </c>
    </row>
    <row r="30" spans="1:27" ht="12.75">
      <c r="A30" s="183" t="s">
        <v>119</v>
      </c>
      <c r="B30" s="182"/>
      <c r="C30" s="155">
        <v>134363874</v>
      </c>
      <c r="D30" s="155">
        <v>0</v>
      </c>
      <c r="E30" s="156">
        <v>102000000</v>
      </c>
      <c r="F30" s="60">
        <v>102000000</v>
      </c>
      <c r="G30" s="60">
        <v>0</v>
      </c>
      <c r="H30" s="60">
        <v>11126</v>
      </c>
      <c r="I30" s="60">
        <v>7044</v>
      </c>
      <c r="J30" s="60">
        <v>18170</v>
      </c>
      <c r="K30" s="60">
        <v>8059</v>
      </c>
      <c r="L30" s="60">
        <v>4417429</v>
      </c>
      <c r="M30" s="60">
        <v>17537909</v>
      </c>
      <c r="N30" s="60">
        <v>21963397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21981567</v>
      </c>
      <c r="X30" s="60">
        <v>51000</v>
      </c>
      <c r="Y30" s="60">
        <v>21930567</v>
      </c>
      <c r="Z30" s="140">
        <v>43001.11</v>
      </c>
      <c r="AA30" s="155">
        <v>102000000</v>
      </c>
    </row>
    <row r="31" spans="1:27" ht="12.75">
      <c r="A31" s="183" t="s">
        <v>120</v>
      </c>
      <c r="B31" s="182"/>
      <c r="C31" s="155">
        <v>1710000</v>
      </c>
      <c r="D31" s="155">
        <v>0</v>
      </c>
      <c r="E31" s="156">
        <v>3169000</v>
      </c>
      <c r="F31" s="60">
        <v>3169000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1584426</v>
      </c>
      <c r="Y31" s="60">
        <v>-1584426</v>
      </c>
      <c r="Z31" s="140">
        <v>-100</v>
      </c>
      <c r="AA31" s="155">
        <v>3169000</v>
      </c>
    </row>
    <row r="32" spans="1:27" ht="12.75">
      <c r="A32" s="183" t="s">
        <v>121</v>
      </c>
      <c r="B32" s="182"/>
      <c r="C32" s="155">
        <v>32821059</v>
      </c>
      <c r="D32" s="155">
        <v>0</v>
      </c>
      <c r="E32" s="156">
        <v>12707140</v>
      </c>
      <c r="F32" s="60">
        <v>12707140</v>
      </c>
      <c r="G32" s="60">
        <v>1016310</v>
      </c>
      <c r="H32" s="60">
        <v>250734</v>
      </c>
      <c r="I32" s="60">
        <v>2782654</v>
      </c>
      <c r="J32" s="60">
        <v>4049698</v>
      </c>
      <c r="K32" s="60">
        <v>1494024</v>
      </c>
      <c r="L32" s="60">
        <v>2485979</v>
      </c>
      <c r="M32" s="60">
        <v>13068293</v>
      </c>
      <c r="N32" s="60">
        <v>17048296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21097994</v>
      </c>
      <c r="X32" s="60">
        <v>6353502</v>
      </c>
      <c r="Y32" s="60">
        <v>14744492</v>
      </c>
      <c r="Z32" s="140">
        <v>232.07</v>
      </c>
      <c r="AA32" s="155">
        <v>12707140</v>
      </c>
    </row>
    <row r="33" spans="1:27" ht="12.75">
      <c r="A33" s="183" t="s">
        <v>42</v>
      </c>
      <c r="B33" s="182"/>
      <c r="C33" s="155">
        <v>53163086</v>
      </c>
      <c r="D33" s="155">
        <v>0</v>
      </c>
      <c r="E33" s="156">
        <v>20240000</v>
      </c>
      <c r="F33" s="60">
        <v>20240000</v>
      </c>
      <c r="G33" s="60">
        <v>0</v>
      </c>
      <c r="H33" s="60">
        <v>2033421</v>
      </c>
      <c r="I33" s="60">
        <v>30185</v>
      </c>
      <c r="J33" s="60">
        <v>2063606</v>
      </c>
      <c r="K33" s="60">
        <v>2874721</v>
      </c>
      <c r="L33" s="60">
        <v>4242606</v>
      </c>
      <c r="M33" s="60">
        <v>494856</v>
      </c>
      <c r="N33" s="60">
        <v>7612183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9675789</v>
      </c>
      <c r="X33" s="60">
        <v>10120002</v>
      </c>
      <c r="Y33" s="60">
        <v>-444213</v>
      </c>
      <c r="Z33" s="140">
        <v>-4.39</v>
      </c>
      <c r="AA33" s="155">
        <v>20240000</v>
      </c>
    </row>
    <row r="34" spans="1:27" ht="12.75">
      <c r="A34" s="183" t="s">
        <v>43</v>
      </c>
      <c r="B34" s="182"/>
      <c r="C34" s="155">
        <v>29854766</v>
      </c>
      <c r="D34" s="155">
        <v>0</v>
      </c>
      <c r="E34" s="156">
        <v>34126458</v>
      </c>
      <c r="F34" s="60">
        <v>34126458</v>
      </c>
      <c r="G34" s="60">
        <v>1790062</v>
      </c>
      <c r="H34" s="60">
        <v>1773356</v>
      </c>
      <c r="I34" s="60">
        <v>1463966</v>
      </c>
      <c r="J34" s="60">
        <v>5027384</v>
      </c>
      <c r="K34" s="60">
        <v>2997928</v>
      </c>
      <c r="L34" s="60">
        <v>2056806</v>
      </c>
      <c r="M34" s="60">
        <v>3499490</v>
      </c>
      <c r="N34" s="60">
        <v>8554224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13581608</v>
      </c>
      <c r="X34" s="60">
        <v>11782824</v>
      </c>
      <c r="Y34" s="60">
        <v>1798784</v>
      </c>
      <c r="Z34" s="140">
        <v>15.27</v>
      </c>
      <c r="AA34" s="155">
        <v>34126458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412927777</v>
      </c>
      <c r="D36" s="188">
        <f>SUM(D25:D35)</f>
        <v>0</v>
      </c>
      <c r="E36" s="189">
        <f t="shared" si="1"/>
        <v>306476281</v>
      </c>
      <c r="F36" s="190">
        <f t="shared" si="1"/>
        <v>306476281</v>
      </c>
      <c r="G36" s="190">
        <f t="shared" si="1"/>
        <v>10492304</v>
      </c>
      <c r="H36" s="190">
        <f t="shared" si="1"/>
        <v>13857263</v>
      </c>
      <c r="I36" s="190">
        <f t="shared" si="1"/>
        <v>13678406</v>
      </c>
      <c r="J36" s="190">
        <f t="shared" si="1"/>
        <v>38027973</v>
      </c>
      <c r="K36" s="190">
        <f t="shared" si="1"/>
        <v>16705989</v>
      </c>
      <c r="L36" s="190">
        <f t="shared" si="1"/>
        <v>26648252</v>
      </c>
      <c r="M36" s="190">
        <f t="shared" si="1"/>
        <v>43702882</v>
      </c>
      <c r="N36" s="190">
        <f t="shared" si="1"/>
        <v>87057123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125085096</v>
      </c>
      <c r="X36" s="190">
        <f t="shared" si="1"/>
        <v>90629155</v>
      </c>
      <c r="Y36" s="190">
        <f t="shared" si="1"/>
        <v>34455941</v>
      </c>
      <c r="Z36" s="191">
        <f>+IF(X36&lt;&gt;0,+(Y36/X36)*100,0)</f>
        <v>38.01860560213763</v>
      </c>
      <c r="AA36" s="188">
        <f>SUM(AA25:AA35)</f>
        <v>306476281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-110093028</v>
      </c>
      <c r="D38" s="199">
        <f>+D22-D36</f>
        <v>0</v>
      </c>
      <c r="E38" s="200">
        <f t="shared" si="2"/>
        <v>-4435604</v>
      </c>
      <c r="F38" s="106">
        <f t="shared" si="2"/>
        <v>-4435604</v>
      </c>
      <c r="G38" s="106">
        <f t="shared" si="2"/>
        <v>107734448</v>
      </c>
      <c r="H38" s="106">
        <f t="shared" si="2"/>
        <v>-7214650</v>
      </c>
      <c r="I38" s="106">
        <f t="shared" si="2"/>
        <v>-12209105</v>
      </c>
      <c r="J38" s="106">
        <f t="shared" si="2"/>
        <v>88310693</v>
      </c>
      <c r="K38" s="106">
        <f t="shared" si="2"/>
        <v>-15121617</v>
      </c>
      <c r="L38" s="106">
        <f t="shared" si="2"/>
        <v>-25346318</v>
      </c>
      <c r="M38" s="106">
        <f t="shared" si="2"/>
        <v>51969107</v>
      </c>
      <c r="N38" s="106">
        <f t="shared" si="2"/>
        <v>11501172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99811865</v>
      </c>
      <c r="X38" s="106">
        <f>IF(F22=F36,0,X22-X36)</f>
        <v>136737849</v>
      </c>
      <c r="Y38" s="106">
        <f t="shared" si="2"/>
        <v>-36925984</v>
      </c>
      <c r="Z38" s="201">
        <f>+IF(X38&lt;&gt;0,+(Y38/X38)*100,0)</f>
        <v>-27.004947254947677</v>
      </c>
      <c r="AA38" s="199">
        <f>+AA22-AA36</f>
        <v>-4435604</v>
      </c>
    </row>
    <row r="39" spans="1:27" ht="12.75">
      <c r="A39" s="181" t="s">
        <v>46</v>
      </c>
      <c r="B39" s="185"/>
      <c r="C39" s="155">
        <v>220821693</v>
      </c>
      <c r="D39" s="155">
        <v>0</v>
      </c>
      <c r="E39" s="156">
        <v>319020000</v>
      </c>
      <c r="F39" s="60">
        <v>319020000</v>
      </c>
      <c r="G39" s="60">
        <v>499977</v>
      </c>
      <c r="H39" s="60">
        <v>0</v>
      </c>
      <c r="I39" s="60">
        <v>12905783</v>
      </c>
      <c r="J39" s="60">
        <v>13405760</v>
      </c>
      <c r="K39" s="60">
        <v>1005039</v>
      </c>
      <c r="L39" s="60">
        <v>24156567</v>
      </c>
      <c r="M39" s="60">
        <v>48724376</v>
      </c>
      <c r="N39" s="60">
        <v>73885982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87291742</v>
      </c>
      <c r="X39" s="60">
        <v>280000000</v>
      </c>
      <c r="Y39" s="60">
        <v>-192708258</v>
      </c>
      <c r="Z39" s="140">
        <v>-68.82</v>
      </c>
      <c r="AA39" s="155">
        <v>319020000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-280000000</v>
      </c>
      <c r="Y41" s="202">
        <v>280000000</v>
      </c>
      <c r="Z41" s="203">
        <v>-100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110728665</v>
      </c>
      <c r="D42" s="206">
        <f>SUM(D38:D41)</f>
        <v>0</v>
      </c>
      <c r="E42" s="207">
        <f t="shared" si="3"/>
        <v>314584396</v>
      </c>
      <c r="F42" s="88">
        <f t="shared" si="3"/>
        <v>314584396</v>
      </c>
      <c r="G42" s="88">
        <f t="shared" si="3"/>
        <v>108234425</v>
      </c>
      <c r="H42" s="88">
        <f t="shared" si="3"/>
        <v>-7214650</v>
      </c>
      <c r="I42" s="88">
        <f t="shared" si="3"/>
        <v>696678</v>
      </c>
      <c r="J42" s="88">
        <f t="shared" si="3"/>
        <v>101716453</v>
      </c>
      <c r="K42" s="88">
        <f t="shared" si="3"/>
        <v>-14116578</v>
      </c>
      <c r="L42" s="88">
        <f t="shared" si="3"/>
        <v>-1189751</v>
      </c>
      <c r="M42" s="88">
        <f t="shared" si="3"/>
        <v>100693483</v>
      </c>
      <c r="N42" s="88">
        <f t="shared" si="3"/>
        <v>85387154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187103607</v>
      </c>
      <c r="X42" s="88">
        <f t="shared" si="3"/>
        <v>136737849</v>
      </c>
      <c r="Y42" s="88">
        <f t="shared" si="3"/>
        <v>50365758</v>
      </c>
      <c r="Z42" s="208">
        <f>+IF(X42&lt;&gt;0,+(Y42/X42)*100,0)</f>
        <v>36.833808903926816</v>
      </c>
      <c r="AA42" s="206">
        <f>SUM(AA38:AA41)</f>
        <v>314584396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110728665</v>
      </c>
      <c r="D44" s="210">
        <f>+D42-D43</f>
        <v>0</v>
      </c>
      <c r="E44" s="211">
        <f t="shared" si="4"/>
        <v>314584396</v>
      </c>
      <c r="F44" s="77">
        <f t="shared" si="4"/>
        <v>314584396</v>
      </c>
      <c r="G44" s="77">
        <f t="shared" si="4"/>
        <v>108234425</v>
      </c>
      <c r="H44" s="77">
        <f t="shared" si="4"/>
        <v>-7214650</v>
      </c>
      <c r="I44" s="77">
        <f t="shared" si="4"/>
        <v>696678</v>
      </c>
      <c r="J44" s="77">
        <f t="shared" si="4"/>
        <v>101716453</v>
      </c>
      <c r="K44" s="77">
        <f t="shared" si="4"/>
        <v>-14116578</v>
      </c>
      <c r="L44" s="77">
        <f t="shared" si="4"/>
        <v>-1189751</v>
      </c>
      <c r="M44" s="77">
        <f t="shared" si="4"/>
        <v>100693483</v>
      </c>
      <c r="N44" s="77">
        <f t="shared" si="4"/>
        <v>85387154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187103607</v>
      </c>
      <c r="X44" s="77">
        <f t="shared" si="4"/>
        <v>136737849</v>
      </c>
      <c r="Y44" s="77">
        <f t="shared" si="4"/>
        <v>50365758</v>
      </c>
      <c r="Z44" s="212">
        <f>+IF(X44&lt;&gt;0,+(Y44/X44)*100,0)</f>
        <v>36.833808903926816</v>
      </c>
      <c r="AA44" s="210">
        <f>+AA42-AA43</f>
        <v>314584396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110728665</v>
      </c>
      <c r="D46" s="206">
        <f>SUM(D44:D45)</f>
        <v>0</v>
      </c>
      <c r="E46" s="207">
        <f t="shared" si="5"/>
        <v>314584396</v>
      </c>
      <c r="F46" s="88">
        <f t="shared" si="5"/>
        <v>314584396</v>
      </c>
      <c r="G46" s="88">
        <f t="shared" si="5"/>
        <v>108234425</v>
      </c>
      <c r="H46" s="88">
        <f t="shared" si="5"/>
        <v>-7214650</v>
      </c>
      <c r="I46" s="88">
        <f t="shared" si="5"/>
        <v>696678</v>
      </c>
      <c r="J46" s="88">
        <f t="shared" si="5"/>
        <v>101716453</v>
      </c>
      <c r="K46" s="88">
        <f t="shared" si="5"/>
        <v>-14116578</v>
      </c>
      <c r="L46" s="88">
        <f t="shared" si="5"/>
        <v>-1189751</v>
      </c>
      <c r="M46" s="88">
        <f t="shared" si="5"/>
        <v>100693483</v>
      </c>
      <c r="N46" s="88">
        <f t="shared" si="5"/>
        <v>85387154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187103607</v>
      </c>
      <c r="X46" s="88">
        <f t="shared" si="5"/>
        <v>136737849</v>
      </c>
      <c r="Y46" s="88">
        <f t="shared" si="5"/>
        <v>50365758</v>
      </c>
      <c r="Z46" s="208">
        <f>+IF(X46&lt;&gt;0,+(Y46/X46)*100,0)</f>
        <v>36.833808903926816</v>
      </c>
      <c r="AA46" s="206">
        <f>SUM(AA44:AA45)</f>
        <v>314584396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110728665</v>
      </c>
      <c r="D48" s="217">
        <f>SUM(D46:D47)</f>
        <v>0</v>
      </c>
      <c r="E48" s="218">
        <f t="shared" si="6"/>
        <v>314584396</v>
      </c>
      <c r="F48" s="219">
        <f t="shared" si="6"/>
        <v>314584396</v>
      </c>
      <c r="G48" s="219">
        <f t="shared" si="6"/>
        <v>108234425</v>
      </c>
      <c r="H48" s="220">
        <f t="shared" si="6"/>
        <v>-7214650</v>
      </c>
      <c r="I48" s="220">
        <f t="shared" si="6"/>
        <v>696678</v>
      </c>
      <c r="J48" s="220">
        <f t="shared" si="6"/>
        <v>101716453</v>
      </c>
      <c r="K48" s="220">
        <f t="shared" si="6"/>
        <v>-14116578</v>
      </c>
      <c r="L48" s="220">
        <f t="shared" si="6"/>
        <v>-1189751</v>
      </c>
      <c r="M48" s="219">
        <f t="shared" si="6"/>
        <v>100693483</v>
      </c>
      <c r="N48" s="219">
        <f t="shared" si="6"/>
        <v>85387154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187103607</v>
      </c>
      <c r="X48" s="220">
        <f t="shared" si="6"/>
        <v>136737849</v>
      </c>
      <c r="Y48" s="220">
        <f t="shared" si="6"/>
        <v>50365758</v>
      </c>
      <c r="Z48" s="221">
        <f>+IF(X48&lt;&gt;0,+(Y48/X48)*100,0)</f>
        <v>36.833808903926816</v>
      </c>
      <c r="AA48" s="222">
        <f>SUM(AA46:AA47)</f>
        <v>314584396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1473258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791877</v>
      </c>
      <c r="L5" s="100">
        <f t="shared" si="0"/>
        <v>0</v>
      </c>
      <c r="M5" s="100">
        <f t="shared" si="0"/>
        <v>0</v>
      </c>
      <c r="N5" s="100">
        <f t="shared" si="0"/>
        <v>791877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791877</v>
      </c>
      <c r="X5" s="100">
        <f t="shared" si="0"/>
        <v>0</v>
      </c>
      <c r="Y5" s="100">
        <f t="shared" si="0"/>
        <v>791877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>
        <v>523999</v>
      </c>
      <c r="D6" s="155"/>
      <c r="E6" s="156"/>
      <c r="F6" s="60"/>
      <c r="G6" s="60"/>
      <c r="H6" s="60"/>
      <c r="I6" s="60"/>
      <c r="J6" s="60"/>
      <c r="K6" s="60">
        <v>600877</v>
      </c>
      <c r="L6" s="60"/>
      <c r="M6" s="60"/>
      <c r="N6" s="60">
        <v>600877</v>
      </c>
      <c r="O6" s="60"/>
      <c r="P6" s="60"/>
      <c r="Q6" s="60"/>
      <c r="R6" s="60"/>
      <c r="S6" s="60"/>
      <c r="T6" s="60"/>
      <c r="U6" s="60"/>
      <c r="V6" s="60"/>
      <c r="W6" s="60">
        <v>600877</v>
      </c>
      <c r="X6" s="60"/>
      <c r="Y6" s="60">
        <v>600877</v>
      </c>
      <c r="Z6" s="140"/>
      <c r="AA6" s="62"/>
    </row>
    <row r="7" spans="1:27" ht="12.75">
      <c r="A7" s="138" t="s">
        <v>76</v>
      </c>
      <c r="B7" s="136"/>
      <c r="C7" s="157">
        <v>108891</v>
      </c>
      <c r="D7" s="157"/>
      <c r="E7" s="158"/>
      <c r="F7" s="159"/>
      <c r="G7" s="159"/>
      <c r="H7" s="159"/>
      <c r="I7" s="159"/>
      <c r="J7" s="159"/>
      <c r="K7" s="159">
        <v>164000</v>
      </c>
      <c r="L7" s="159"/>
      <c r="M7" s="159"/>
      <c r="N7" s="159">
        <v>164000</v>
      </c>
      <c r="O7" s="159"/>
      <c r="P7" s="159"/>
      <c r="Q7" s="159"/>
      <c r="R7" s="159"/>
      <c r="S7" s="159"/>
      <c r="T7" s="159"/>
      <c r="U7" s="159"/>
      <c r="V7" s="159"/>
      <c r="W7" s="159">
        <v>164000</v>
      </c>
      <c r="X7" s="159"/>
      <c r="Y7" s="159">
        <v>164000</v>
      </c>
      <c r="Z7" s="141"/>
      <c r="AA7" s="225"/>
    </row>
    <row r="8" spans="1:27" ht="12.75">
      <c r="A8" s="138" t="s">
        <v>77</v>
      </c>
      <c r="B8" s="136"/>
      <c r="C8" s="155">
        <v>840368</v>
      </c>
      <c r="D8" s="155"/>
      <c r="E8" s="156"/>
      <c r="F8" s="60"/>
      <c r="G8" s="60"/>
      <c r="H8" s="60"/>
      <c r="I8" s="60"/>
      <c r="J8" s="60"/>
      <c r="K8" s="60">
        <v>27000</v>
      </c>
      <c r="L8" s="60"/>
      <c r="M8" s="60"/>
      <c r="N8" s="60">
        <v>27000</v>
      </c>
      <c r="O8" s="60"/>
      <c r="P8" s="60"/>
      <c r="Q8" s="60"/>
      <c r="R8" s="60"/>
      <c r="S8" s="60"/>
      <c r="T8" s="60"/>
      <c r="U8" s="60"/>
      <c r="V8" s="60"/>
      <c r="W8" s="60">
        <v>27000</v>
      </c>
      <c r="X8" s="60"/>
      <c r="Y8" s="60">
        <v>27000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740537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11599</v>
      </c>
      <c r="L9" s="100">
        <f t="shared" si="1"/>
        <v>24900</v>
      </c>
      <c r="M9" s="100">
        <f t="shared" si="1"/>
        <v>0</v>
      </c>
      <c r="N9" s="100">
        <f t="shared" si="1"/>
        <v>36499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36499</v>
      </c>
      <c r="X9" s="100">
        <f t="shared" si="1"/>
        <v>0</v>
      </c>
      <c r="Y9" s="100">
        <f t="shared" si="1"/>
        <v>36499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740537</v>
      </c>
      <c r="D12" s="155"/>
      <c r="E12" s="156"/>
      <c r="F12" s="60"/>
      <c r="G12" s="60"/>
      <c r="H12" s="60"/>
      <c r="I12" s="60"/>
      <c r="J12" s="60"/>
      <c r="K12" s="60">
        <v>11599</v>
      </c>
      <c r="L12" s="60">
        <v>24900</v>
      </c>
      <c r="M12" s="60"/>
      <c r="N12" s="60">
        <v>36499</v>
      </c>
      <c r="O12" s="60"/>
      <c r="P12" s="60"/>
      <c r="Q12" s="60"/>
      <c r="R12" s="60"/>
      <c r="S12" s="60"/>
      <c r="T12" s="60"/>
      <c r="U12" s="60"/>
      <c r="V12" s="60"/>
      <c r="W12" s="60">
        <v>36499</v>
      </c>
      <c r="X12" s="60"/>
      <c r="Y12" s="60">
        <v>36499</v>
      </c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220853728</v>
      </c>
      <c r="D19" s="153">
        <f>SUM(D20:D23)</f>
        <v>0</v>
      </c>
      <c r="E19" s="154">
        <f t="shared" si="3"/>
        <v>325756000</v>
      </c>
      <c r="F19" s="100">
        <f t="shared" si="3"/>
        <v>325756000</v>
      </c>
      <c r="G19" s="100">
        <f t="shared" si="3"/>
        <v>17158435</v>
      </c>
      <c r="H19" s="100">
        <f t="shared" si="3"/>
        <v>5518427</v>
      </c>
      <c r="I19" s="100">
        <f t="shared" si="3"/>
        <v>2782654</v>
      </c>
      <c r="J19" s="100">
        <f t="shared" si="3"/>
        <v>25459516</v>
      </c>
      <c r="K19" s="100">
        <f t="shared" si="3"/>
        <v>490050</v>
      </c>
      <c r="L19" s="100">
        <f t="shared" si="3"/>
        <v>24156567</v>
      </c>
      <c r="M19" s="100">
        <f t="shared" si="3"/>
        <v>47901272</v>
      </c>
      <c r="N19" s="100">
        <f t="shared" si="3"/>
        <v>72547889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98007405</v>
      </c>
      <c r="X19" s="100">
        <f t="shared" si="3"/>
        <v>159510078</v>
      </c>
      <c r="Y19" s="100">
        <f t="shared" si="3"/>
        <v>-61502673</v>
      </c>
      <c r="Z19" s="137">
        <f>+IF(X19&lt;&gt;0,+(Y19/X19)*100,0)</f>
        <v>-38.55723335549996</v>
      </c>
      <c r="AA19" s="102">
        <f>SUM(AA20:AA23)</f>
        <v>325756000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220853728</v>
      </c>
      <c r="D21" s="155"/>
      <c r="E21" s="156">
        <v>325756000</v>
      </c>
      <c r="F21" s="60">
        <v>325756000</v>
      </c>
      <c r="G21" s="60">
        <v>17158435</v>
      </c>
      <c r="H21" s="60">
        <v>5518427</v>
      </c>
      <c r="I21" s="60">
        <v>2782654</v>
      </c>
      <c r="J21" s="60">
        <v>25459516</v>
      </c>
      <c r="K21" s="60">
        <v>490050</v>
      </c>
      <c r="L21" s="60">
        <v>24156567</v>
      </c>
      <c r="M21" s="60">
        <v>47901272</v>
      </c>
      <c r="N21" s="60">
        <v>72547889</v>
      </c>
      <c r="O21" s="60"/>
      <c r="P21" s="60"/>
      <c r="Q21" s="60"/>
      <c r="R21" s="60"/>
      <c r="S21" s="60"/>
      <c r="T21" s="60"/>
      <c r="U21" s="60"/>
      <c r="V21" s="60"/>
      <c r="W21" s="60">
        <v>98007405</v>
      </c>
      <c r="X21" s="60">
        <v>159510078</v>
      </c>
      <c r="Y21" s="60">
        <v>-61502673</v>
      </c>
      <c r="Z21" s="140">
        <v>-38.56</v>
      </c>
      <c r="AA21" s="62">
        <v>325756000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>
        <v>41386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223108909</v>
      </c>
      <c r="D25" s="217">
        <f>+D5+D9+D15+D19+D24</f>
        <v>0</v>
      </c>
      <c r="E25" s="230">
        <f t="shared" si="4"/>
        <v>325756000</v>
      </c>
      <c r="F25" s="219">
        <f t="shared" si="4"/>
        <v>325756000</v>
      </c>
      <c r="G25" s="219">
        <f t="shared" si="4"/>
        <v>17158435</v>
      </c>
      <c r="H25" s="219">
        <f t="shared" si="4"/>
        <v>5518427</v>
      </c>
      <c r="I25" s="219">
        <f t="shared" si="4"/>
        <v>2782654</v>
      </c>
      <c r="J25" s="219">
        <f t="shared" si="4"/>
        <v>25459516</v>
      </c>
      <c r="K25" s="219">
        <f t="shared" si="4"/>
        <v>1293526</v>
      </c>
      <c r="L25" s="219">
        <f t="shared" si="4"/>
        <v>24181467</v>
      </c>
      <c r="M25" s="219">
        <f t="shared" si="4"/>
        <v>47901272</v>
      </c>
      <c r="N25" s="219">
        <f t="shared" si="4"/>
        <v>73376265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98835781</v>
      </c>
      <c r="X25" s="219">
        <f t="shared" si="4"/>
        <v>159510078</v>
      </c>
      <c r="Y25" s="219">
        <f t="shared" si="4"/>
        <v>-60674297</v>
      </c>
      <c r="Z25" s="231">
        <f>+IF(X25&lt;&gt;0,+(Y25/X25)*100,0)</f>
        <v>-38.03790817530664</v>
      </c>
      <c r="AA25" s="232">
        <f>+AA5+AA9+AA15+AA19+AA24</f>
        <v>325756000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223108907</v>
      </c>
      <c r="D28" s="155"/>
      <c r="E28" s="156">
        <v>325756000</v>
      </c>
      <c r="F28" s="60">
        <v>325756000</v>
      </c>
      <c r="G28" s="60">
        <v>17158435</v>
      </c>
      <c r="H28" s="60">
        <v>5405427</v>
      </c>
      <c r="I28" s="60">
        <v>2782654</v>
      </c>
      <c r="J28" s="60">
        <v>25346516</v>
      </c>
      <c r="K28" s="60">
        <v>490050</v>
      </c>
      <c r="L28" s="60">
        <v>24181467</v>
      </c>
      <c r="M28" s="60">
        <v>47901272</v>
      </c>
      <c r="N28" s="60">
        <v>72572789</v>
      </c>
      <c r="O28" s="60"/>
      <c r="P28" s="60"/>
      <c r="Q28" s="60"/>
      <c r="R28" s="60"/>
      <c r="S28" s="60"/>
      <c r="T28" s="60"/>
      <c r="U28" s="60"/>
      <c r="V28" s="60"/>
      <c r="W28" s="60">
        <v>97919305</v>
      </c>
      <c r="X28" s="60">
        <v>159510078</v>
      </c>
      <c r="Y28" s="60">
        <v>-61590773</v>
      </c>
      <c r="Z28" s="140">
        <v>-38.61</v>
      </c>
      <c r="AA28" s="155">
        <v>325756000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223108907</v>
      </c>
      <c r="D32" s="210">
        <f>SUM(D28:D31)</f>
        <v>0</v>
      </c>
      <c r="E32" s="211">
        <f t="shared" si="5"/>
        <v>325756000</v>
      </c>
      <c r="F32" s="77">
        <f t="shared" si="5"/>
        <v>325756000</v>
      </c>
      <c r="G32" s="77">
        <f t="shared" si="5"/>
        <v>17158435</v>
      </c>
      <c r="H32" s="77">
        <f t="shared" si="5"/>
        <v>5405427</v>
      </c>
      <c r="I32" s="77">
        <f t="shared" si="5"/>
        <v>2782654</v>
      </c>
      <c r="J32" s="77">
        <f t="shared" si="5"/>
        <v>25346516</v>
      </c>
      <c r="K32" s="77">
        <f t="shared" si="5"/>
        <v>490050</v>
      </c>
      <c r="L32" s="77">
        <f t="shared" si="5"/>
        <v>24181467</v>
      </c>
      <c r="M32" s="77">
        <f t="shared" si="5"/>
        <v>47901272</v>
      </c>
      <c r="N32" s="77">
        <f t="shared" si="5"/>
        <v>72572789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97919305</v>
      </c>
      <c r="X32" s="77">
        <f t="shared" si="5"/>
        <v>159510078</v>
      </c>
      <c r="Y32" s="77">
        <f t="shared" si="5"/>
        <v>-61590773</v>
      </c>
      <c r="Z32" s="212">
        <f>+IF(X32&lt;&gt;0,+(Y32/X32)*100,0)</f>
        <v>-38.61246497541052</v>
      </c>
      <c r="AA32" s="79">
        <f>SUM(AA28:AA31)</f>
        <v>325756000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>
        <v>113000</v>
      </c>
      <c r="I35" s="60"/>
      <c r="J35" s="60">
        <v>113000</v>
      </c>
      <c r="K35" s="60">
        <v>803476</v>
      </c>
      <c r="L35" s="60"/>
      <c r="M35" s="60"/>
      <c r="N35" s="60">
        <v>803476</v>
      </c>
      <c r="O35" s="60"/>
      <c r="P35" s="60"/>
      <c r="Q35" s="60"/>
      <c r="R35" s="60"/>
      <c r="S35" s="60"/>
      <c r="T35" s="60"/>
      <c r="U35" s="60"/>
      <c r="V35" s="60"/>
      <c r="W35" s="60">
        <v>916476</v>
      </c>
      <c r="X35" s="60"/>
      <c r="Y35" s="60">
        <v>916476</v>
      </c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223108907</v>
      </c>
      <c r="D36" s="222">
        <f>SUM(D32:D35)</f>
        <v>0</v>
      </c>
      <c r="E36" s="218">
        <f t="shared" si="6"/>
        <v>325756000</v>
      </c>
      <c r="F36" s="220">
        <f t="shared" si="6"/>
        <v>325756000</v>
      </c>
      <c r="G36" s="220">
        <f t="shared" si="6"/>
        <v>17158435</v>
      </c>
      <c r="H36" s="220">
        <f t="shared" si="6"/>
        <v>5518427</v>
      </c>
      <c r="I36" s="220">
        <f t="shared" si="6"/>
        <v>2782654</v>
      </c>
      <c r="J36" s="220">
        <f t="shared" si="6"/>
        <v>25459516</v>
      </c>
      <c r="K36" s="220">
        <f t="shared" si="6"/>
        <v>1293526</v>
      </c>
      <c r="L36" s="220">
        <f t="shared" si="6"/>
        <v>24181467</v>
      </c>
      <c r="M36" s="220">
        <f t="shared" si="6"/>
        <v>47901272</v>
      </c>
      <c r="N36" s="220">
        <f t="shared" si="6"/>
        <v>73376265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98835781</v>
      </c>
      <c r="X36" s="220">
        <f t="shared" si="6"/>
        <v>159510078</v>
      </c>
      <c r="Y36" s="220">
        <f t="shared" si="6"/>
        <v>-60674297</v>
      </c>
      <c r="Z36" s="221">
        <f>+IF(X36&lt;&gt;0,+(Y36/X36)*100,0)</f>
        <v>-38.03790817530664</v>
      </c>
      <c r="AA36" s="239">
        <f>SUM(AA32:AA35)</f>
        <v>325756000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11704273</v>
      </c>
      <c r="D6" s="155"/>
      <c r="E6" s="59">
        <v>9065000</v>
      </c>
      <c r="F6" s="60">
        <v>9065000</v>
      </c>
      <c r="G6" s="60">
        <v>392486</v>
      </c>
      <c r="H6" s="60">
        <v>1478607</v>
      </c>
      <c r="I6" s="60">
        <v>153740000</v>
      </c>
      <c r="J6" s="60">
        <v>153740000</v>
      </c>
      <c r="K6" s="60">
        <v>159104000</v>
      </c>
      <c r="L6" s="60">
        <v>159104000</v>
      </c>
      <c r="M6" s="60"/>
      <c r="N6" s="60">
        <v>159104000</v>
      </c>
      <c r="O6" s="60"/>
      <c r="P6" s="60"/>
      <c r="Q6" s="60"/>
      <c r="R6" s="60"/>
      <c r="S6" s="60"/>
      <c r="T6" s="60"/>
      <c r="U6" s="60"/>
      <c r="V6" s="60"/>
      <c r="W6" s="60">
        <v>159104000</v>
      </c>
      <c r="X6" s="60">
        <v>4532500</v>
      </c>
      <c r="Y6" s="60">
        <v>154571500</v>
      </c>
      <c r="Z6" s="140">
        <v>3410.29</v>
      </c>
      <c r="AA6" s="62">
        <v>9065000</v>
      </c>
    </row>
    <row r="7" spans="1:27" ht="12.75">
      <c r="A7" s="249" t="s">
        <v>144</v>
      </c>
      <c r="B7" s="182"/>
      <c r="C7" s="155">
        <v>33956588</v>
      </c>
      <c r="D7" s="155"/>
      <c r="E7" s="59">
        <v>63425000</v>
      </c>
      <c r="F7" s="60">
        <v>63425000</v>
      </c>
      <c r="G7" s="60">
        <v>212255287</v>
      </c>
      <c r="H7" s="60">
        <v>173869388</v>
      </c>
      <c r="I7" s="60">
        <v>2677000</v>
      </c>
      <c r="J7" s="60">
        <v>2677000</v>
      </c>
      <c r="K7" s="60">
        <v>2677000</v>
      </c>
      <c r="L7" s="60">
        <v>2677000</v>
      </c>
      <c r="M7" s="60"/>
      <c r="N7" s="60">
        <v>2677000</v>
      </c>
      <c r="O7" s="60"/>
      <c r="P7" s="60"/>
      <c r="Q7" s="60"/>
      <c r="R7" s="60"/>
      <c r="S7" s="60"/>
      <c r="T7" s="60"/>
      <c r="U7" s="60"/>
      <c r="V7" s="60"/>
      <c r="W7" s="60">
        <v>2677000</v>
      </c>
      <c r="X7" s="60">
        <v>31712500</v>
      </c>
      <c r="Y7" s="60">
        <v>-29035500</v>
      </c>
      <c r="Z7" s="140">
        <v>-91.56</v>
      </c>
      <c r="AA7" s="62">
        <v>63425000</v>
      </c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>
        <v>11400000</v>
      </c>
      <c r="I8" s="60">
        <v>43147000</v>
      </c>
      <c r="J8" s="60">
        <v>43147000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21269975</v>
      </c>
      <c r="D9" s="155"/>
      <c r="E9" s="59">
        <v>465000</v>
      </c>
      <c r="F9" s="60">
        <v>465000</v>
      </c>
      <c r="G9" s="60">
        <v>10095970</v>
      </c>
      <c r="H9" s="60">
        <v>12137974</v>
      </c>
      <c r="I9" s="60">
        <v>11400000</v>
      </c>
      <c r="J9" s="60">
        <v>11400000</v>
      </c>
      <c r="K9" s="60">
        <v>8991577</v>
      </c>
      <c r="L9" s="60">
        <v>8991577</v>
      </c>
      <c r="M9" s="60"/>
      <c r="N9" s="60">
        <v>8991577</v>
      </c>
      <c r="O9" s="60"/>
      <c r="P9" s="60"/>
      <c r="Q9" s="60"/>
      <c r="R9" s="60"/>
      <c r="S9" s="60"/>
      <c r="T9" s="60"/>
      <c r="U9" s="60"/>
      <c r="V9" s="60"/>
      <c r="W9" s="60">
        <v>8991577</v>
      </c>
      <c r="X9" s="60">
        <v>232500</v>
      </c>
      <c r="Y9" s="60">
        <v>8759077</v>
      </c>
      <c r="Z9" s="140">
        <v>3767.34</v>
      </c>
      <c r="AA9" s="62">
        <v>465000</v>
      </c>
    </row>
    <row r="10" spans="1:27" ht="12.75">
      <c r="A10" s="249" t="s">
        <v>147</v>
      </c>
      <c r="B10" s="182"/>
      <c r="C10" s="155">
        <v>43878468</v>
      </c>
      <c r="D10" s="155"/>
      <c r="E10" s="59">
        <v>38134000</v>
      </c>
      <c r="F10" s="60">
        <v>38134000</v>
      </c>
      <c r="G10" s="159">
        <v>376085</v>
      </c>
      <c r="H10" s="159">
        <v>53263151</v>
      </c>
      <c r="I10" s="159">
        <v>9247000</v>
      </c>
      <c r="J10" s="60">
        <v>9247000</v>
      </c>
      <c r="K10" s="159">
        <v>14147000</v>
      </c>
      <c r="L10" s="159">
        <v>14147000</v>
      </c>
      <c r="M10" s="60"/>
      <c r="N10" s="159">
        <v>14147000</v>
      </c>
      <c r="O10" s="159"/>
      <c r="P10" s="159"/>
      <c r="Q10" s="60"/>
      <c r="R10" s="159"/>
      <c r="S10" s="159"/>
      <c r="T10" s="60"/>
      <c r="U10" s="159"/>
      <c r="V10" s="159"/>
      <c r="W10" s="159">
        <v>14147000</v>
      </c>
      <c r="X10" s="60">
        <v>19067000</v>
      </c>
      <c r="Y10" s="159">
        <v>-4920000</v>
      </c>
      <c r="Z10" s="141">
        <v>-25.8</v>
      </c>
      <c r="AA10" s="225">
        <v>38134000</v>
      </c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110809304</v>
      </c>
      <c r="D12" s="168">
        <f>SUM(D6:D11)</f>
        <v>0</v>
      </c>
      <c r="E12" s="72">
        <f t="shared" si="0"/>
        <v>111089000</v>
      </c>
      <c r="F12" s="73">
        <f t="shared" si="0"/>
        <v>111089000</v>
      </c>
      <c r="G12" s="73">
        <f t="shared" si="0"/>
        <v>223119828</v>
      </c>
      <c r="H12" s="73">
        <f t="shared" si="0"/>
        <v>252149120</v>
      </c>
      <c r="I12" s="73">
        <f t="shared" si="0"/>
        <v>220211000</v>
      </c>
      <c r="J12" s="73">
        <f t="shared" si="0"/>
        <v>220211000</v>
      </c>
      <c r="K12" s="73">
        <f t="shared" si="0"/>
        <v>184919577</v>
      </c>
      <c r="L12" s="73">
        <f t="shared" si="0"/>
        <v>184919577</v>
      </c>
      <c r="M12" s="73">
        <f t="shared" si="0"/>
        <v>0</v>
      </c>
      <c r="N12" s="73">
        <f t="shared" si="0"/>
        <v>184919577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184919577</v>
      </c>
      <c r="X12" s="73">
        <f t="shared" si="0"/>
        <v>55544500</v>
      </c>
      <c r="Y12" s="73">
        <f t="shared" si="0"/>
        <v>129375077</v>
      </c>
      <c r="Z12" s="170">
        <f>+IF(X12&lt;&gt;0,+(Y12/X12)*100,0)</f>
        <v>232.9214899765053</v>
      </c>
      <c r="AA12" s="74">
        <f>SUM(AA6:AA11)</f>
        <v>111089000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3940000</v>
      </c>
      <c r="D17" s="155"/>
      <c r="E17" s="59">
        <v>3826000</v>
      </c>
      <c r="F17" s="60">
        <v>3826000</v>
      </c>
      <c r="G17" s="60">
        <v>3940000</v>
      </c>
      <c r="H17" s="60">
        <v>3940000</v>
      </c>
      <c r="I17" s="60">
        <v>3940000</v>
      </c>
      <c r="J17" s="60">
        <v>3940000</v>
      </c>
      <c r="K17" s="60">
        <v>3940000</v>
      </c>
      <c r="L17" s="60">
        <v>3940000</v>
      </c>
      <c r="M17" s="60"/>
      <c r="N17" s="60">
        <v>3940000</v>
      </c>
      <c r="O17" s="60"/>
      <c r="P17" s="60"/>
      <c r="Q17" s="60"/>
      <c r="R17" s="60"/>
      <c r="S17" s="60"/>
      <c r="T17" s="60"/>
      <c r="U17" s="60"/>
      <c r="V17" s="60"/>
      <c r="W17" s="60">
        <v>3940000</v>
      </c>
      <c r="X17" s="60">
        <v>1913000</v>
      </c>
      <c r="Y17" s="60">
        <v>2027000</v>
      </c>
      <c r="Z17" s="140">
        <v>105.96</v>
      </c>
      <c r="AA17" s="62">
        <v>3826000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1963262451</v>
      </c>
      <c r="D19" s="155"/>
      <c r="E19" s="59">
        <v>1878493000</v>
      </c>
      <c r="F19" s="60">
        <v>1878493000</v>
      </c>
      <c r="G19" s="60">
        <v>1915324642</v>
      </c>
      <c r="H19" s="60">
        <v>1963262451</v>
      </c>
      <c r="I19" s="60">
        <v>1979424000</v>
      </c>
      <c r="J19" s="60">
        <v>1979424000</v>
      </c>
      <c r="K19" s="60">
        <v>1961283000</v>
      </c>
      <c r="L19" s="60">
        <v>1961283000</v>
      </c>
      <c r="M19" s="60"/>
      <c r="N19" s="60">
        <v>1961283000</v>
      </c>
      <c r="O19" s="60"/>
      <c r="P19" s="60"/>
      <c r="Q19" s="60"/>
      <c r="R19" s="60"/>
      <c r="S19" s="60"/>
      <c r="T19" s="60"/>
      <c r="U19" s="60"/>
      <c r="V19" s="60"/>
      <c r="W19" s="60">
        <v>1961283000</v>
      </c>
      <c r="X19" s="60">
        <v>939246500</v>
      </c>
      <c r="Y19" s="60">
        <v>1022036500</v>
      </c>
      <c r="Z19" s="140">
        <v>108.81</v>
      </c>
      <c r="AA19" s="62">
        <v>1878493000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964705</v>
      </c>
      <c r="D22" s="155"/>
      <c r="E22" s="59">
        <v>1258000</v>
      </c>
      <c r="F22" s="60">
        <v>1258000</v>
      </c>
      <c r="G22" s="60">
        <v>964705</v>
      </c>
      <c r="H22" s="60">
        <v>964705</v>
      </c>
      <c r="I22" s="60">
        <v>964705</v>
      </c>
      <c r="J22" s="60">
        <v>964705</v>
      </c>
      <c r="K22" s="60">
        <v>964705</v>
      </c>
      <c r="L22" s="60">
        <v>964705</v>
      </c>
      <c r="M22" s="60"/>
      <c r="N22" s="60">
        <v>964705</v>
      </c>
      <c r="O22" s="60"/>
      <c r="P22" s="60"/>
      <c r="Q22" s="60"/>
      <c r="R22" s="60"/>
      <c r="S22" s="60"/>
      <c r="T22" s="60"/>
      <c r="U22" s="60"/>
      <c r="V22" s="60"/>
      <c r="W22" s="60">
        <v>964705</v>
      </c>
      <c r="X22" s="60">
        <v>629000</v>
      </c>
      <c r="Y22" s="60">
        <v>335705</v>
      </c>
      <c r="Z22" s="140">
        <v>53.37</v>
      </c>
      <c r="AA22" s="62">
        <v>1258000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1968167156</v>
      </c>
      <c r="D24" s="168">
        <f>SUM(D15:D23)</f>
        <v>0</v>
      </c>
      <c r="E24" s="76">
        <f t="shared" si="1"/>
        <v>1883577000</v>
      </c>
      <c r="F24" s="77">
        <f t="shared" si="1"/>
        <v>1883577000</v>
      </c>
      <c r="G24" s="77">
        <f t="shared" si="1"/>
        <v>1920229347</v>
      </c>
      <c r="H24" s="77">
        <f t="shared" si="1"/>
        <v>1968167156</v>
      </c>
      <c r="I24" s="77">
        <f t="shared" si="1"/>
        <v>1984328705</v>
      </c>
      <c r="J24" s="77">
        <f t="shared" si="1"/>
        <v>1984328705</v>
      </c>
      <c r="K24" s="77">
        <f t="shared" si="1"/>
        <v>1966187705</v>
      </c>
      <c r="L24" s="77">
        <f t="shared" si="1"/>
        <v>1966187705</v>
      </c>
      <c r="M24" s="77">
        <f t="shared" si="1"/>
        <v>0</v>
      </c>
      <c r="N24" s="77">
        <f t="shared" si="1"/>
        <v>1966187705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1966187705</v>
      </c>
      <c r="X24" s="77">
        <f t="shared" si="1"/>
        <v>941788500</v>
      </c>
      <c r="Y24" s="77">
        <f t="shared" si="1"/>
        <v>1024399205</v>
      </c>
      <c r="Z24" s="212">
        <f>+IF(X24&lt;&gt;0,+(Y24/X24)*100,0)</f>
        <v>108.77168334503979</v>
      </c>
      <c r="AA24" s="79">
        <f>SUM(AA15:AA23)</f>
        <v>1883577000</v>
      </c>
    </row>
    <row r="25" spans="1:27" ht="12.75">
      <c r="A25" s="250" t="s">
        <v>159</v>
      </c>
      <c r="B25" s="251"/>
      <c r="C25" s="168">
        <f aca="true" t="shared" si="2" ref="C25:Y25">+C12+C24</f>
        <v>2078976460</v>
      </c>
      <c r="D25" s="168">
        <f>+D12+D24</f>
        <v>0</v>
      </c>
      <c r="E25" s="72">
        <f t="shared" si="2"/>
        <v>1994666000</v>
      </c>
      <c r="F25" s="73">
        <f t="shared" si="2"/>
        <v>1994666000</v>
      </c>
      <c r="G25" s="73">
        <f t="shared" si="2"/>
        <v>2143349175</v>
      </c>
      <c r="H25" s="73">
        <f t="shared" si="2"/>
        <v>2220316276</v>
      </c>
      <c r="I25" s="73">
        <f t="shared" si="2"/>
        <v>2204539705</v>
      </c>
      <c r="J25" s="73">
        <f t="shared" si="2"/>
        <v>2204539705</v>
      </c>
      <c r="K25" s="73">
        <f t="shared" si="2"/>
        <v>2151107282</v>
      </c>
      <c r="L25" s="73">
        <f t="shared" si="2"/>
        <v>2151107282</v>
      </c>
      <c r="M25" s="73">
        <f t="shared" si="2"/>
        <v>0</v>
      </c>
      <c r="N25" s="73">
        <f t="shared" si="2"/>
        <v>2151107282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2151107282</v>
      </c>
      <c r="X25" s="73">
        <f t="shared" si="2"/>
        <v>997333000</v>
      </c>
      <c r="Y25" s="73">
        <f t="shared" si="2"/>
        <v>1153774282</v>
      </c>
      <c r="Z25" s="170">
        <f>+IF(X25&lt;&gt;0,+(Y25/X25)*100,0)</f>
        <v>115.68596266242068</v>
      </c>
      <c r="AA25" s="74">
        <f>+AA12+AA24</f>
        <v>1994666000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10800000</v>
      </c>
      <c r="D30" s="155"/>
      <c r="E30" s="59">
        <v>10800000</v>
      </c>
      <c r="F30" s="60">
        <v>10800000</v>
      </c>
      <c r="G30" s="60"/>
      <c r="H30" s="60">
        <v>10800000</v>
      </c>
      <c r="I30" s="60">
        <v>10800000</v>
      </c>
      <c r="J30" s="60">
        <v>10800000</v>
      </c>
      <c r="K30" s="60">
        <v>10800000</v>
      </c>
      <c r="L30" s="60">
        <v>10800000</v>
      </c>
      <c r="M30" s="60"/>
      <c r="N30" s="60">
        <v>10800000</v>
      </c>
      <c r="O30" s="60"/>
      <c r="P30" s="60"/>
      <c r="Q30" s="60"/>
      <c r="R30" s="60"/>
      <c r="S30" s="60"/>
      <c r="T30" s="60"/>
      <c r="U30" s="60"/>
      <c r="V30" s="60"/>
      <c r="W30" s="60">
        <v>10800000</v>
      </c>
      <c r="X30" s="60">
        <v>5400000</v>
      </c>
      <c r="Y30" s="60">
        <v>5400000</v>
      </c>
      <c r="Z30" s="140">
        <v>100</v>
      </c>
      <c r="AA30" s="62">
        <v>10800000</v>
      </c>
    </row>
    <row r="31" spans="1:27" ht="12.75">
      <c r="A31" s="249" t="s">
        <v>163</v>
      </c>
      <c r="B31" s="182"/>
      <c r="C31" s="155">
        <v>404353</v>
      </c>
      <c r="D31" s="155"/>
      <c r="E31" s="59">
        <v>480000</v>
      </c>
      <c r="F31" s="60">
        <v>480000</v>
      </c>
      <c r="G31" s="60">
        <v>11669580</v>
      </c>
      <c r="H31" s="60">
        <v>404353</v>
      </c>
      <c r="I31" s="60">
        <v>404353</v>
      </c>
      <c r="J31" s="60">
        <v>404353</v>
      </c>
      <c r="K31" s="60">
        <v>404353</v>
      </c>
      <c r="L31" s="60">
        <v>404353</v>
      </c>
      <c r="M31" s="60"/>
      <c r="N31" s="60">
        <v>404353</v>
      </c>
      <c r="O31" s="60"/>
      <c r="P31" s="60"/>
      <c r="Q31" s="60"/>
      <c r="R31" s="60"/>
      <c r="S31" s="60"/>
      <c r="T31" s="60"/>
      <c r="U31" s="60"/>
      <c r="V31" s="60"/>
      <c r="W31" s="60">
        <v>404353</v>
      </c>
      <c r="X31" s="60">
        <v>240000</v>
      </c>
      <c r="Y31" s="60">
        <v>164353</v>
      </c>
      <c r="Z31" s="140">
        <v>68.48</v>
      </c>
      <c r="AA31" s="62">
        <v>480000</v>
      </c>
    </row>
    <row r="32" spans="1:27" ht="12.75">
      <c r="A32" s="249" t="s">
        <v>164</v>
      </c>
      <c r="B32" s="182"/>
      <c r="C32" s="155">
        <v>148939504</v>
      </c>
      <c r="D32" s="155"/>
      <c r="E32" s="59">
        <v>60000000</v>
      </c>
      <c r="F32" s="60">
        <v>60000000</v>
      </c>
      <c r="G32" s="60">
        <v>224974340</v>
      </c>
      <c r="H32" s="60">
        <v>190353698</v>
      </c>
      <c r="I32" s="60">
        <v>174960000</v>
      </c>
      <c r="J32" s="60">
        <v>174960000</v>
      </c>
      <c r="K32" s="60">
        <v>122427945</v>
      </c>
      <c r="L32" s="60">
        <v>122417175</v>
      </c>
      <c r="M32" s="60"/>
      <c r="N32" s="60">
        <v>122417175</v>
      </c>
      <c r="O32" s="60"/>
      <c r="P32" s="60"/>
      <c r="Q32" s="60"/>
      <c r="R32" s="60"/>
      <c r="S32" s="60"/>
      <c r="T32" s="60"/>
      <c r="U32" s="60"/>
      <c r="V32" s="60"/>
      <c r="W32" s="60">
        <v>122417175</v>
      </c>
      <c r="X32" s="60">
        <v>30000000</v>
      </c>
      <c r="Y32" s="60">
        <v>92417175</v>
      </c>
      <c r="Z32" s="140">
        <v>308.06</v>
      </c>
      <c r="AA32" s="62">
        <v>60000000</v>
      </c>
    </row>
    <row r="33" spans="1:27" ht="12.75">
      <c r="A33" s="249" t="s">
        <v>165</v>
      </c>
      <c r="B33" s="182"/>
      <c r="C33" s="155"/>
      <c r="D33" s="155"/>
      <c r="E33" s="59">
        <v>323000</v>
      </c>
      <c r="F33" s="60">
        <v>323000</v>
      </c>
      <c r="G33" s="60">
        <v>13184379</v>
      </c>
      <c r="H33" s="60"/>
      <c r="I33" s="60"/>
      <c r="J33" s="60"/>
      <c r="K33" s="60"/>
      <c r="L33" s="60">
        <v>10770</v>
      </c>
      <c r="M33" s="60"/>
      <c r="N33" s="60">
        <v>10770</v>
      </c>
      <c r="O33" s="60"/>
      <c r="P33" s="60"/>
      <c r="Q33" s="60"/>
      <c r="R33" s="60"/>
      <c r="S33" s="60"/>
      <c r="T33" s="60"/>
      <c r="U33" s="60"/>
      <c r="V33" s="60"/>
      <c r="W33" s="60">
        <v>10770</v>
      </c>
      <c r="X33" s="60">
        <v>161500</v>
      </c>
      <c r="Y33" s="60">
        <v>-150730</v>
      </c>
      <c r="Z33" s="140">
        <v>-93.33</v>
      </c>
      <c r="AA33" s="62">
        <v>323000</v>
      </c>
    </row>
    <row r="34" spans="1:27" ht="12.75">
      <c r="A34" s="250" t="s">
        <v>58</v>
      </c>
      <c r="B34" s="251"/>
      <c r="C34" s="168">
        <f aca="true" t="shared" si="3" ref="C34:Y34">SUM(C29:C33)</f>
        <v>160143857</v>
      </c>
      <c r="D34" s="168">
        <f>SUM(D29:D33)</f>
        <v>0</v>
      </c>
      <c r="E34" s="72">
        <f t="shared" si="3"/>
        <v>71603000</v>
      </c>
      <c r="F34" s="73">
        <f t="shared" si="3"/>
        <v>71603000</v>
      </c>
      <c r="G34" s="73">
        <f t="shared" si="3"/>
        <v>249828299</v>
      </c>
      <c r="H34" s="73">
        <f t="shared" si="3"/>
        <v>201558051</v>
      </c>
      <c r="I34" s="73">
        <f t="shared" si="3"/>
        <v>186164353</v>
      </c>
      <c r="J34" s="73">
        <f t="shared" si="3"/>
        <v>186164353</v>
      </c>
      <c r="K34" s="73">
        <f t="shared" si="3"/>
        <v>133632298</v>
      </c>
      <c r="L34" s="73">
        <f t="shared" si="3"/>
        <v>133632298</v>
      </c>
      <c r="M34" s="73">
        <f t="shared" si="3"/>
        <v>0</v>
      </c>
      <c r="N34" s="73">
        <f t="shared" si="3"/>
        <v>133632298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133632298</v>
      </c>
      <c r="X34" s="73">
        <f t="shared" si="3"/>
        <v>35801500</v>
      </c>
      <c r="Y34" s="73">
        <f t="shared" si="3"/>
        <v>97830798</v>
      </c>
      <c r="Z34" s="170">
        <f>+IF(X34&lt;&gt;0,+(Y34/X34)*100,0)</f>
        <v>273.2589360780973</v>
      </c>
      <c r="AA34" s="74">
        <f>SUM(AA29:AA33)</f>
        <v>71603000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65633888</v>
      </c>
      <c r="D37" s="155"/>
      <c r="E37" s="59">
        <v>80942000</v>
      </c>
      <c r="F37" s="60">
        <v>80942000</v>
      </c>
      <c r="G37" s="60">
        <v>54833888</v>
      </c>
      <c r="H37" s="60">
        <v>65633888</v>
      </c>
      <c r="I37" s="60">
        <v>62933484</v>
      </c>
      <c r="J37" s="60">
        <v>62933484</v>
      </c>
      <c r="K37" s="60">
        <v>62033484</v>
      </c>
      <c r="L37" s="60">
        <v>62033484</v>
      </c>
      <c r="M37" s="60"/>
      <c r="N37" s="60">
        <v>62033484</v>
      </c>
      <c r="O37" s="60"/>
      <c r="P37" s="60"/>
      <c r="Q37" s="60"/>
      <c r="R37" s="60"/>
      <c r="S37" s="60"/>
      <c r="T37" s="60"/>
      <c r="U37" s="60"/>
      <c r="V37" s="60"/>
      <c r="W37" s="60">
        <v>62033484</v>
      </c>
      <c r="X37" s="60">
        <v>40471000</v>
      </c>
      <c r="Y37" s="60">
        <v>21562484</v>
      </c>
      <c r="Z37" s="140">
        <v>53.28</v>
      </c>
      <c r="AA37" s="62">
        <v>80942000</v>
      </c>
    </row>
    <row r="38" spans="1:27" ht="12.75">
      <c r="A38" s="249" t="s">
        <v>165</v>
      </c>
      <c r="B38" s="182"/>
      <c r="C38" s="155">
        <v>42960869</v>
      </c>
      <c r="D38" s="155"/>
      <c r="E38" s="59">
        <v>30979000</v>
      </c>
      <c r="F38" s="60">
        <v>30979000</v>
      </c>
      <c r="G38" s="60">
        <v>46691363</v>
      </c>
      <c r="H38" s="60">
        <v>42960868</v>
      </c>
      <c r="I38" s="60">
        <v>42960868</v>
      </c>
      <c r="J38" s="60">
        <v>42960868</v>
      </c>
      <c r="K38" s="60">
        <v>42960868</v>
      </c>
      <c r="L38" s="60">
        <v>42960868</v>
      </c>
      <c r="M38" s="60"/>
      <c r="N38" s="60">
        <v>42960868</v>
      </c>
      <c r="O38" s="60"/>
      <c r="P38" s="60"/>
      <c r="Q38" s="60"/>
      <c r="R38" s="60"/>
      <c r="S38" s="60"/>
      <c r="T38" s="60"/>
      <c r="U38" s="60"/>
      <c r="V38" s="60"/>
      <c r="W38" s="60">
        <v>42960868</v>
      </c>
      <c r="X38" s="60">
        <v>15489500</v>
      </c>
      <c r="Y38" s="60">
        <v>27471368</v>
      </c>
      <c r="Z38" s="140">
        <v>177.35</v>
      </c>
      <c r="AA38" s="62">
        <v>30979000</v>
      </c>
    </row>
    <row r="39" spans="1:27" ht="12.75">
      <c r="A39" s="250" t="s">
        <v>59</v>
      </c>
      <c r="B39" s="253"/>
      <c r="C39" s="168">
        <f aca="true" t="shared" si="4" ref="C39:Y39">SUM(C37:C38)</f>
        <v>108594757</v>
      </c>
      <c r="D39" s="168">
        <f>SUM(D37:D38)</f>
        <v>0</v>
      </c>
      <c r="E39" s="76">
        <f t="shared" si="4"/>
        <v>111921000</v>
      </c>
      <c r="F39" s="77">
        <f t="shared" si="4"/>
        <v>111921000</v>
      </c>
      <c r="G39" s="77">
        <f t="shared" si="4"/>
        <v>101525251</v>
      </c>
      <c r="H39" s="77">
        <f t="shared" si="4"/>
        <v>108594756</v>
      </c>
      <c r="I39" s="77">
        <f t="shared" si="4"/>
        <v>105894352</v>
      </c>
      <c r="J39" s="77">
        <f t="shared" si="4"/>
        <v>105894352</v>
      </c>
      <c r="K39" s="77">
        <f t="shared" si="4"/>
        <v>104994352</v>
      </c>
      <c r="L39" s="77">
        <f t="shared" si="4"/>
        <v>104994352</v>
      </c>
      <c r="M39" s="77">
        <f t="shared" si="4"/>
        <v>0</v>
      </c>
      <c r="N39" s="77">
        <f t="shared" si="4"/>
        <v>104994352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104994352</v>
      </c>
      <c r="X39" s="77">
        <f t="shared" si="4"/>
        <v>55960500</v>
      </c>
      <c r="Y39" s="77">
        <f t="shared" si="4"/>
        <v>49033852</v>
      </c>
      <c r="Z39" s="212">
        <f>+IF(X39&lt;&gt;0,+(Y39/X39)*100,0)</f>
        <v>87.6222549834258</v>
      </c>
      <c r="AA39" s="79">
        <f>SUM(AA37:AA38)</f>
        <v>111921000</v>
      </c>
    </row>
    <row r="40" spans="1:27" ht="12.75">
      <c r="A40" s="250" t="s">
        <v>167</v>
      </c>
      <c r="B40" s="251"/>
      <c r="C40" s="168">
        <f aca="true" t="shared" si="5" ref="C40:Y40">+C34+C39</f>
        <v>268738614</v>
      </c>
      <c r="D40" s="168">
        <f>+D34+D39</f>
        <v>0</v>
      </c>
      <c r="E40" s="72">
        <f t="shared" si="5"/>
        <v>183524000</v>
      </c>
      <c r="F40" s="73">
        <f t="shared" si="5"/>
        <v>183524000</v>
      </c>
      <c r="G40" s="73">
        <f t="shared" si="5"/>
        <v>351353550</v>
      </c>
      <c r="H40" s="73">
        <f t="shared" si="5"/>
        <v>310152807</v>
      </c>
      <c r="I40" s="73">
        <f t="shared" si="5"/>
        <v>292058705</v>
      </c>
      <c r="J40" s="73">
        <f t="shared" si="5"/>
        <v>292058705</v>
      </c>
      <c r="K40" s="73">
        <f t="shared" si="5"/>
        <v>238626650</v>
      </c>
      <c r="L40" s="73">
        <f t="shared" si="5"/>
        <v>238626650</v>
      </c>
      <c r="M40" s="73">
        <f t="shared" si="5"/>
        <v>0</v>
      </c>
      <c r="N40" s="73">
        <f t="shared" si="5"/>
        <v>238626650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238626650</v>
      </c>
      <c r="X40" s="73">
        <f t="shared" si="5"/>
        <v>91762000</v>
      </c>
      <c r="Y40" s="73">
        <f t="shared" si="5"/>
        <v>146864650</v>
      </c>
      <c r="Z40" s="170">
        <f>+IF(X40&lt;&gt;0,+(Y40/X40)*100,0)</f>
        <v>160.0495303066629</v>
      </c>
      <c r="AA40" s="74">
        <f>+AA34+AA39</f>
        <v>183524000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1810237846</v>
      </c>
      <c r="D42" s="257">
        <f>+D25-D40</f>
        <v>0</v>
      </c>
      <c r="E42" s="258">
        <f t="shared" si="6"/>
        <v>1811142000</v>
      </c>
      <c r="F42" s="259">
        <f t="shared" si="6"/>
        <v>1811142000</v>
      </c>
      <c r="G42" s="259">
        <f t="shared" si="6"/>
        <v>1791995625</v>
      </c>
      <c r="H42" s="259">
        <f t="shared" si="6"/>
        <v>1910163469</v>
      </c>
      <c r="I42" s="259">
        <f t="shared" si="6"/>
        <v>1912481000</v>
      </c>
      <c r="J42" s="259">
        <f t="shared" si="6"/>
        <v>1912481000</v>
      </c>
      <c r="K42" s="259">
        <f t="shared" si="6"/>
        <v>1912480632</v>
      </c>
      <c r="L42" s="259">
        <f t="shared" si="6"/>
        <v>1912480632</v>
      </c>
      <c r="M42" s="259">
        <f t="shared" si="6"/>
        <v>0</v>
      </c>
      <c r="N42" s="259">
        <f t="shared" si="6"/>
        <v>1912480632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1912480632</v>
      </c>
      <c r="X42" s="259">
        <f t="shared" si="6"/>
        <v>905571000</v>
      </c>
      <c r="Y42" s="259">
        <f t="shared" si="6"/>
        <v>1006909632</v>
      </c>
      <c r="Z42" s="260">
        <f>+IF(X42&lt;&gt;0,+(Y42/X42)*100,0)</f>
        <v>111.19057832019796</v>
      </c>
      <c r="AA42" s="261">
        <f>+AA25-AA40</f>
        <v>1811142000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1802512214</v>
      </c>
      <c r="D45" s="155"/>
      <c r="E45" s="59">
        <v>1802345000</v>
      </c>
      <c r="F45" s="60">
        <v>1802345000</v>
      </c>
      <c r="G45" s="60">
        <v>1784269993</v>
      </c>
      <c r="H45" s="60">
        <v>1902437837</v>
      </c>
      <c r="I45" s="60">
        <v>1904755368</v>
      </c>
      <c r="J45" s="60">
        <v>1904755368</v>
      </c>
      <c r="K45" s="60">
        <v>1904755000</v>
      </c>
      <c r="L45" s="60">
        <v>1904755000</v>
      </c>
      <c r="M45" s="60"/>
      <c r="N45" s="60">
        <v>1904755000</v>
      </c>
      <c r="O45" s="60"/>
      <c r="P45" s="60"/>
      <c r="Q45" s="60"/>
      <c r="R45" s="60"/>
      <c r="S45" s="60"/>
      <c r="T45" s="60"/>
      <c r="U45" s="60"/>
      <c r="V45" s="60"/>
      <c r="W45" s="60">
        <v>1904755000</v>
      </c>
      <c r="X45" s="60">
        <v>901172500</v>
      </c>
      <c r="Y45" s="60">
        <v>1003582500</v>
      </c>
      <c r="Z45" s="139">
        <v>111.36</v>
      </c>
      <c r="AA45" s="62">
        <v>1802345000</v>
      </c>
    </row>
    <row r="46" spans="1:27" ht="12.75">
      <c r="A46" s="249" t="s">
        <v>171</v>
      </c>
      <c r="B46" s="182"/>
      <c r="C46" s="155">
        <v>7725632</v>
      </c>
      <c r="D46" s="155"/>
      <c r="E46" s="59">
        <v>8797000</v>
      </c>
      <c r="F46" s="60">
        <v>8797000</v>
      </c>
      <c r="G46" s="60">
        <v>7725632</v>
      </c>
      <c r="H46" s="60">
        <v>7725632</v>
      </c>
      <c r="I46" s="60">
        <v>7725632</v>
      </c>
      <c r="J46" s="60">
        <v>7725632</v>
      </c>
      <c r="K46" s="60">
        <v>7725632</v>
      </c>
      <c r="L46" s="60">
        <v>7725632</v>
      </c>
      <c r="M46" s="60"/>
      <c r="N46" s="60">
        <v>7725632</v>
      </c>
      <c r="O46" s="60"/>
      <c r="P46" s="60"/>
      <c r="Q46" s="60"/>
      <c r="R46" s="60"/>
      <c r="S46" s="60"/>
      <c r="T46" s="60"/>
      <c r="U46" s="60"/>
      <c r="V46" s="60"/>
      <c r="W46" s="60">
        <v>7725632</v>
      </c>
      <c r="X46" s="60">
        <v>4398500</v>
      </c>
      <c r="Y46" s="60">
        <v>3327132</v>
      </c>
      <c r="Z46" s="139">
        <v>75.64</v>
      </c>
      <c r="AA46" s="62">
        <v>8797000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1810237846</v>
      </c>
      <c r="D48" s="217">
        <f>SUM(D45:D47)</f>
        <v>0</v>
      </c>
      <c r="E48" s="264">
        <f t="shared" si="7"/>
        <v>1811142000</v>
      </c>
      <c r="F48" s="219">
        <f t="shared" si="7"/>
        <v>1811142000</v>
      </c>
      <c r="G48" s="219">
        <f t="shared" si="7"/>
        <v>1791995625</v>
      </c>
      <c r="H48" s="219">
        <f t="shared" si="7"/>
        <v>1910163469</v>
      </c>
      <c r="I48" s="219">
        <f t="shared" si="7"/>
        <v>1912481000</v>
      </c>
      <c r="J48" s="219">
        <f t="shared" si="7"/>
        <v>1912481000</v>
      </c>
      <c r="K48" s="219">
        <f t="shared" si="7"/>
        <v>1912480632</v>
      </c>
      <c r="L48" s="219">
        <f t="shared" si="7"/>
        <v>1912480632</v>
      </c>
      <c r="M48" s="219">
        <f t="shared" si="7"/>
        <v>0</v>
      </c>
      <c r="N48" s="219">
        <f t="shared" si="7"/>
        <v>1912480632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1912480632</v>
      </c>
      <c r="X48" s="219">
        <f t="shared" si="7"/>
        <v>905571000</v>
      </c>
      <c r="Y48" s="219">
        <f t="shared" si="7"/>
        <v>1006909632</v>
      </c>
      <c r="Z48" s="265">
        <f>+IF(X48&lt;&gt;0,+(Y48/X48)*100,0)</f>
        <v>111.19057832019796</v>
      </c>
      <c r="AA48" s="232">
        <f>SUM(AA45:AA47)</f>
        <v>1811142000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1040985</v>
      </c>
      <c r="D8" s="155"/>
      <c r="E8" s="59">
        <v>1030004</v>
      </c>
      <c r="F8" s="60">
        <v>1030004</v>
      </c>
      <c r="G8" s="60">
        <v>40746</v>
      </c>
      <c r="H8" s="60">
        <v>8960</v>
      </c>
      <c r="I8" s="60">
        <v>85323</v>
      </c>
      <c r="J8" s="60">
        <v>135029</v>
      </c>
      <c r="K8" s="60">
        <v>13500</v>
      </c>
      <c r="L8" s="60">
        <v>351</v>
      </c>
      <c r="M8" s="60">
        <v>263</v>
      </c>
      <c r="N8" s="60">
        <v>14114</v>
      </c>
      <c r="O8" s="60"/>
      <c r="P8" s="60"/>
      <c r="Q8" s="60"/>
      <c r="R8" s="60"/>
      <c r="S8" s="60"/>
      <c r="T8" s="60"/>
      <c r="U8" s="60"/>
      <c r="V8" s="60"/>
      <c r="W8" s="60">
        <v>149143</v>
      </c>
      <c r="X8" s="60">
        <v>420002</v>
      </c>
      <c r="Y8" s="60">
        <v>-270859</v>
      </c>
      <c r="Z8" s="140">
        <v>-64.49</v>
      </c>
      <c r="AA8" s="62">
        <v>1030004</v>
      </c>
    </row>
    <row r="9" spans="1:27" ht="12.75">
      <c r="A9" s="249" t="s">
        <v>179</v>
      </c>
      <c r="B9" s="182"/>
      <c r="C9" s="155">
        <v>295414465</v>
      </c>
      <c r="D9" s="155"/>
      <c r="E9" s="59">
        <v>294836000</v>
      </c>
      <c r="F9" s="60">
        <v>294836000</v>
      </c>
      <c r="G9" s="60">
        <v>117620000</v>
      </c>
      <c r="H9" s="60">
        <v>1250000</v>
      </c>
      <c r="I9" s="60">
        <v>407531</v>
      </c>
      <c r="J9" s="60">
        <v>119277531</v>
      </c>
      <c r="K9" s="60"/>
      <c r="L9" s="60">
        <v>1023000</v>
      </c>
      <c r="M9" s="60">
        <v>94096000</v>
      </c>
      <c r="N9" s="60">
        <v>95119000</v>
      </c>
      <c r="O9" s="60"/>
      <c r="P9" s="60"/>
      <c r="Q9" s="60"/>
      <c r="R9" s="60"/>
      <c r="S9" s="60"/>
      <c r="T9" s="60"/>
      <c r="U9" s="60"/>
      <c r="V9" s="60"/>
      <c r="W9" s="60">
        <v>214396531</v>
      </c>
      <c r="X9" s="60">
        <v>224627000</v>
      </c>
      <c r="Y9" s="60">
        <v>-10230469</v>
      </c>
      <c r="Z9" s="140">
        <v>-4.55</v>
      </c>
      <c r="AA9" s="62">
        <v>294836000</v>
      </c>
    </row>
    <row r="10" spans="1:27" ht="12.75">
      <c r="A10" s="249" t="s">
        <v>180</v>
      </c>
      <c r="B10" s="182"/>
      <c r="C10" s="155">
        <v>220821693</v>
      </c>
      <c r="D10" s="155"/>
      <c r="E10" s="59">
        <v>319020000</v>
      </c>
      <c r="F10" s="60">
        <v>319020000</v>
      </c>
      <c r="G10" s="60">
        <v>96670000</v>
      </c>
      <c r="H10" s="60"/>
      <c r="I10" s="60">
        <v>24510000</v>
      </c>
      <c r="J10" s="60">
        <v>121180000</v>
      </c>
      <c r="K10" s="60">
        <v>72850200</v>
      </c>
      <c r="L10" s="60"/>
      <c r="M10" s="60">
        <v>61090000</v>
      </c>
      <c r="N10" s="60">
        <v>133940200</v>
      </c>
      <c r="O10" s="60"/>
      <c r="P10" s="60"/>
      <c r="Q10" s="60"/>
      <c r="R10" s="60"/>
      <c r="S10" s="60"/>
      <c r="T10" s="60"/>
      <c r="U10" s="60"/>
      <c r="V10" s="60"/>
      <c r="W10" s="60">
        <v>255120200</v>
      </c>
      <c r="X10" s="60">
        <v>319020000</v>
      </c>
      <c r="Y10" s="60">
        <v>-63899800</v>
      </c>
      <c r="Z10" s="140">
        <v>-20.03</v>
      </c>
      <c r="AA10" s="62">
        <v>319020000</v>
      </c>
    </row>
    <row r="11" spans="1:27" ht="12.75">
      <c r="A11" s="249" t="s">
        <v>181</v>
      </c>
      <c r="B11" s="182"/>
      <c r="C11" s="155">
        <v>6642773</v>
      </c>
      <c r="D11" s="155"/>
      <c r="E11" s="59">
        <v>6174678</v>
      </c>
      <c r="F11" s="60">
        <v>6174678</v>
      </c>
      <c r="G11" s="60">
        <v>474489</v>
      </c>
      <c r="H11" s="60">
        <v>1226461</v>
      </c>
      <c r="I11" s="60">
        <v>976026</v>
      </c>
      <c r="J11" s="60">
        <v>2676976</v>
      </c>
      <c r="K11" s="60">
        <v>1053613</v>
      </c>
      <c r="L11" s="60">
        <v>1117135</v>
      </c>
      <c r="M11" s="60">
        <v>1020924</v>
      </c>
      <c r="N11" s="60">
        <v>3191672</v>
      </c>
      <c r="O11" s="60"/>
      <c r="P11" s="60"/>
      <c r="Q11" s="60"/>
      <c r="R11" s="60"/>
      <c r="S11" s="60"/>
      <c r="T11" s="60"/>
      <c r="U11" s="60"/>
      <c r="V11" s="60"/>
      <c r="W11" s="60">
        <v>5868648</v>
      </c>
      <c r="X11" s="60">
        <v>2320002</v>
      </c>
      <c r="Y11" s="60">
        <v>3548646</v>
      </c>
      <c r="Z11" s="140">
        <v>152.96</v>
      </c>
      <c r="AA11" s="62">
        <v>6174678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-262323823</v>
      </c>
      <c r="D14" s="155"/>
      <c r="E14" s="59">
        <v>-286275341</v>
      </c>
      <c r="F14" s="60">
        <v>-286275341</v>
      </c>
      <c r="G14" s="60">
        <v>-38297172</v>
      </c>
      <c r="H14" s="60">
        <v>-30256361</v>
      </c>
      <c r="I14" s="60">
        <v>-32716874</v>
      </c>
      <c r="J14" s="60">
        <v>-101270407</v>
      </c>
      <c r="K14" s="60">
        <v>-17195557</v>
      </c>
      <c r="L14" s="60">
        <v>-29698818</v>
      </c>
      <c r="M14" s="60">
        <v>-43556178</v>
      </c>
      <c r="N14" s="60">
        <v>-90450553</v>
      </c>
      <c r="O14" s="60"/>
      <c r="P14" s="60"/>
      <c r="Q14" s="60"/>
      <c r="R14" s="60"/>
      <c r="S14" s="60"/>
      <c r="T14" s="60"/>
      <c r="U14" s="60"/>
      <c r="V14" s="60"/>
      <c r="W14" s="60">
        <v>-191720960</v>
      </c>
      <c r="X14" s="60">
        <v>-115646515</v>
      </c>
      <c r="Y14" s="60">
        <v>-76074445</v>
      </c>
      <c r="Z14" s="140">
        <v>65.78</v>
      </c>
      <c r="AA14" s="62">
        <v>-286275341</v>
      </c>
    </row>
    <row r="15" spans="1:27" ht="12.75">
      <c r="A15" s="249" t="s">
        <v>40</v>
      </c>
      <c r="B15" s="182"/>
      <c r="C15" s="155">
        <v>-2862000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-53163086</v>
      </c>
      <c r="D16" s="155"/>
      <c r="E16" s="59">
        <v>-20240004</v>
      </c>
      <c r="F16" s="60">
        <v>-20240004</v>
      </c>
      <c r="G16" s="60"/>
      <c r="H16" s="60">
        <v>-2033421</v>
      </c>
      <c r="I16" s="60">
        <v>-30185</v>
      </c>
      <c r="J16" s="60">
        <v>-2063606</v>
      </c>
      <c r="K16" s="60">
        <v>-2874721</v>
      </c>
      <c r="L16" s="60">
        <v>-4242606</v>
      </c>
      <c r="M16" s="60">
        <v>-784570</v>
      </c>
      <c r="N16" s="60">
        <v>-7901897</v>
      </c>
      <c r="O16" s="60"/>
      <c r="P16" s="60"/>
      <c r="Q16" s="60"/>
      <c r="R16" s="60"/>
      <c r="S16" s="60"/>
      <c r="T16" s="60"/>
      <c r="U16" s="60"/>
      <c r="V16" s="60"/>
      <c r="W16" s="60">
        <v>-9965503</v>
      </c>
      <c r="X16" s="60">
        <v>-10120002</v>
      </c>
      <c r="Y16" s="60">
        <v>154499</v>
      </c>
      <c r="Z16" s="140">
        <v>-1.53</v>
      </c>
      <c r="AA16" s="62">
        <v>-20240004</v>
      </c>
    </row>
    <row r="17" spans="1:27" ht="12.75">
      <c r="A17" s="250" t="s">
        <v>185</v>
      </c>
      <c r="B17" s="251"/>
      <c r="C17" s="168">
        <f aca="true" t="shared" si="0" ref="C17:Y17">SUM(C6:C16)</f>
        <v>205571007</v>
      </c>
      <c r="D17" s="168">
        <f t="shared" si="0"/>
        <v>0</v>
      </c>
      <c r="E17" s="72">
        <f t="shared" si="0"/>
        <v>314545337</v>
      </c>
      <c r="F17" s="73">
        <f t="shared" si="0"/>
        <v>314545337</v>
      </c>
      <c r="G17" s="73">
        <f t="shared" si="0"/>
        <v>176508063</v>
      </c>
      <c r="H17" s="73">
        <f t="shared" si="0"/>
        <v>-29804361</v>
      </c>
      <c r="I17" s="73">
        <f t="shared" si="0"/>
        <v>-6768179</v>
      </c>
      <c r="J17" s="73">
        <f t="shared" si="0"/>
        <v>139935523</v>
      </c>
      <c r="K17" s="73">
        <f t="shared" si="0"/>
        <v>53847035</v>
      </c>
      <c r="L17" s="73">
        <f t="shared" si="0"/>
        <v>-31800938</v>
      </c>
      <c r="M17" s="73">
        <f t="shared" si="0"/>
        <v>111866439</v>
      </c>
      <c r="N17" s="73">
        <f t="shared" si="0"/>
        <v>133912536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273848059</v>
      </c>
      <c r="X17" s="73">
        <f t="shared" si="0"/>
        <v>420620487</v>
      </c>
      <c r="Y17" s="73">
        <f t="shared" si="0"/>
        <v>-146772428</v>
      </c>
      <c r="Z17" s="170">
        <f>+IF(X17&lt;&gt;0,+(Y17/X17)*100,0)</f>
        <v>-34.89426514786</v>
      </c>
      <c r="AA17" s="74">
        <f>SUM(AA6:AA16)</f>
        <v>314545337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-220821693</v>
      </c>
      <c r="D26" s="155"/>
      <c r="E26" s="59">
        <v>-319020000</v>
      </c>
      <c r="F26" s="60">
        <v>-319020000</v>
      </c>
      <c r="G26" s="60">
        <v>-2770479</v>
      </c>
      <c r="H26" s="60">
        <v>-5518427</v>
      </c>
      <c r="I26" s="60">
        <v>-12905783</v>
      </c>
      <c r="J26" s="60">
        <v>-21194689</v>
      </c>
      <c r="K26" s="60">
        <v>-1293526</v>
      </c>
      <c r="L26" s="60">
        <v>-24156567</v>
      </c>
      <c r="M26" s="60">
        <v>-47901272</v>
      </c>
      <c r="N26" s="60">
        <v>-73351365</v>
      </c>
      <c r="O26" s="60"/>
      <c r="P26" s="60"/>
      <c r="Q26" s="60"/>
      <c r="R26" s="60"/>
      <c r="S26" s="60"/>
      <c r="T26" s="60"/>
      <c r="U26" s="60"/>
      <c r="V26" s="60"/>
      <c r="W26" s="60">
        <v>-94546054</v>
      </c>
      <c r="X26" s="60">
        <v>-280000000</v>
      </c>
      <c r="Y26" s="60">
        <v>185453946</v>
      </c>
      <c r="Z26" s="140">
        <v>-66.23</v>
      </c>
      <c r="AA26" s="62">
        <v>-319020000</v>
      </c>
    </row>
    <row r="27" spans="1:27" ht="12.75">
      <c r="A27" s="250" t="s">
        <v>192</v>
      </c>
      <c r="B27" s="251"/>
      <c r="C27" s="168">
        <f aca="true" t="shared" si="1" ref="C27:Y27">SUM(C21:C26)</f>
        <v>-220821693</v>
      </c>
      <c r="D27" s="168">
        <f>SUM(D21:D26)</f>
        <v>0</v>
      </c>
      <c r="E27" s="72">
        <f t="shared" si="1"/>
        <v>-319020000</v>
      </c>
      <c r="F27" s="73">
        <f t="shared" si="1"/>
        <v>-319020000</v>
      </c>
      <c r="G27" s="73">
        <f t="shared" si="1"/>
        <v>-2770479</v>
      </c>
      <c r="H27" s="73">
        <f t="shared" si="1"/>
        <v>-5518427</v>
      </c>
      <c r="I27" s="73">
        <f t="shared" si="1"/>
        <v>-12905783</v>
      </c>
      <c r="J27" s="73">
        <f t="shared" si="1"/>
        <v>-21194689</v>
      </c>
      <c r="K27" s="73">
        <f t="shared" si="1"/>
        <v>-1293526</v>
      </c>
      <c r="L27" s="73">
        <f t="shared" si="1"/>
        <v>-24156567</v>
      </c>
      <c r="M27" s="73">
        <f t="shared" si="1"/>
        <v>-47901272</v>
      </c>
      <c r="N27" s="73">
        <f t="shared" si="1"/>
        <v>-73351365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-94546054</v>
      </c>
      <c r="X27" s="73">
        <f t="shared" si="1"/>
        <v>-280000000</v>
      </c>
      <c r="Y27" s="73">
        <f t="shared" si="1"/>
        <v>185453946</v>
      </c>
      <c r="Z27" s="170">
        <f>+IF(X27&lt;&gt;0,+(Y27/X27)*100,0)</f>
        <v>-66.23355214285715</v>
      </c>
      <c r="AA27" s="74">
        <f>SUM(AA21:AA26)</f>
        <v>-319020000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7200000</v>
      </c>
      <c r="D35" s="155"/>
      <c r="E35" s="59">
        <v>-10800000</v>
      </c>
      <c r="F35" s="60">
        <v>-10800000</v>
      </c>
      <c r="G35" s="60">
        <v>-7200000</v>
      </c>
      <c r="H35" s="60">
        <v>-900000</v>
      </c>
      <c r="I35" s="60">
        <v>-900000</v>
      </c>
      <c r="J35" s="60">
        <v>-9000000</v>
      </c>
      <c r="K35" s="60">
        <v>-900000</v>
      </c>
      <c r="L35" s="60">
        <v>-900000</v>
      </c>
      <c r="M35" s="60">
        <v>-900000</v>
      </c>
      <c r="N35" s="60">
        <v>-2700000</v>
      </c>
      <c r="O35" s="60"/>
      <c r="P35" s="60"/>
      <c r="Q35" s="60"/>
      <c r="R35" s="60"/>
      <c r="S35" s="60"/>
      <c r="T35" s="60"/>
      <c r="U35" s="60"/>
      <c r="V35" s="60"/>
      <c r="W35" s="60">
        <v>-11700000</v>
      </c>
      <c r="X35" s="60"/>
      <c r="Y35" s="60">
        <v>-11700000</v>
      </c>
      <c r="Z35" s="140"/>
      <c r="AA35" s="62">
        <v>-10800000</v>
      </c>
    </row>
    <row r="36" spans="1:27" ht="12.75">
      <c r="A36" s="250" t="s">
        <v>198</v>
      </c>
      <c r="B36" s="251"/>
      <c r="C36" s="168">
        <f aca="true" t="shared" si="2" ref="C36:Y36">SUM(C31:C35)</f>
        <v>7200000</v>
      </c>
      <c r="D36" s="168">
        <f>SUM(D31:D35)</f>
        <v>0</v>
      </c>
      <c r="E36" s="72">
        <f t="shared" si="2"/>
        <v>-10800000</v>
      </c>
      <c r="F36" s="73">
        <f t="shared" si="2"/>
        <v>-10800000</v>
      </c>
      <c r="G36" s="73">
        <f t="shared" si="2"/>
        <v>-7200000</v>
      </c>
      <c r="H36" s="73">
        <f t="shared" si="2"/>
        <v>-900000</v>
      </c>
      <c r="I36" s="73">
        <f t="shared" si="2"/>
        <v>-900000</v>
      </c>
      <c r="J36" s="73">
        <f t="shared" si="2"/>
        <v>-9000000</v>
      </c>
      <c r="K36" s="73">
        <f t="shared" si="2"/>
        <v>-900000</v>
      </c>
      <c r="L36" s="73">
        <f t="shared" si="2"/>
        <v>-900000</v>
      </c>
      <c r="M36" s="73">
        <f t="shared" si="2"/>
        <v>-900000</v>
      </c>
      <c r="N36" s="73">
        <f t="shared" si="2"/>
        <v>-2700000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-11700000</v>
      </c>
      <c r="X36" s="73">
        <f t="shared" si="2"/>
        <v>0</v>
      </c>
      <c r="Y36" s="73">
        <f t="shared" si="2"/>
        <v>-11700000</v>
      </c>
      <c r="Z36" s="170">
        <f>+IF(X36&lt;&gt;0,+(Y36/X36)*100,0)</f>
        <v>0</v>
      </c>
      <c r="AA36" s="74">
        <f>SUM(AA31:AA35)</f>
        <v>-10800000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-8050686</v>
      </c>
      <c r="D38" s="153">
        <f>+D17+D27+D36</f>
        <v>0</v>
      </c>
      <c r="E38" s="99">
        <f t="shared" si="3"/>
        <v>-15274663</v>
      </c>
      <c r="F38" s="100">
        <f t="shared" si="3"/>
        <v>-15274663</v>
      </c>
      <c r="G38" s="100">
        <f t="shared" si="3"/>
        <v>166537584</v>
      </c>
      <c r="H38" s="100">
        <f t="shared" si="3"/>
        <v>-36222788</v>
      </c>
      <c r="I38" s="100">
        <f t="shared" si="3"/>
        <v>-20573962</v>
      </c>
      <c r="J38" s="100">
        <f t="shared" si="3"/>
        <v>109740834</v>
      </c>
      <c r="K38" s="100">
        <f t="shared" si="3"/>
        <v>51653509</v>
      </c>
      <c r="L38" s="100">
        <f t="shared" si="3"/>
        <v>-56857505</v>
      </c>
      <c r="M38" s="100">
        <f t="shared" si="3"/>
        <v>63065167</v>
      </c>
      <c r="N38" s="100">
        <f t="shared" si="3"/>
        <v>57861171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167602005</v>
      </c>
      <c r="X38" s="100">
        <f t="shared" si="3"/>
        <v>140620487</v>
      </c>
      <c r="Y38" s="100">
        <f t="shared" si="3"/>
        <v>26981518</v>
      </c>
      <c r="Z38" s="137">
        <f>+IF(X38&lt;&gt;0,+(Y38/X38)*100,0)</f>
        <v>19.187473017356282</v>
      </c>
      <c r="AA38" s="102">
        <f>+AA17+AA27+AA36</f>
        <v>-15274663</v>
      </c>
    </row>
    <row r="39" spans="1:27" ht="12.75">
      <c r="A39" s="249" t="s">
        <v>200</v>
      </c>
      <c r="B39" s="182"/>
      <c r="C39" s="153">
        <v>53720686</v>
      </c>
      <c r="D39" s="153"/>
      <c r="E39" s="99">
        <v>57992029</v>
      </c>
      <c r="F39" s="100">
        <v>57992029</v>
      </c>
      <c r="G39" s="100">
        <v>45698580</v>
      </c>
      <c r="H39" s="100">
        <v>212236164</v>
      </c>
      <c r="I39" s="100">
        <v>176013376</v>
      </c>
      <c r="J39" s="100">
        <v>45698580</v>
      </c>
      <c r="K39" s="100">
        <v>155439414</v>
      </c>
      <c r="L39" s="100">
        <v>207092923</v>
      </c>
      <c r="M39" s="100">
        <v>150235418</v>
      </c>
      <c r="N39" s="100">
        <v>155439414</v>
      </c>
      <c r="O39" s="100"/>
      <c r="P39" s="100"/>
      <c r="Q39" s="100"/>
      <c r="R39" s="100"/>
      <c r="S39" s="100"/>
      <c r="T39" s="100"/>
      <c r="U39" s="100"/>
      <c r="V39" s="100"/>
      <c r="W39" s="100">
        <v>45698580</v>
      </c>
      <c r="X39" s="100">
        <v>57992029</v>
      </c>
      <c r="Y39" s="100">
        <v>-12293449</v>
      </c>
      <c r="Z39" s="137">
        <v>-21.2</v>
      </c>
      <c r="AA39" s="102">
        <v>57992029</v>
      </c>
    </row>
    <row r="40" spans="1:27" ht="12.75">
      <c r="A40" s="269" t="s">
        <v>201</v>
      </c>
      <c r="B40" s="256"/>
      <c r="C40" s="257">
        <v>45670000</v>
      </c>
      <c r="D40" s="257"/>
      <c r="E40" s="258">
        <v>42717366</v>
      </c>
      <c r="F40" s="259">
        <v>42717366</v>
      </c>
      <c r="G40" s="259">
        <v>212236164</v>
      </c>
      <c r="H40" s="259">
        <v>176013376</v>
      </c>
      <c r="I40" s="259">
        <v>155439414</v>
      </c>
      <c r="J40" s="259">
        <v>155439414</v>
      </c>
      <c r="K40" s="259">
        <v>207092923</v>
      </c>
      <c r="L40" s="259">
        <v>150235418</v>
      </c>
      <c r="M40" s="259">
        <v>213300585</v>
      </c>
      <c r="N40" s="259">
        <v>213300585</v>
      </c>
      <c r="O40" s="259"/>
      <c r="P40" s="259"/>
      <c r="Q40" s="259"/>
      <c r="R40" s="259"/>
      <c r="S40" s="259"/>
      <c r="T40" s="259"/>
      <c r="U40" s="259"/>
      <c r="V40" s="259"/>
      <c r="W40" s="259">
        <v>213300585</v>
      </c>
      <c r="X40" s="259">
        <v>198612516</v>
      </c>
      <c r="Y40" s="259">
        <v>14688069</v>
      </c>
      <c r="Z40" s="260">
        <v>7.4</v>
      </c>
      <c r="AA40" s="261">
        <v>42717366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223108909</v>
      </c>
      <c r="D5" s="200">
        <f t="shared" si="0"/>
        <v>0</v>
      </c>
      <c r="E5" s="106">
        <f t="shared" si="0"/>
        <v>325756000</v>
      </c>
      <c r="F5" s="106">
        <f t="shared" si="0"/>
        <v>325756000</v>
      </c>
      <c r="G5" s="106">
        <f t="shared" si="0"/>
        <v>17158435</v>
      </c>
      <c r="H5" s="106">
        <f t="shared" si="0"/>
        <v>5518427</v>
      </c>
      <c r="I5" s="106">
        <f t="shared" si="0"/>
        <v>2782654</v>
      </c>
      <c r="J5" s="106">
        <f t="shared" si="0"/>
        <v>25459516</v>
      </c>
      <c r="K5" s="106">
        <f t="shared" si="0"/>
        <v>1293526</v>
      </c>
      <c r="L5" s="106">
        <f t="shared" si="0"/>
        <v>24181467</v>
      </c>
      <c r="M5" s="106">
        <f t="shared" si="0"/>
        <v>47901272</v>
      </c>
      <c r="N5" s="106">
        <f t="shared" si="0"/>
        <v>73376265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98835781</v>
      </c>
      <c r="X5" s="106">
        <f t="shared" si="0"/>
        <v>162878000</v>
      </c>
      <c r="Y5" s="106">
        <f t="shared" si="0"/>
        <v>-64042219</v>
      </c>
      <c r="Z5" s="201">
        <f>+IF(X5&lt;&gt;0,+(Y5/X5)*100,0)</f>
        <v>-39.31913395302005</v>
      </c>
      <c r="AA5" s="199">
        <f>SUM(AA11:AA18)</f>
        <v>325756000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220822000</v>
      </c>
      <c r="D8" s="156"/>
      <c r="E8" s="60">
        <v>325756000</v>
      </c>
      <c r="F8" s="60">
        <v>325756000</v>
      </c>
      <c r="G8" s="60">
        <v>17158435</v>
      </c>
      <c r="H8" s="60">
        <v>5405427</v>
      </c>
      <c r="I8" s="60">
        <v>2782654</v>
      </c>
      <c r="J8" s="60">
        <v>25346516</v>
      </c>
      <c r="K8" s="60">
        <v>490050</v>
      </c>
      <c r="L8" s="60">
        <v>24156567</v>
      </c>
      <c r="M8" s="60">
        <v>47901272</v>
      </c>
      <c r="N8" s="60">
        <v>72547889</v>
      </c>
      <c r="O8" s="60"/>
      <c r="P8" s="60"/>
      <c r="Q8" s="60"/>
      <c r="R8" s="60"/>
      <c r="S8" s="60"/>
      <c r="T8" s="60"/>
      <c r="U8" s="60"/>
      <c r="V8" s="60"/>
      <c r="W8" s="60">
        <v>97894405</v>
      </c>
      <c r="X8" s="60">
        <v>162878000</v>
      </c>
      <c r="Y8" s="60">
        <v>-64983595</v>
      </c>
      <c r="Z8" s="140">
        <v>-39.9</v>
      </c>
      <c r="AA8" s="155">
        <v>325756000</v>
      </c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220822000</v>
      </c>
      <c r="D11" s="294">
        <f t="shared" si="1"/>
        <v>0</v>
      </c>
      <c r="E11" s="295">
        <f t="shared" si="1"/>
        <v>325756000</v>
      </c>
      <c r="F11" s="295">
        <f t="shared" si="1"/>
        <v>325756000</v>
      </c>
      <c r="G11" s="295">
        <f t="shared" si="1"/>
        <v>17158435</v>
      </c>
      <c r="H11" s="295">
        <f t="shared" si="1"/>
        <v>5405427</v>
      </c>
      <c r="I11" s="295">
        <f t="shared" si="1"/>
        <v>2782654</v>
      </c>
      <c r="J11" s="295">
        <f t="shared" si="1"/>
        <v>25346516</v>
      </c>
      <c r="K11" s="295">
        <f t="shared" si="1"/>
        <v>490050</v>
      </c>
      <c r="L11" s="295">
        <f t="shared" si="1"/>
        <v>24156567</v>
      </c>
      <c r="M11" s="295">
        <f t="shared" si="1"/>
        <v>47901272</v>
      </c>
      <c r="N11" s="295">
        <f t="shared" si="1"/>
        <v>72547889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97894405</v>
      </c>
      <c r="X11" s="295">
        <f t="shared" si="1"/>
        <v>162878000</v>
      </c>
      <c r="Y11" s="295">
        <f t="shared" si="1"/>
        <v>-64983595</v>
      </c>
      <c r="Z11" s="296">
        <f>+IF(X11&lt;&gt;0,+(Y11/X11)*100,0)</f>
        <v>-39.89709782782205</v>
      </c>
      <c r="AA11" s="297">
        <f>SUM(AA6:AA10)</f>
        <v>325756000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2286909</v>
      </c>
      <c r="D15" s="156"/>
      <c r="E15" s="60"/>
      <c r="F15" s="60"/>
      <c r="G15" s="60"/>
      <c r="H15" s="60">
        <v>113000</v>
      </c>
      <c r="I15" s="60"/>
      <c r="J15" s="60">
        <v>113000</v>
      </c>
      <c r="K15" s="60">
        <v>803476</v>
      </c>
      <c r="L15" s="60">
        <v>24900</v>
      </c>
      <c r="M15" s="60"/>
      <c r="N15" s="60">
        <v>828376</v>
      </c>
      <c r="O15" s="60"/>
      <c r="P15" s="60"/>
      <c r="Q15" s="60"/>
      <c r="R15" s="60"/>
      <c r="S15" s="60"/>
      <c r="T15" s="60"/>
      <c r="U15" s="60"/>
      <c r="V15" s="60"/>
      <c r="W15" s="60">
        <v>941376</v>
      </c>
      <c r="X15" s="60"/>
      <c r="Y15" s="60">
        <v>941376</v>
      </c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220822000</v>
      </c>
      <c r="D38" s="156">
        <f t="shared" si="4"/>
        <v>0</v>
      </c>
      <c r="E38" s="60">
        <f t="shared" si="4"/>
        <v>325756000</v>
      </c>
      <c r="F38" s="60">
        <f t="shared" si="4"/>
        <v>325756000</v>
      </c>
      <c r="G38" s="60">
        <f t="shared" si="4"/>
        <v>17158435</v>
      </c>
      <c r="H38" s="60">
        <f t="shared" si="4"/>
        <v>5405427</v>
      </c>
      <c r="I38" s="60">
        <f t="shared" si="4"/>
        <v>2782654</v>
      </c>
      <c r="J38" s="60">
        <f t="shared" si="4"/>
        <v>25346516</v>
      </c>
      <c r="K38" s="60">
        <f t="shared" si="4"/>
        <v>490050</v>
      </c>
      <c r="L38" s="60">
        <f t="shared" si="4"/>
        <v>24156567</v>
      </c>
      <c r="M38" s="60">
        <f t="shared" si="4"/>
        <v>47901272</v>
      </c>
      <c r="N38" s="60">
        <f t="shared" si="4"/>
        <v>72547889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97894405</v>
      </c>
      <c r="X38" s="60">
        <f t="shared" si="4"/>
        <v>162878000</v>
      </c>
      <c r="Y38" s="60">
        <f t="shared" si="4"/>
        <v>-64983595</v>
      </c>
      <c r="Z38" s="140">
        <f t="shared" si="5"/>
        <v>-39.89709782782205</v>
      </c>
      <c r="AA38" s="155">
        <f>AA8+AA23</f>
        <v>325756000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220822000</v>
      </c>
      <c r="D41" s="294">
        <f t="shared" si="6"/>
        <v>0</v>
      </c>
      <c r="E41" s="295">
        <f t="shared" si="6"/>
        <v>325756000</v>
      </c>
      <c r="F41" s="295">
        <f t="shared" si="6"/>
        <v>325756000</v>
      </c>
      <c r="G41" s="295">
        <f t="shared" si="6"/>
        <v>17158435</v>
      </c>
      <c r="H41" s="295">
        <f t="shared" si="6"/>
        <v>5405427</v>
      </c>
      <c r="I41" s="295">
        <f t="shared" si="6"/>
        <v>2782654</v>
      </c>
      <c r="J41" s="295">
        <f t="shared" si="6"/>
        <v>25346516</v>
      </c>
      <c r="K41" s="295">
        <f t="shared" si="6"/>
        <v>490050</v>
      </c>
      <c r="L41" s="295">
        <f t="shared" si="6"/>
        <v>24156567</v>
      </c>
      <c r="M41" s="295">
        <f t="shared" si="6"/>
        <v>47901272</v>
      </c>
      <c r="N41" s="295">
        <f t="shared" si="6"/>
        <v>72547889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97894405</v>
      </c>
      <c r="X41" s="295">
        <f t="shared" si="6"/>
        <v>162878000</v>
      </c>
      <c r="Y41" s="295">
        <f t="shared" si="6"/>
        <v>-64983595</v>
      </c>
      <c r="Z41" s="296">
        <f t="shared" si="5"/>
        <v>-39.89709782782205</v>
      </c>
      <c r="AA41" s="297">
        <f>SUM(AA36:AA40)</f>
        <v>325756000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2286909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113000</v>
      </c>
      <c r="I45" s="54">
        <f t="shared" si="7"/>
        <v>0</v>
      </c>
      <c r="J45" s="54">
        <f t="shared" si="7"/>
        <v>113000</v>
      </c>
      <c r="K45" s="54">
        <f t="shared" si="7"/>
        <v>803476</v>
      </c>
      <c r="L45" s="54">
        <f t="shared" si="7"/>
        <v>24900</v>
      </c>
      <c r="M45" s="54">
        <f t="shared" si="7"/>
        <v>0</v>
      </c>
      <c r="N45" s="54">
        <f t="shared" si="7"/>
        <v>828376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941376</v>
      </c>
      <c r="X45" s="54">
        <f t="shared" si="7"/>
        <v>0</v>
      </c>
      <c r="Y45" s="54">
        <f t="shared" si="7"/>
        <v>941376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223108909</v>
      </c>
      <c r="D49" s="218">
        <f t="shared" si="9"/>
        <v>0</v>
      </c>
      <c r="E49" s="220">
        <f t="shared" si="9"/>
        <v>325756000</v>
      </c>
      <c r="F49" s="220">
        <f t="shared" si="9"/>
        <v>325756000</v>
      </c>
      <c r="G49" s="220">
        <f t="shared" si="9"/>
        <v>17158435</v>
      </c>
      <c r="H49" s="220">
        <f t="shared" si="9"/>
        <v>5518427</v>
      </c>
      <c r="I49" s="220">
        <f t="shared" si="9"/>
        <v>2782654</v>
      </c>
      <c r="J49" s="220">
        <f t="shared" si="9"/>
        <v>25459516</v>
      </c>
      <c r="K49" s="220">
        <f t="shared" si="9"/>
        <v>1293526</v>
      </c>
      <c r="L49" s="220">
        <f t="shared" si="9"/>
        <v>24181467</v>
      </c>
      <c r="M49" s="220">
        <f t="shared" si="9"/>
        <v>47901272</v>
      </c>
      <c r="N49" s="220">
        <f t="shared" si="9"/>
        <v>73376265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98835781</v>
      </c>
      <c r="X49" s="220">
        <f t="shared" si="9"/>
        <v>162878000</v>
      </c>
      <c r="Y49" s="220">
        <f t="shared" si="9"/>
        <v>-64042219</v>
      </c>
      <c r="Z49" s="221">
        <f t="shared" si="5"/>
        <v>-39.31913395302005</v>
      </c>
      <c r="AA49" s="222">
        <f>SUM(AA41:AA48)</f>
        <v>325756000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3168850</v>
      </c>
      <c r="F51" s="54">
        <f t="shared" si="10"/>
        <v>3168850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1584425</v>
      </c>
      <c r="Y51" s="54">
        <f t="shared" si="10"/>
        <v>-1584425</v>
      </c>
      <c r="Z51" s="184">
        <f>+IF(X51&lt;&gt;0,+(Y51/X51)*100,0)</f>
        <v>-100</v>
      </c>
      <c r="AA51" s="130">
        <f>SUM(AA57:AA61)</f>
        <v>3168850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3168850</v>
      </c>
      <c r="F56" s="60">
        <v>3168850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1584425</v>
      </c>
      <c r="Y56" s="60">
        <v>-1584425</v>
      </c>
      <c r="Z56" s="140">
        <v>-100</v>
      </c>
      <c r="AA56" s="155">
        <v>3168850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3168850</v>
      </c>
      <c r="F57" s="295">
        <f t="shared" si="11"/>
        <v>3168850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1584425</v>
      </c>
      <c r="Y57" s="295">
        <f t="shared" si="11"/>
        <v>-1584425</v>
      </c>
      <c r="Z57" s="296">
        <f>+IF(X57&lt;&gt;0,+(Y57/X57)*100,0)</f>
        <v>-100</v>
      </c>
      <c r="AA57" s="297">
        <f>SUM(AA52:AA56)</f>
        <v>3168850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3168850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3168850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220822000</v>
      </c>
      <c r="D5" s="357">
        <f t="shared" si="0"/>
        <v>0</v>
      </c>
      <c r="E5" s="356">
        <f t="shared" si="0"/>
        <v>325756000</v>
      </c>
      <c r="F5" s="358">
        <f t="shared" si="0"/>
        <v>325756000</v>
      </c>
      <c r="G5" s="358">
        <f t="shared" si="0"/>
        <v>17158435</v>
      </c>
      <c r="H5" s="356">
        <f t="shared" si="0"/>
        <v>5405427</v>
      </c>
      <c r="I5" s="356">
        <f t="shared" si="0"/>
        <v>2782654</v>
      </c>
      <c r="J5" s="358">
        <f t="shared" si="0"/>
        <v>25346516</v>
      </c>
      <c r="K5" s="358">
        <f t="shared" si="0"/>
        <v>490050</v>
      </c>
      <c r="L5" s="356">
        <f t="shared" si="0"/>
        <v>24156567</v>
      </c>
      <c r="M5" s="356">
        <f t="shared" si="0"/>
        <v>47901272</v>
      </c>
      <c r="N5" s="358">
        <f t="shared" si="0"/>
        <v>72547889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97894405</v>
      </c>
      <c r="X5" s="356">
        <f t="shared" si="0"/>
        <v>162878000</v>
      </c>
      <c r="Y5" s="358">
        <f t="shared" si="0"/>
        <v>-64983595</v>
      </c>
      <c r="Z5" s="359">
        <f>+IF(X5&lt;&gt;0,+(Y5/X5)*100,0)</f>
        <v>-39.89709782782205</v>
      </c>
      <c r="AA5" s="360">
        <f>+AA6+AA8+AA11+AA13+AA15</f>
        <v>325756000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220822000</v>
      </c>
      <c r="D11" s="363">
        <f aca="true" t="shared" si="3" ref="D11:AA11">+D12</f>
        <v>0</v>
      </c>
      <c r="E11" s="362">
        <f t="shared" si="3"/>
        <v>325756000</v>
      </c>
      <c r="F11" s="364">
        <f t="shared" si="3"/>
        <v>325756000</v>
      </c>
      <c r="G11" s="364">
        <f t="shared" si="3"/>
        <v>17158435</v>
      </c>
      <c r="H11" s="362">
        <f t="shared" si="3"/>
        <v>5405427</v>
      </c>
      <c r="I11" s="362">
        <f t="shared" si="3"/>
        <v>2782654</v>
      </c>
      <c r="J11" s="364">
        <f t="shared" si="3"/>
        <v>25346516</v>
      </c>
      <c r="K11" s="364">
        <f t="shared" si="3"/>
        <v>490050</v>
      </c>
      <c r="L11" s="362">
        <f t="shared" si="3"/>
        <v>24156567</v>
      </c>
      <c r="M11" s="362">
        <f t="shared" si="3"/>
        <v>47901272</v>
      </c>
      <c r="N11" s="364">
        <f t="shared" si="3"/>
        <v>72547889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97894405</v>
      </c>
      <c r="X11" s="362">
        <f t="shared" si="3"/>
        <v>162878000</v>
      </c>
      <c r="Y11" s="364">
        <f t="shared" si="3"/>
        <v>-64983595</v>
      </c>
      <c r="Z11" s="365">
        <f>+IF(X11&lt;&gt;0,+(Y11/X11)*100,0)</f>
        <v>-39.89709782782205</v>
      </c>
      <c r="AA11" s="366">
        <f t="shared" si="3"/>
        <v>325756000</v>
      </c>
    </row>
    <row r="12" spans="1:27" ht="12.75">
      <c r="A12" s="291" t="s">
        <v>232</v>
      </c>
      <c r="B12" s="136"/>
      <c r="C12" s="60">
        <v>220822000</v>
      </c>
      <c r="D12" s="340"/>
      <c r="E12" s="60">
        <v>325756000</v>
      </c>
      <c r="F12" s="59">
        <v>325756000</v>
      </c>
      <c r="G12" s="59">
        <v>17158435</v>
      </c>
      <c r="H12" s="60">
        <v>5405427</v>
      </c>
      <c r="I12" s="60">
        <v>2782654</v>
      </c>
      <c r="J12" s="59">
        <v>25346516</v>
      </c>
      <c r="K12" s="59">
        <v>490050</v>
      </c>
      <c r="L12" s="60">
        <v>24156567</v>
      </c>
      <c r="M12" s="60">
        <v>47901272</v>
      </c>
      <c r="N12" s="59">
        <v>72547889</v>
      </c>
      <c r="O12" s="59"/>
      <c r="P12" s="60"/>
      <c r="Q12" s="60"/>
      <c r="R12" s="59"/>
      <c r="S12" s="59"/>
      <c r="T12" s="60"/>
      <c r="U12" s="60"/>
      <c r="V12" s="59"/>
      <c r="W12" s="59">
        <v>97894405</v>
      </c>
      <c r="X12" s="60">
        <v>162878000</v>
      </c>
      <c r="Y12" s="59">
        <v>-64983595</v>
      </c>
      <c r="Z12" s="61">
        <v>-39.9</v>
      </c>
      <c r="AA12" s="62">
        <v>325756000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2286909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113000</v>
      </c>
      <c r="I40" s="343">
        <f t="shared" si="9"/>
        <v>0</v>
      </c>
      <c r="J40" s="345">
        <f t="shared" si="9"/>
        <v>113000</v>
      </c>
      <c r="K40" s="345">
        <f t="shared" si="9"/>
        <v>803476</v>
      </c>
      <c r="L40" s="343">
        <f t="shared" si="9"/>
        <v>24900</v>
      </c>
      <c r="M40" s="343">
        <f t="shared" si="9"/>
        <v>0</v>
      </c>
      <c r="N40" s="345">
        <f t="shared" si="9"/>
        <v>828376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941376</v>
      </c>
      <c r="X40" s="343">
        <f t="shared" si="9"/>
        <v>0</v>
      </c>
      <c r="Y40" s="345">
        <f t="shared" si="9"/>
        <v>941376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466326</v>
      </c>
      <c r="D41" s="363"/>
      <c r="E41" s="362"/>
      <c r="F41" s="364"/>
      <c r="G41" s="364"/>
      <c r="H41" s="362"/>
      <c r="I41" s="362"/>
      <c r="J41" s="364"/>
      <c r="K41" s="364">
        <v>600877</v>
      </c>
      <c r="L41" s="362"/>
      <c r="M41" s="362"/>
      <c r="N41" s="364">
        <v>600877</v>
      </c>
      <c r="O41" s="364"/>
      <c r="P41" s="362"/>
      <c r="Q41" s="362"/>
      <c r="R41" s="364"/>
      <c r="S41" s="364"/>
      <c r="T41" s="362"/>
      <c r="U41" s="362"/>
      <c r="V41" s="364"/>
      <c r="W41" s="364">
        <v>600877</v>
      </c>
      <c r="X41" s="362"/>
      <c r="Y41" s="364">
        <v>600877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723700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1096883</v>
      </c>
      <c r="D44" s="368"/>
      <c r="E44" s="54"/>
      <c r="F44" s="53"/>
      <c r="G44" s="53"/>
      <c r="H44" s="54">
        <v>113000</v>
      </c>
      <c r="I44" s="54"/>
      <c r="J44" s="53">
        <v>113000</v>
      </c>
      <c r="K44" s="53">
        <v>202599</v>
      </c>
      <c r="L44" s="54"/>
      <c r="M44" s="54"/>
      <c r="N44" s="53">
        <v>202599</v>
      </c>
      <c r="O44" s="53"/>
      <c r="P44" s="54"/>
      <c r="Q44" s="54"/>
      <c r="R44" s="53"/>
      <c r="S44" s="53"/>
      <c r="T44" s="54"/>
      <c r="U44" s="54"/>
      <c r="V44" s="53"/>
      <c r="W44" s="53">
        <v>315599</v>
      </c>
      <c r="X44" s="54"/>
      <c r="Y44" s="53">
        <v>315599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>
        <v>24900</v>
      </c>
      <c r="M48" s="54"/>
      <c r="N48" s="53">
        <v>24900</v>
      </c>
      <c r="O48" s="53"/>
      <c r="P48" s="54"/>
      <c r="Q48" s="54"/>
      <c r="R48" s="53"/>
      <c r="S48" s="53"/>
      <c r="T48" s="54"/>
      <c r="U48" s="54"/>
      <c r="V48" s="53"/>
      <c r="W48" s="53">
        <v>24900</v>
      </c>
      <c r="X48" s="54"/>
      <c r="Y48" s="53">
        <v>24900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223108909</v>
      </c>
      <c r="D60" s="346">
        <f t="shared" si="14"/>
        <v>0</v>
      </c>
      <c r="E60" s="219">
        <f t="shared" si="14"/>
        <v>325756000</v>
      </c>
      <c r="F60" s="264">
        <f t="shared" si="14"/>
        <v>325756000</v>
      </c>
      <c r="G60" s="264">
        <f t="shared" si="14"/>
        <v>17158435</v>
      </c>
      <c r="H60" s="219">
        <f t="shared" si="14"/>
        <v>5518427</v>
      </c>
      <c r="I60" s="219">
        <f t="shared" si="14"/>
        <v>2782654</v>
      </c>
      <c r="J60" s="264">
        <f t="shared" si="14"/>
        <v>25459516</v>
      </c>
      <c r="K60" s="264">
        <f t="shared" si="14"/>
        <v>1293526</v>
      </c>
      <c r="L60" s="219">
        <f t="shared" si="14"/>
        <v>24181467</v>
      </c>
      <c r="M60" s="219">
        <f t="shared" si="14"/>
        <v>47901272</v>
      </c>
      <c r="N60" s="264">
        <f t="shared" si="14"/>
        <v>73376265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98835781</v>
      </c>
      <c r="X60" s="219">
        <f t="shared" si="14"/>
        <v>162878000</v>
      </c>
      <c r="Y60" s="264">
        <f t="shared" si="14"/>
        <v>-64042219</v>
      </c>
      <c r="Z60" s="337">
        <f>+IF(X60&lt;&gt;0,+(Y60/X60)*100,0)</f>
        <v>-39.31913395302005</v>
      </c>
      <c r="AA60" s="232">
        <f>+AA57+AA54+AA51+AA40+AA37+AA34+AA22+AA5</f>
        <v>325756000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2017-02-01T10:40:40Z</dcterms:created>
  <dcterms:modified xsi:type="dcterms:W3CDTF">2017-02-01T10:40:43Z</dcterms:modified>
  <cp:category/>
  <cp:version/>
  <cp:contentType/>
  <cp:contentStatus/>
</cp:coreProperties>
</file>