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<sst xmlns="http://schemas.openxmlformats.org/spreadsheetml/2006/main" count="857" uniqueCount="303">
  <si>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Sedibeng(DC42)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</si>
  <si>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</si>
  <si>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</si>
  <si>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</si>
  <si>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</si>
  <si>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</si>
  <si>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</si>
  <si>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</si>
  <si>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</si>
  <si>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</si>
  <si>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</si>
  <si>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</si>
  <si>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</si>
  <si>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</si>
  <si>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</si>
  <si>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</si>
  <si>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</si>
  <si>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</si>
  <si>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</si>
  <si>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</si>
  <si>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</si>
  <si>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</si>
  <si>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</si>
  <si>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</si>
  <si>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</si>
  <si>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</si>
  <si>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</si>
  <si>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</si>
  <si>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</si>
  <si>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</si>
  <si>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</si>
  <si>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</si>
  <si>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</si>
  <si>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</si>
  <si>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</si>
  <si>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</si>
  <si>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</si>
  <si>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</si>
  <si>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</si>
  <si>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</si>
  <si>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</si>
  <si>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</si>
  <si>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</si>
  <si>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</si>
  <si>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</si>
  <si>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</si>
  <si>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</si>
  <si>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</si>
  <si>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</si>
  <si>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</si>
  <si>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</si>
  <si>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</si>
  <si>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</si>
  <si>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</si>
  <si>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</si>
  <si>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</si>
  <si>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</si>
  <si>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</si>
  <si>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</si>
  <si>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</si>
  <si>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</si>
  <si>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</si>
  <si>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</si>
  <si>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</si>
  <si>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</si>
  <si>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</si>
  <si>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</si>
  <si>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</si>
  <si>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</si>
  <si>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</si>
  <si>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Sedibeng(DC42)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</si>
  <si>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</si>
  <si>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</si>
  <si>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</si>
  <si>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</si>
  <si>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</si>
  <si>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</si>
  <si>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</si>
  <si>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</si>
  <si>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</si>
  <si>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</si>
  <si>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</si>
  <si>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</si>
  <si>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</si>
  <si>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</si>
  <si>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</si>
  <si>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</si>
  <si>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</si>
  <si>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</si>
  <si>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</si>
  <si>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</si>
  <si>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</si>
  <si>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</si>
  <si>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</si>
  <si>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</si>
  <si>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</si>
  <si>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</si>
  <si>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</si>
  <si>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</si>
  <si>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</si>
  <si>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Sedibeng(DC42)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</si>
  <si>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</si>
  <si>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</si>
  <si>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</si>
  <si>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</si>
  <si>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</si>
  <si>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</si>
  <si>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</si>
  <si>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</si>
  <si>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</si>
  <si>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</si>
  <si>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</si>
  <si>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</si>
  <si>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</si>
  <si>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</si>
  <si>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</si>
  <si>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</si>
  <si>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</si>
  <si>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</si>
  <si>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</si>
  <si>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</si>
  <si>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</si>
  <si>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</si>
  <si>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</si>
  <si>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</si>
  <si>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</si>
  <si>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</si>
  <si>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</si>
  <si>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</si>
  <si>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Sedibeng(DC42)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</si>
  <si>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</si>
  <si>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</si>
  <si>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</si>
  <si>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</si>
  <si>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</si>
  <si>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</si>
  <si>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</si>
  <si>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</si>
  <si>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</si>
  <si>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</si>
  <si>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Sedibeng(DC42)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</si>
  <si>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</si>
  <si>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</si>
  <si>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</si>
  <si>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</si>
  <si>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</si>
  <si>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</si>
  <si>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</si>
  <si>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</si>
  <si>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</si>
  <si>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</si>
  <si>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</si>
  <si>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</si>
  <si>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</si>
  <si>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</si>
  <si>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</si>
  <si>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</si>
  <si>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</si>
  <si>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</si>
  <si>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</si>
  <si>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</si>
  <si>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</si>
  <si>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</si>
  <si>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</si>
  <si>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</si>
  <si>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</si>
  <si>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</si>
  <si>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</si>
  <si>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</si>
  <si>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</si>
  <si>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</si>
  <si>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</si>
  <si>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</si>
  <si>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</si>
  <si>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Sedibeng(DC42)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</si>
  <si>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</si>
  <si>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</si>
  <si>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</si>
  <si>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</si>
  <si>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</si>
  <si>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</si>
  <si>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</si>
  <si>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</si>
  <si>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</si>
  <si>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</si>
  <si>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</si>
  <si>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</si>
  <si>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</si>
  <si>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</si>
  <si>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</si>
  <si>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</si>
  <si>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</si>
  <si>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</si>
  <si>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</si>
  <si>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</si>
  <si>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</si>
  <si>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</si>
  <si>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</si>
  <si>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</si>
  <si>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</si>
  <si>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</si>
  <si>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</si>
  <si>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Sedibeng(DC42)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</si>
  <si>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</si>
  <si>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</si>
  <si>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</si>
  <si>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</si>
  <si>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</si>
  <si>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</si>
  <si>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</si>
  <si>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</si>
  <si>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</si>
  <si>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</si>
  <si>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</si>
  <si>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</si>
  <si>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</si>
  <si>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</si>
  <si>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</si>
  <si>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</si>
  <si>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</si>
  <si>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</si>
  <si>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</si>
  <si>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</si>
  <si>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</si>
  <si>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</si>
  <si>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</si>
  <si>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</si>
  <si>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Sedibeng(DC42)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</si>
  <si>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</si>
  <si>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</si>
  <si>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</si>
  <si>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</si>
  <si>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</si>
  <si>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</si>
  <si>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</si>
  <si>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</si>
  <si>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</si>
  <si>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</si>
  <si>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</si>
  <si>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</si>
  <si>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</si>
  <si>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</si>
  <si>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</si>
  <si>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</si>
  <si>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</si>
  <si>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</si>
  <si>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</si>
  <si>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</si>
  <si>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</si>
  <si>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</si>
  <si>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</si>
  <si>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</si>
  <si>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</si>
  <si>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</si>
  <si>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</si>
  <si>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</si>
  <si>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</si>
  <si>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</si>
  <si>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</si>
  <si>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</si>
  <si>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</si>
  <si>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</si>
  <si>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</si>
  <si>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Sedibeng(DC42)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</si>
  <si>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</si>
  <si>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</si>
  <si>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Gauteng: Sedibeng(DC42)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</si>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</sst>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2040000</v>
      </c>
      <c r="E7" s="60">
        <v>2040000</v>
      </c>
      <c r="F7" s="60">
        <v>210222</v>
      </c>
      <c r="G7" s="60">
        <v>252225</v>
      </c>
      <c r="H7" s="60">
        <v>273941</v>
      </c>
      <c r="I7" s="60">
        <v>736388</v>
      </c>
      <c r="J7" s="60">
        <v>164688</v>
      </c>
      <c r="K7" s="60">
        <v>144</v>
      </c>
      <c r="L7" s="60">
        <v>59440</v>
      </c>
      <c r="M7" s="60">
        <v>224272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960660</v>
      </c>
      <c r="W7" s="60">
        <v>1020000</v>
      </c>
      <c r="X7" s="60">
        <v>-59340</v>
      </c>
      <c r="Y7" s="61">
        <v>-5.82</v>
      </c>
      <c r="Z7" s="62">
        <v>2040000</v>
      </c>
    </row>
    <row r="8" spans="1:26" ht="12.75">
      <c r="A8" s="58" t="s">
        <v>34</v>
      </c>
      <c r="B8" s="19">
        <v>0</v>
      </c>
      <c r="C8" s="19">
        <v>0</v>
      </c>
      <c r="D8" s="59">
        <v>266898000</v>
      </c>
      <c r="E8" s="60">
        <v>266898000</v>
      </c>
      <c r="F8" s="60">
        <v>104634048</v>
      </c>
      <c r="G8" s="60">
        <v>79457</v>
      </c>
      <c r="H8" s="60">
        <v>79263</v>
      </c>
      <c r="I8" s="60">
        <v>104792768</v>
      </c>
      <c r="J8" s="60">
        <v>79858</v>
      </c>
      <c r="K8" s="60">
        <v>83707219</v>
      </c>
      <c r="L8" s="60">
        <v>79430</v>
      </c>
      <c r="M8" s="60">
        <v>83866507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188659275</v>
      </c>
      <c r="W8" s="60">
        <v>196756340</v>
      </c>
      <c r="X8" s="60">
        <v>-8097065</v>
      </c>
      <c r="Y8" s="61">
        <v>-4.12</v>
      </c>
      <c r="Z8" s="62">
        <v>266898000</v>
      </c>
    </row>
    <row r="9" spans="1:26" ht="12.75">
      <c r="A9" s="58" t="s">
        <v>35</v>
      </c>
      <c r="B9" s="19">
        <v>0</v>
      </c>
      <c r="C9" s="19">
        <v>0</v>
      </c>
      <c r="D9" s="59">
        <v>96321635</v>
      </c>
      <c r="E9" s="60">
        <v>96321635</v>
      </c>
      <c r="F9" s="60">
        <v>1646579</v>
      </c>
      <c r="G9" s="60">
        <v>6973877</v>
      </c>
      <c r="H9" s="60">
        <v>6480023</v>
      </c>
      <c r="I9" s="60">
        <v>15100479</v>
      </c>
      <c r="J9" s="60">
        <v>1113588</v>
      </c>
      <c r="K9" s="60">
        <v>1582763</v>
      </c>
      <c r="L9" s="60">
        <v>16943174</v>
      </c>
      <c r="M9" s="60">
        <v>19639525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34740004</v>
      </c>
      <c r="W9" s="60">
        <v>48160722</v>
      </c>
      <c r="X9" s="60">
        <v>-13420718</v>
      </c>
      <c r="Y9" s="61">
        <v>-27.87</v>
      </c>
      <c r="Z9" s="62">
        <v>96321635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365259635</v>
      </c>
      <c r="E10" s="66">
        <f t="shared" si="0"/>
        <v>365259635</v>
      </c>
      <c r="F10" s="66">
        <f t="shared" si="0"/>
        <v>106490849</v>
      </c>
      <c r="G10" s="66">
        <f t="shared" si="0"/>
        <v>7305559</v>
      </c>
      <c r="H10" s="66">
        <f t="shared" si="0"/>
        <v>6833227</v>
      </c>
      <c r="I10" s="66">
        <f t="shared" si="0"/>
        <v>120629635</v>
      </c>
      <c r="J10" s="66">
        <f t="shared" si="0"/>
        <v>1358134</v>
      </c>
      <c r="K10" s="66">
        <f t="shared" si="0"/>
        <v>85290126</v>
      </c>
      <c r="L10" s="66">
        <f t="shared" si="0"/>
        <v>17082044</v>
      </c>
      <c r="M10" s="66">
        <f t="shared" si="0"/>
        <v>103730304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224359939</v>
      </c>
      <c r="W10" s="66">
        <f t="shared" si="0"/>
        <v>245937062</v>
      </c>
      <c r="X10" s="66">
        <f t="shared" si="0"/>
        <v>-21577123</v>
      </c>
      <c r="Y10" s="67">
        <f>+IF(W10&lt;&gt;0,(X10/W10)*100,0)</f>
        <v>-8.773432854947256</v>
      </c>
      <c r="Z10" s="68">
        <f t="shared" si="0"/>
        <v>365259635</v>
      </c>
    </row>
    <row r="11" spans="1:26" ht="12.75">
      <c r="A11" s="58" t="s">
        <v>37</v>
      </c>
      <c r="B11" s="19">
        <v>0</v>
      </c>
      <c r="C11" s="19">
        <v>0</v>
      </c>
      <c r="D11" s="59">
        <v>225098501</v>
      </c>
      <c r="E11" s="60">
        <v>225098501</v>
      </c>
      <c r="F11" s="60">
        <v>18998878</v>
      </c>
      <c r="G11" s="60">
        <v>20329055</v>
      </c>
      <c r="H11" s="60">
        <v>21126345</v>
      </c>
      <c r="I11" s="60">
        <v>60454278</v>
      </c>
      <c r="J11" s="60">
        <v>19900771</v>
      </c>
      <c r="K11" s="60">
        <v>19493329</v>
      </c>
      <c r="L11" s="60">
        <v>20124746</v>
      </c>
      <c r="M11" s="60">
        <v>59518846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119973124</v>
      </c>
      <c r="W11" s="60">
        <v>112549248</v>
      </c>
      <c r="X11" s="60">
        <v>7423876</v>
      </c>
      <c r="Y11" s="61">
        <v>6.6</v>
      </c>
      <c r="Z11" s="62">
        <v>225098501</v>
      </c>
    </row>
    <row r="12" spans="1:26" ht="12.75">
      <c r="A12" s="58" t="s">
        <v>38</v>
      </c>
      <c r="B12" s="19">
        <v>0</v>
      </c>
      <c r="C12" s="19">
        <v>0</v>
      </c>
      <c r="D12" s="59">
        <v>13644056</v>
      </c>
      <c r="E12" s="60">
        <v>13644056</v>
      </c>
      <c r="F12" s="60">
        <v>1004626</v>
      </c>
      <c r="G12" s="60">
        <v>802057</v>
      </c>
      <c r="H12" s="60">
        <v>940203</v>
      </c>
      <c r="I12" s="60">
        <v>2746886</v>
      </c>
      <c r="J12" s="60">
        <v>918415</v>
      </c>
      <c r="K12" s="60">
        <v>952124</v>
      </c>
      <c r="L12" s="60">
        <v>995706</v>
      </c>
      <c r="M12" s="60">
        <v>2866245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5613131</v>
      </c>
      <c r="W12" s="60">
        <v>6822030</v>
      </c>
      <c r="X12" s="60">
        <v>-1208899</v>
      </c>
      <c r="Y12" s="61">
        <v>-17.72</v>
      </c>
      <c r="Z12" s="62">
        <v>13644056</v>
      </c>
    </row>
    <row r="13" spans="1:26" ht="12.75">
      <c r="A13" s="58" t="s">
        <v>279</v>
      </c>
      <c r="B13" s="19">
        <v>0</v>
      </c>
      <c r="C13" s="19">
        <v>0</v>
      </c>
      <c r="D13" s="59">
        <v>25168452</v>
      </c>
      <c r="E13" s="60">
        <v>25168452</v>
      </c>
      <c r="F13" s="60">
        <v>0</v>
      </c>
      <c r="G13" s="60">
        <v>1459907</v>
      </c>
      <c r="H13" s="60">
        <v>1460226</v>
      </c>
      <c r="I13" s="60">
        <v>2920133</v>
      </c>
      <c r="J13" s="60">
        <v>1365497</v>
      </c>
      <c r="K13" s="60">
        <v>1407570</v>
      </c>
      <c r="L13" s="60">
        <v>1346831</v>
      </c>
      <c r="M13" s="60">
        <v>4119898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7040031</v>
      </c>
      <c r="W13" s="60">
        <v>12584226</v>
      </c>
      <c r="X13" s="60">
        <v>-5544195</v>
      </c>
      <c r="Y13" s="61">
        <v>-44.06</v>
      </c>
      <c r="Z13" s="62">
        <v>25168452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101306377</v>
      </c>
      <c r="E17" s="60">
        <v>101306377</v>
      </c>
      <c r="F17" s="60">
        <v>6712070</v>
      </c>
      <c r="G17" s="60">
        <v>5671914</v>
      </c>
      <c r="H17" s="60">
        <v>7347909</v>
      </c>
      <c r="I17" s="60">
        <v>19731893</v>
      </c>
      <c r="J17" s="60">
        <v>6685107</v>
      </c>
      <c r="K17" s="60">
        <v>6736197</v>
      </c>
      <c r="L17" s="60">
        <v>8059880</v>
      </c>
      <c r="M17" s="60">
        <v>21481184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41213077</v>
      </c>
      <c r="W17" s="60">
        <v>48635052</v>
      </c>
      <c r="X17" s="60">
        <v>-7421975</v>
      </c>
      <c r="Y17" s="61">
        <v>-15.26</v>
      </c>
      <c r="Z17" s="62">
        <v>101306377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365217386</v>
      </c>
      <c r="E18" s="73">
        <f t="shared" si="1"/>
        <v>365217386</v>
      </c>
      <c r="F18" s="73">
        <f t="shared" si="1"/>
        <v>26715574</v>
      </c>
      <c r="G18" s="73">
        <f t="shared" si="1"/>
        <v>28262933</v>
      </c>
      <c r="H18" s="73">
        <f t="shared" si="1"/>
        <v>30874683</v>
      </c>
      <c r="I18" s="73">
        <f t="shared" si="1"/>
        <v>85853190</v>
      </c>
      <c r="J18" s="73">
        <f t="shared" si="1"/>
        <v>28869790</v>
      </c>
      <c r="K18" s="73">
        <f t="shared" si="1"/>
        <v>28589220</v>
      </c>
      <c r="L18" s="73">
        <f t="shared" si="1"/>
        <v>30527163</v>
      </c>
      <c r="M18" s="73">
        <f t="shared" si="1"/>
        <v>87986173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173839363</v>
      </c>
      <c r="W18" s="73">
        <f t="shared" si="1"/>
        <v>180590556</v>
      </c>
      <c r="X18" s="73">
        <f t="shared" si="1"/>
        <v>-6751193</v>
      </c>
      <c r="Y18" s="67">
        <f>+IF(W18&lt;&gt;0,(X18/W18)*100,0)</f>
        <v>-3.7383975937257756</v>
      </c>
      <c r="Z18" s="74">
        <f t="shared" si="1"/>
        <v>365217386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42249</v>
      </c>
      <c r="E19" s="77">
        <f t="shared" si="2"/>
        <v>42249</v>
      </c>
      <c r="F19" s="77">
        <f t="shared" si="2"/>
        <v>79775275</v>
      </c>
      <c r="G19" s="77">
        <f t="shared" si="2"/>
        <v>-20957374</v>
      </c>
      <c r="H19" s="77">
        <f t="shared" si="2"/>
        <v>-24041456</v>
      </c>
      <c r="I19" s="77">
        <f t="shared" si="2"/>
        <v>34776445</v>
      </c>
      <c r="J19" s="77">
        <f t="shared" si="2"/>
        <v>-27511656</v>
      </c>
      <c r="K19" s="77">
        <f t="shared" si="2"/>
        <v>56700906</v>
      </c>
      <c r="L19" s="77">
        <f t="shared" si="2"/>
        <v>-13445119</v>
      </c>
      <c r="M19" s="77">
        <f t="shared" si="2"/>
        <v>15744131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50520576</v>
      </c>
      <c r="W19" s="77">
        <f>IF(E10=E18,0,W10-W18)</f>
        <v>65346506</v>
      </c>
      <c r="X19" s="77">
        <f t="shared" si="2"/>
        <v>-14825930</v>
      </c>
      <c r="Y19" s="78">
        <f>+IF(W19&lt;&gt;0,(X19/W19)*100,0)</f>
        <v>-22.688175554481827</v>
      </c>
      <c r="Z19" s="79">
        <f t="shared" si="2"/>
        <v>42249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42249</v>
      </c>
      <c r="E22" s="88">
        <f t="shared" si="3"/>
        <v>42249</v>
      </c>
      <c r="F22" s="88">
        <f t="shared" si="3"/>
        <v>79775275</v>
      </c>
      <c r="G22" s="88">
        <f t="shared" si="3"/>
        <v>-20957374</v>
      </c>
      <c r="H22" s="88">
        <f t="shared" si="3"/>
        <v>-24041456</v>
      </c>
      <c r="I22" s="88">
        <f t="shared" si="3"/>
        <v>34776445</v>
      </c>
      <c r="J22" s="88">
        <f t="shared" si="3"/>
        <v>-27511656</v>
      </c>
      <c r="K22" s="88">
        <f t="shared" si="3"/>
        <v>56700906</v>
      </c>
      <c r="L22" s="88">
        <f t="shared" si="3"/>
        <v>-13445119</v>
      </c>
      <c r="M22" s="88">
        <f t="shared" si="3"/>
        <v>15744131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50520576</v>
      </c>
      <c r="W22" s="88">
        <f t="shared" si="3"/>
        <v>65346506</v>
      </c>
      <c r="X22" s="88">
        <f t="shared" si="3"/>
        <v>-14825930</v>
      </c>
      <c r="Y22" s="89">
        <f>+IF(W22&lt;&gt;0,(X22/W22)*100,0)</f>
        <v>-22.688175554481827</v>
      </c>
      <c r="Z22" s="90">
        <f t="shared" si="3"/>
        <v>42249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42249</v>
      </c>
      <c r="E24" s="77">
        <f t="shared" si="4"/>
        <v>42249</v>
      </c>
      <c r="F24" s="77">
        <f t="shared" si="4"/>
        <v>79775275</v>
      </c>
      <c r="G24" s="77">
        <f t="shared" si="4"/>
        <v>-20957374</v>
      </c>
      <c r="H24" s="77">
        <f t="shared" si="4"/>
        <v>-24041456</v>
      </c>
      <c r="I24" s="77">
        <f t="shared" si="4"/>
        <v>34776445</v>
      </c>
      <c r="J24" s="77">
        <f t="shared" si="4"/>
        <v>-27511656</v>
      </c>
      <c r="K24" s="77">
        <f t="shared" si="4"/>
        <v>56700906</v>
      </c>
      <c r="L24" s="77">
        <f t="shared" si="4"/>
        <v>-13445119</v>
      </c>
      <c r="M24" s="77">
        <f t="shared" si="4"/>
        <v>15744131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50520576</v>
      </c>
      <c r="W24" s="77">
        <f t="shared" si="4"/>
        <v>65346506</v>
      </c>
      <c r="X24" s="77">
        <f t="shared" si="4"/>
        <v>-14825930</v>
      </c>
      <c r="Y24" s="78">
        <f>+IF(W24&lt;&gt;0,(X24/W24)*100,0)</f>
        <v>-22.688175554481827</v>
      </c>
      <c r="Z24" s="79">
        <f t="shared" si="4"/>
        <v>42249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20819592</v>
      </c>
      <c r="E27" s="100">
        <v>20819592</v>
      </c>
      <c r="F27" s="100">
        <v>772004</v>
      </c>
      <c r="G27" s="100">
        <v>0</v>
      </c>
      <c r="H27" s="100">
        <v>443709</v>
      </c>
      <c r="I27" s="100">
        <v>1215713</v>
      </c>
      <c r="J27" s="100">
        <v>490448</v>
      </c>
      <c r="K27" s="100">
        <v>448356</v>
      </c>
      <c r="L27" s="100">
        <v>448356</v>
      </c>
      <c r="M27" s="100">
        <v>1387160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2602873</v>
      </c>
      <c r="W27" s="100">
        <v>10409796</v>
      </c>
      <c r="X27" s="100">
        <v>-7806923</v>
      </c>
      <c r="Y27" s="101">
        <v>-75</v>
      </c>
      <c r="Z27" s="102">
        <v>20819592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-11798</v>
      </c>
      <c r="L29" s="60">
        <v>-11798</v>
      </c>
      <c r="M29" s="60">
        <v>-23596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-23596</v>
      </c>
      <c r="W29" s="60"/>
      <c r="X29" s="60">
        <v>-23596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20819592</v>
      </c>
      <c r="E31" s="60">
        <v>20819592</v>
      </c>
      <c r="F31" s="60">
        <v>772004</v>
      </c>
      <c r="G31" s="60">
        <v>0</v>
      </c>
      <c r="H31" s="60">
        <v>443709</v>
      </c>
      <c r="I31" s="60">
        <v>1215713</v>
      </c>
      <c r="J31" s="60">
        <v>490448</v>
      </c>
      <c r="K31" s="60">
        <v>460154</v>
      </c>
      <c r="L31" s="60">
        <v>460154</v>
      </c>
      <c r="M31" s="60">
        <v>1410756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2626469</v>
      </c>
      <c r="W31" s="60">
        <v>10409796</v>
      </c>
      <c r="X31" s="60">
        <v>-7783327</v>
      </c>
      <c r="Y31" s="61">
        <v>-74.77</v>
      </c>
      <c r="Z31" s="62">
        <v>20819592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20819592</v>
      </c>
      <c r="E32" s="100">
        <f t="shared" si="5"/>
        <v>20819592</v>
      </c>
      <c r="F32" s="100">
        <f t="shared" si="5"/>
        <v>772004</v>
      </c>
      <c r="G32" s="100">
        <f t="shared" si="5"/>
        <v>0</v>
      </c>
      <c r="H32" s="100">
        <f t="shared" si="5"/>
        <v>443709</v>
      </c>
      <c r="I32" s="100">
        <f t="shared" si="5"/>
        <v>1215713</v>
      </c>
      <c r="J32" s="100">
        <f t="shared" si="5"/>
        <v>490448</v>
      </c>
      <c r="K32" s="100">
        <f t="shared" si="5"/>
        <v>448356</v>
      </c>
      <c r="L32" s="100">
        <f t="shared" si="5"/>
        <v>448356</v>
      </c>
      <c r="M32" s="100">
        <f t="shared" si="5"/>
        <v>1387160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2602873</v>
      </c>
      <c r="W32" s="100">
        <f t="shared" si="5"/>
        <v>10409796</v>
      </c>
      <c r="X32" s="100">
        <f t="shared" si="5"/>
        <v>-7806923</v>
      </c>
      <c r="Y32" s="101">
        <f>+IF(W32&lt;&gt;0,(X32/W32)*100,0)</f>
        <v>-74.99592691345728</v>
      </c>
      <c r="Z32" s="102">
        <f t="shared" si="5"/>
        <v>20819592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51154057</v>
      </c>
      <c r="E35" s="60">
        <v>51154057</v>
      </c>
      <c r="F35" s="60">
        <v>94403459</v>
      </c>
      <c r="G35" s="60">
        <v>63875325</v>
      </c>
      <c r="H35" s="60">
        <v>43593476</v>
      </c>
      <c r="I35" s="60">
        <v>43593476</v>
      </c>
      <c r="J35" s="60">
        <v>38559797</v>
      </c>
      <c r="K35" s="60">
        <v>111998986</v>
      </c>
      <c r="L35" s="60">
        <v>49851407</v>
      </c>
      <c r="M35" s="60">
        <v>49851407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49851407</v>
      </c>
      <c r="W35" s="60">
        <v>25577029</v>
      </c>
      <c r="X35" s="60">
        <v>24274378</v>
      </c>
      <c r="Y35" s="61">
        <v>94.91</v>
      </c>
      <c r="Z35" s="62">
        <v>51154057</v>
      </c>
    </row>
    <row r="36" spans="1:26" ht="12.75">
      <c r="A36" s="58" t="s">
        <v>57</v>
      </c>
      <c r="B36" s="19">
        <v>0</v>
      </c>
      <c r="C36" s="19">
        <v>0</v>
      </c>
      <c r="D36" s="59">
        <v>98464538</v>
      </c>
      <c r="E36" s="60">
        <v>98464538</v>
      </c>
      <c r="F36" s="60">
        <v>148706867</v>
      </c>
      <c r="G36" s="60">
        <v>143815069</v>
      </c>
      <c r="H36" s="60">
        <v>142775113</v>
      </c>
      <c r="I36" s="60">
        <v>142775113</v>
      </c>
      <c r="J36" s="60">
        <v>141897492</v>
      </c>
      <c r="K36" s="60">
        <v>140901651</v>
      </c>
      <c r="L36" s="60">
        <v>139643956</v>
      </c>
      <c r="M36" s="60">
        <v>139643956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139643956</v>
      </c>
      <c r="W36" s="60">
        <v>49232269</v>
      </c>
      <c r="X36" s="60">
        <v>90411687</v>
      </c>
      <c r="Y36" s="61">
        <v>183.64</v>
      </c>
      <c r="Z36" s="62">
        <v>98464538</v>
      </c>
    </row>
    <row r="37" spans="1:26" ht="12.75">
      <c r="A37" s="58" t="s">
        <v>58</v>
      </c>
      <c r="B37" s="19">
        <v>0</v>
      </c>
      <c r="C37" s="19">
        <v>0</v>
      </c>
      <c r="D37" s="59">
        <v>45093278</v>
      </c>
      <c r="E37" s="60">
        <v>45093278</v>
      </c>
      <c r="F37" s="60">
        <v>104381317</v>
      </c>
      <c r="G37" s="60">
        <v>99240692</v>
      </c>
      <c r="H37" s="60">
        <v>101980713</v>
      </c>
      <c r="I37" s="60">
        <v>101980713</v>
      </c>
      <c r="J37" s="60">
        <v>123583634</v>
      </c>
      <c r="K37" s="60">
        <v>141187740</v>
      </c>
      <c r="L37" s="60">
        <v>91247590</v>
      </c>
      <c r="M37" s="60">
        <v>91247590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91247590</v>
      </c>
      <c r="W37" s="60">
        <v>22546639</v>
      </c>
      <c r="X37" s="60">
        <v>68700951</v>
      </c>
      <c r="Y37" s="61">
        <v>304.71</v>
      </c>
      <c r="Z37" s="62">
        <v>45093278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0</v>
      </c>
      <c r="C39" s="19">
        <v>0</v>
      </c>
      <c r="D39" s="59">
        <v>104525317</v>
      </c>
      <c r="E39" s="60">
        <v>104525317</v>
      </c>
      <c r="F39" s="60">
        <v>138729009</v>
      </c>
      <c r="G39" s="60">
        <v>108449702</v>
      </c>
      <c r="H39" s="60">
        <v>84387876</v>
      </c>
      <c r="I39" s="60">
        <v>84387876</v>
      </c>
      <c r="J39" s="60">
        <v>56873655</v>
      </c>
      <c r="K39" s="60">
        <v>111712897</v>
      </c>
      <c r="L39" s="60">
        <v>98247773</v>
      </c>
      <c r="M39" s="60">
        <v>98247773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98247773</v>
      </c>
      <c r="W39" s="60">
        <v>52262659</v>
      </c>
      <c r="X39" s="60">
        <v>45985114</v>
      </c>
      <c r="Y39" s="61">
        <v>87.99</v>
      </c>
      <c r="Z39" s="62">
        <v>104525317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25246982</v>
      </c>
      <c r="E42" s="60">
        <v>25246982</v>
      </c>
      <c r="F42" s="60">
        <v>49414771</v>
      </c>
      <c r="G42" s="60">
        <v>-22648275</v>
      </c>
      <c r="H42" s="60">
        <v>-19322692</v>
      </c>
      <c r="I42" s="60">
        <v>7443804</v>
      </c>
      <c r="J42" s="60">
        <v>-5550241</v>
      </c>
      <c r="K42" s="60">
        <v>75004299</v>
      </c>
      <c r="L42" s="60">
        <v>-61172519</v>
      </c>
      <c r="M42" s="60">
        <v>8281539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15725343</v>
      </c>
      <c r="W42" s="60">
        <v>77880734</v>
      </c>
      <c r="X42" s="60">
        <v>-62155391</v>
      </c>
      <c r="Y42" s="61">
        <v>-79.81</v>
      </c>
      <c r="Z42" s="62">
        <v>25246982</v>
      </c>
    </row>
    <row r="43" spans="1:26" ht="12.75">
      <c r="A43" s="58" t="s">
        <v>63</v>
      </c>
      <c r="B43" s="19">
        <v>0</v>
      </c>
      <c r="C43" s="19">
        <v>0</v>
      </c>
      <c r="D43" s="59">
        <v>-20819592</v>
      </c>
      <c r="E43" s="60">
        <v>-20819592</v>
      </c>
      <c r="F43" s="60">
        <v>-772004</v>
      </c>
      <c r="G43" s="60">
        <v>-111675</v>
      </c>
      <c r="H43" s="60">
        <v>-433972</v>
      </c>
      <c r="I43" s="60">
        <v>-1317651</v>
      </c>
      <c r="J43" s="60">
        <v>-485095</v>
      </c>
      <c r="K43" s="60">
        <v>-460233</v>
      </c>
      <c r="L43" s="60">
        <v>-109137</v>
      </c>
      <c r="M43" s="60">
        <v>-1054465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-2372116</v>
      </c>
      <c r="W43" s="60">
        <v>-10409796</v>
      </c>
      <c r="X43" s="60">
        <v>8037680</v>
      </c>
      <c r="Y43" s="61">
        <v>-77.21</v>
      </c>
      <c r="Z43" s="62">
        <v>-20819592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15261066</v>
      </c>
      <c r="E45" s="100">
        <v>15261066</v>
      </c>
      <c r="F45" s="100">
        <v>57545475</v>
      </c>
      <c r="G45" s="100">
        <v>34785525</v>
      </c>
      <c r="H45" s="100">
        <v>15028861</v>
      </c>
      <c r="I45" s="100">
        <v>15028861</v>
      </c>
      <c r="J45" s="100">
        <v>8993525</v>
      </c>
      <c r="K45" s="100">
        <v>83537591</v>
      </c>
      <c r="L45" s="100">
        <v>22255935</v>
      </c>
      <c r="M45" s="100">
        <v>22255935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22255935</v>
      </c>
      <c r="W45" s="100">
        <v>78304614</v>
      </c>
      <c r="X45" s="100">
        <v>-56048679</v>
      </c>
      <c r="Y45" s="101">
        <v>-71.58</v>
      </c>
      <c r="Z45" s="102">
        <v>15261066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1036911</v>
      </c>
      <c r="C49" s="52">
        <v>0</v>
      </c>
      <c r="D49" s="129">
        <v>696800</v>
      </c>
      <c r="E49" s="54">
        <v>660739</v>
      </c>
      <c r="F49" s="54">
        <v>0</v>
      </c>
      <c r="G49" s="54">
        <v>0</v>
      </c>
      <c r="H49" s="54">
        <v>0</v>
      </c>
      <c r="I49" s="54">
        <v>619360</v>
      </c>
      <c r="J49" s="54">
        <v>0</v>
      </c>
      <c r="K49" s="54">
        <v>0</v>
      </c>
      <c r="L49" s="54">
        <v>0</v>
      </c>
      <c r="M49" s="54">
        <v>12310554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15324364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58373683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58373683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3610224</v>
      </c>
      <c r="F40" s="345">
        <f t="shared" si="9"/>
        <v>3610224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1805112</v>
      </c>
      <c r="Y40" s="345">
        <f t="shared" si="9"/>
        <v>-1805112</v>
      </c>
      <c r="Z40" s="336">
        <f>+IF(X40&lt;&gt;0,+(Y40/X40)*100,0)</f>
        <v>-100</v>
      </c>
      <c r="AA40" s="350">
        <f>SUM(AA41:AA49)</f>
        <v>3610224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3610224</v>
      </c>
      <c r="F47" s="53">
        <v>3610224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1805112</v>
      </c>
      <c r="Y47" s="53">
        <v>-1805112</v>
      </c>
      <c r="Z47" s="94">
        <v>-100</v>
      </c>
      <c r="AA47" s="95">
        <v>3610224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3610224</v>
      </c>
      <c r="F60" s="264">
        <f t="shared" si="14"/>
        <v>3610224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1805112</v>
      </c>
      <c r="Y60" s="264">
        <f t="shared" si="14"/>
        <v>-1805112</v>
      </c>
      <c r="Z60" s="337">
        <f>+IF(X60&lt;&gt;0,+(Y60/X60)*100,0)</f>
        <v>-100</v>
      </c>
      <c r="AA60" s="232">
        <f>+AA57+AA54+AA51+AA40+AA37+AA34+AA22+AA5</f>
        <v>3610224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275666894</v>
      </c>
      <c r="F5" s="100">
        <f t="shared" si="0"/>
        <v>275666894</v>
      </c>
      <c r="G5" s="100">
        <f t="shared" si="0"/>
        <v>106482799</v>
      </c>
      <c r="H5" s="100">
        <f t="shared" si="0"/>
        <v>1743213</v>
      </c>
      <c r="I5" s="100">
        <f t="shared" si="0"/>
        <v>1386884</v>
      </c>
      <c r="J5" s="100">
        <f t="shared" si="0"/>
        <v>109612896</v>
      </c>
      <c r="K5" s="100">
        <f t="shared" si="0"/>
        <v>1353019</v>
      </c>
      <c r="L5" s="100">
        <f t="shared" si="0"/>
        <v>85258424</v>
      </c>
      <c r="M5" s="100">
        <f t="shared" si="0"/>
        <v>1843434</v>
      </c>
      <c r="N5" s="100">
        <f t="shared" si="0"/>
        <v>88454877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198067773</v>
      </c>
      <c r="X5" s="100">
        <f t="shared" si="0"/>
        <v>204315841</v>
      </c>
      <c r="Y5" s="100">
        <f t="shared" si="0"/>
        <v>-6248068</v>
      </c>
      <c r="Z5" s="137">
        <f>+IF(X5&lt;&gt;0,+(Y5/X5)*100,0)</f>
        <v>-3.0580438449703955</v>
      </c>
      <c r="AA5" s="153">
        <f>SUM(AA6:AA8)</f>
        <v>275666894</v>
      </c>
    </row>
    <row r="6" spans="1:27" ht="12.75">
      <c r="A6" s="138" t="s">
        <v>75</v>
      </c>
      <c r="B6" s="136"/>
      <c r="C6" s="155"/>
      <c r="D6" s="155"/>
      <c r="E6" s="156">
        <v>17900</v>
      </c>
      <c r="F6" s="60">
        <v>17900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8352</v>
      </c>
      <c r="Y6" s="60">
        <v>-8352</v>
      </c>
      <c r="Z6" s="140">
        <v>-100</v>
      </c>
      <c r="AA6" s="155">
        <v>17900</v>
      </c>
    </row>
    <row r="7" spans="1:27" ht="12.75">
      <c r="A7" s="138" t="s">
        <v>76</v>
      </c>
      <c r="B7" s="136"/>
      <c r="C7" s="157"/>
      <c r="D7" s="157"/>
      <c r="E7" s="158">
        <v>255842314</v>
      </c>
      <c r="F7" s="159">
        <v>255842314</v>
      </c>
      <c r="G7" s="159">
        <v>104868007</v>
      </c>
      <c r="H7" s="159">
        <v>347853</v>
      </c>
      <c r="I7" s="159">
        <v>378436</v>
      </c>
      <c r="J7" s="159">
        <v>105594296</v>
      </c>
      <c r="K7" s="159">
        <v>267397</v>
      </c>
      <c r="L7" s="159">
        <v>83702009</v>
      </c>
      <c r="M7" s="159">
        <v>156193</v>
      </c>
      <c r="N7" s="159">
        <v>84125599</v>
      </c>
      <c r="O7" s="159"/>
      <c r="P7" s="159"/>
      <c r="Q7" s="159"/>
      <c r="R7" s="159"/>
      <c r="S7" s="159"/>
      <c r="T7" s="159"/>
      <c r="U7" s="159"/>
      <c r="V7" s="159"/>
      <c r="W7" s="159">
        <v>189719895</v>
      </c>
      <c r="X7" s="159">
        <v>194416057</v>
      </c>
      <c r="Y7" s="159">
        <v>-4696162</v>
      </c>
      <c r="Z7" s="141">
        <v>-2.42</v>
      </c>
      <c r="AA7" s="157">
        <v>255842314</v>
      </c>
    </row>
    <row r="8" spans="1:27" ht="12.75">
      <c r="A8" s="138" t="s">
        <v>77</v>
      </c>
      <c r="B8" s="136"/>
      <c r="C8" s="155"/>
      <c r="D8" s="155"/>
      <c r="E8" s="156">
        <v>19806680</v>
      </c>
      <c r="F8" s="60">
        <v>19806680</v>
      </c>
      <c r="G8" s="60">
        <v>1614792</v>
      </c>
      <c r="H8" s="60">
        <v>1395360</v>
      </c>
      <c r="I8" s="60">
        <v>1008448</v>
      </c>
      <c r="J8" s="60">
        <v>4018600</v>
      </c>
      <c r="K8" s="60">
        <v>1085622</v>
      </c>
      <c r="L8" s="60">
        <v>1556415</v>
      </c>
      <c r="M8" s="60">
        <v>1687241</v>
      </c>
      <c r="N8" s="60">
        <v>4329278</v>
      </c>
      <c r="O8" s="60"/>
      <c r="P8" s="60"/>
      <c r="Q8" s="60"/>
      <c r="R8" s="60"/>
      <c r="S8" s="60"/>
      <c r="T8" s="60"/>
      <c r="U8" s="60"/>
      <c r="V8" s="60"/>
      <c r="W8" s="60">
        <v>8347878</v>
      </c>
      <c r="X8" s="60">
        <v>9891432</v>
      </c>
      <c r="Y8" s="60">
        <v>-1543554</v>
      </c>
      <c r="Z8" s="140">
        <v>-15.6</v>
      </c>
      <c r="AA8" s="155">
        <v>19806680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11405611</v>
      </c>
      <c r="F9" s="100">
        <f t="shared" si="1"/>
        <v>11405611</v>
      </c>
      <c r="G9" s="100">
        <f t="shared" si="1"/>
        <v>8050</v>
      </c>
      <c r="H9" s="100">
        <f t="shared" si="1"/>
        <v>45125</v>
      </c>
      <c r="I9" s="100">
        <f t="shared" si="1"/>
        <v>37279</v>
      </c>
      <c r="J9" s="100">
        <f t="shared" si="1"/>
        <v>90454</v>
      </c>
      <c r="K9" s="100">
        <f t="shared" si="1"/>
        <v>5115</v>
      </c>
      <c r="L9" s="100">
        <f t="shared" si="1"/>
        <v>26702</v>
      </c>
      <c r="M9" s="100">
        <f t="shared" si="1"/>
        <v>824</v>
      </c>
      <c r="N9" s="100">
        <f t="shared" si="1"/>
        <v>32641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123095</v>
      </c>
      <c r="X9" s="100">
        <f t="shared" si="1"/>
        <v>4702662</v>
      </c>
      <c r="Y9" s="100">
        <f t="shared" si="1"/>
        <v>-4579567</v>
      </c>
      <c r="Z9" s="137">
        <f>+IF(X9&lt;&gt;0,+(Y9/X9)*100,0)</f>
        <v>-97.38243998824495</v>
      </c>
      <c r="AA9" s="153">
        <f>SUM(AA10:AA14)</f>
        <v>11405611</v>
      </c>
    </row>
    <row r="10" spans="1:27" ht="12.75">
      <c r="A10" s="138" t="s">
        <v>79</v>
      </c>
      <c r="B10" s="136"/>
      <c r="C10" s="155"/>
      <c r="D10" s="155"/>
      <c r="E10" s="156">
        <v>3960206</v>
      </c>
      <c r="F10" s="60">
        <v>3960206</v>
      </c>
      <c r="G10" s="60">
        <v>8050</v>
      </c>
      <c r="H10" s="60">
        <v>45125</v>
      </c>
      <c r="I10" s="60">
        <v>37279</v>
      </c>
      <c r="J10" s="60">
        <v>90454</v>
      </c>
      <c r="K10" s="60">
        <v>5115</v>
      </c>
      <c r="L10" s="60">
        <v>26702</v>
      </c>
      <c r="M10" s="60">
        <v>824</v>
      </c>
      <c r="N10" s="60">
        <v>32641</v>
      </c>
      <c r="O10" s="60"/>
      <c r="P10" s="60"/>
      <c r="Q10" s="60"/>
      <c r="R10" s="60"/>
      <c r="S10" s="60"/>
      <c r="T10" s="60"/>
      <c r="U10" s="60"/>
      <c r="V10" s="60"/>
      <c r="W10" s="60">
        <v>123095</v>
      </c>
      <c r="X10" s="60">
        <v>980106</v>
      </c>
      <c r="Y10" s="60">
        <v>-857011</v>
      </c>
      <c r="Z10" s="140">
        <v>-87.44</v>
      </c>
      <c r="AA10" s="155">
        <v>3960206</v>
      </c>
    </row>
    <row r="11" spans="1:27" ht="12.75">
      <c r="A11" s="138" t="s">
        <v>80</v>
      </c>
      <c r="B11" s="136"/>
      <c r="C11" s="155"/>
      <c r="D11" s="155"/>
      <c r="E11" s="156">
        <v>579</v>
      </c>
      <c r="F11" s="60">
        <v>579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138</v>
      </c>
      <c r="Y11" s="60">
        <v>-138</v>
      </c>
      <c r="Z11" s="140">
        <v>-100</v>
      </c>
      <c r="AA11" s="155">
        <v>579</v>
      </c>
    </row>
    <row r="12" spans="1:27" ht="12.75">
      <c r="A12" s="138" t="s">
        <v>81</v>
      </c>
      <c r="B12" s="136"/>
      <c r="C12" s="155"/>
      <c r="D12" s="155"/>
      <c r="E12" s="156">
        <v>26730</v>
      </c>
      <c r="F12" s="60">
        <v>26730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13368</v>
      </c>
      <c r="Y12" s="60">
        <v>-13368</v>
      </c>
      <c r="Z12" s="140">
        <v>-100</v>
      </c>
      <c r="AA12" s="155">
        <v>26730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7418096</v>
      </c>
      <c r="F14" s="159">
        <v>7418096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3709050</v>
      </c>
      <c r="Y14" s="159">
        <v>-3709050</v>
      </c>
      <c r="Z14" s="141">
        <v>-100</v>
      </c>
      <c r="AA14" s="157">
        <v>7418096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78187130</v>
      </c>
      <c r="F15" s="100">
        <f t="shared" si="2"/>
        <v>78187130</v>
      </c>
      <c r="G15" s="100">
        <f t="shared" si="2"/>
        <v>0</v>
      </c>
      <c r="H15" s="100">
        <f t="shared" si="2"/>
        <v>5517221</v>
      </c>
      <c r="I15" s="100">
        <f t="shared" si="2"/>
        <v>5409064</v>
      </c>
      <c r="J15" s="100">
        <f t="shared" si="2"/>
        <v>10926285</v>
      </c>
      <c r="K15" s="100">
        <f t="shared" si="2"/>
        <v>0</v>
      </c>
      <c r="L15" s="100">
        <f t="shared" si="2"/>
        <v>5000</v>
      </c>
      <c r="M15" s="100">
        <f t="shared" si="2"/>
        <v>15237786</v>
      </c>
      <c r="N15" s="100">
        <f t="shared" si="2"/>
        <v>15242786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26169071</v>
      </c>
      <c r="X15" s="100">
        <f t="shared" si="2"/>
        <v>36918570</v>
      </c>
      <c r="Y15" s="100">
        <f t="shared" si="2"/>
        <v>-10749499</v>
      </c>
      <c r="Z15" s="137">
        <f>+IF(X15&lt;&gt;0,+(Y15/X15)*100,0)</f>
        <v>-29.116780525356212</v>
      </c>
      <c r="AA15" s="153">
        <f>SUM(AA16:AA18)</f>
        <v>78187130</v>
      </c>
    </row>
    <row r="16" spans="1:27" ht="12.75">
      <c r="A16" s="138" t="s">
        <v>85</v>
      </c>
      <c r="B16" s="136"/>
      <c r="C16" s="155"/>
      <c r="D16" s="155"/>
      <c r="E16" s="156">
        <v>14680</v>
      </c>
      <c r="F16" s="60">
        <v>14680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7344</v>
      </c>
      <c r="Y16" s="60">
        <v>-7344</v>
      </c>
      <c r="Z16" s="140">
        <v>-100</v>
      </c>
      <c r="AA16" s="155">
        <v>14680</v>
      </c>
    </row>
    <row r="17" spans="1:27" ht="12.75">
      <c r="A17" s="138" t="s">
        <v>86</v>
      </c>
      <c r="B17" s="136"/>
      <c r="C17" s="155"/>
      <c r="D17" s="155"/>
      <c r="E17" s="156">
        <v>78171508</v>
      </c>
      <c r="F17" s="60">
        <v>78171508</v>
      </c>
      <c r="G17" s="60"/>
      <c r="H17" s="60">
        <v>5517221</v>
      </c>
      <c r="I17" s="60">
        <v>5409064</v>
      </c>
      <c r="J17" s="60">
        <v>10926285</v>
      </c>
      <c r="K17" s="60"/>
      <c r="L17" s="60"/>
      <c r="M17" s="60">
        <v>15237786</v>
      </c>
      <c r="N17" s="60">
        <v>15237786</v>
      </c>
      <c r="O17" s="60"/>
      <c r="P17" s="60"/>
      <c r="Q17" s="60"/>
      <c r="R17" s="60"/>
      <c r="S17" s="60"/>
      <c r="T17" s="60"/>
      <c r="U17" s="60"/>
      <c r="V17" s="60"/>
      <c r="W17" s="60">
        <v>26164071</v>
      </c>
      <c r="X17" s="60">
        <v>36910752</v>
      </c>
      <c r="Y17" s="60">
        <v>-10746681</v>
      </c>
      <c r="Z17" s="140">
        <v>-29.12</v>
      </c>
      <c r="AA17" s="155">
        <v>78171508</v>
      </c>
    </row>
    <row r="18" spans="1:27" ht="12.75">
      <c r="A18" s="138" t="s">
        <v>87</v>
      </c>
      <c r="B18" s="136"/>
      <c r="C18" s="155"/>
      <c r="D18" s="155"/>
      <c r="E18" s="156">
        <v>942</v>
      </c>
      <c r="F18" s="60">
        <v>942</v>
      </c>
      <c r="G18" s="60"/>
      <c r="H18" s="60"/>
      <c r="I18" s="60"/>
      <c r="J18" s="60"/>
      <c r="K18" s="60"/>
      <c r="L18" s="60">
        <v>5000</v>
      </c>
      <c r="M18" s="60"/>
      <c r="N18" s="60">
        <v>5000</v>
      </c>
      <c r="O18" s="60"/>
      <c r="P18" s="60"/>
      <c r="Q18" s="60"/>
      <c r="R18" s="60"/>
      <c r="S18" s="60"/>
      <c r="T18" s="60"/>
      <c r="U18" s="60"/>
      <c r="V18" s="60"/>
      <c r="W18" s="60">
        <v>5000</v>
      </c>
      <c r="X18" s="60">
        <v>474</v>
      </c>
      <c r="Y18" s="60">
        <v>4526</v>
      </c>
      <c r="Z18" s="140">
        <v>954.85</v>
      </c>
      <c r="AA18" s="155">
        <v>942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365259635</v>
      </c>
      <c r="F25" s="73">
        <f t="shared" si="4"/>
        <v>365259635</v>
      </c>
      <c r="G25" s="73">
        <f t="shared" si="4"/>
        <v>106490849</v>
      </c>
      <c r="H25" s="73">
        <f t="shared" si="4"/>
        <v>7305559</v>
      </c>
      <c r="I25" s="73">
        <f t="shared" si="4"/>
        <v>6833227</v>
      </c>
      <c r="J25" s="73">
        <f t="shared" si="4"/>
        <v>120629635</v>
      </c>
      <c r="K25" s="73">
        <f t="shared" si="4"/>
        <v>1358134</v>
      </c>
      <c r="L25" s="73">
        <f t="shared" si="4"/>
        <v>85290126</v>
      </c>
      <c r="M25" s="73">
        <f t="shared" si="4"/>
        <v>17082044</v>
      </c>
      <c r="N25" s="73">
        <f t="shared" si="4"/>
        <v>103730304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224359939</v>
      </c>
      <c r="X25" s="73">
        <f t="shared" si="4"/>
        <v>245937073</v>
      </c>
      <c r="Y25" s="73">
        <f t="shared" si="4"/>
        <v>-21577134</v>
      </c>
      <c r="Z25" s="170">
        <f>+IF(X25&lt;&gt;0,+(Y25/X25)*100,0)</f>
        <v>-8.773436935227737</v>
      </c>
      <c r="AA25" s="168">
        <f>+AA5+AA9+AA15+AA19+AA24</f>
        <v>365259635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196990386</v>
      </c>
      <c r="F28" s="100">
        <f t="shared" si="5"/>
        <v>196990386</v>
      </c>
      <c r="G28" s="100">
        <f t="shared" si="5"/>
        <v>15718963</v>
      </c>
      <c r="H28" s="100">
        <f t="shared" si="5"/>
        <v>16533508</v>
      </c>
      <c r="I28" s="100">
        <f t="shared" si="5"/>
        <v>17513810</v>
      </c>
      <c r="J28" s="100">
        <f t="shared" si="5"/>
        <v>49766281</v>
      </c>
      <c r="K28" s="100">
        <f t="shared" si="5"/>
        <v>17460842</v>
      </c>
      <c r="L28" s="100">
        <f t="shared" si="5"/>
        <v>17217138</v>
      </c>
      <c r="M28" s="100">
        <f t="shared" si="5"/>
        <v>19504272</v>
      </c>
      <c r="N28" s="100">
        <f t="shared" si="5"/>
        <v>54182252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103948533</v>
      </c>
      <c r="X28" s="100">
        <f t="shared" si="5"/>
        <v>99677058</v>
      </c>
      <c r="Y28" s="100">
        <f t="shared" si="5"/>
        <v>4271475</v>
      </c>
      <c r="Z28" s="137">
        <f>+IF(X28&lt;&gt;0,+(Y28/X28)*100,0)</f>
        <v>4.285314078992982</v>
      </c>
      <c r="AA28" s="153">
        <f>SUM(AA29:AA31)</f>
        <v>196990386</v>
      </c>
    </row>
    <row r="29" spans="1:27" ht="12.75">
      <c r="A29" s="138" t="s">
        <v>75</v>
      </c>
      <c r="B29" s="136"/>
      <c r="C29" s="155"/>
      <c r="D29" s="155"/>
      <c r="E29" s="156">
        <v>50305847</v>
      </c>
      <c r="F29" s="60">
        <v>50305847</v>
      </c>
      <c r="G29" s="60">
        <v>3900708</v>
      </c>
      <c r="H29" s="60">
        <v>4168590</v>
      </c>
      <c r="I29" s="60">
        <v>4067159</v>
      </c>
      <c r="J29" s="60">
        <v>12136457</v>
      </c>
      <c r="K29" s="60">
        <v>4647634</v>
      </c>
      <c r="L29" s="60">
        <v>4152057</v>
      </c>
      <c r="M29" s="60">
        <v>5774036</v>
      </c>
      <c r="N29" s="60">
        <v>14573727</v>
      </c>
      <c r="O29" s="60"/>
      <c r="P29" s="60"/>
      <c r="Q29" s="60"/>
      <c r="R29" s="60"/>
      <c r="S29" s="60"/>
      <c r="T29" s="60"/>
      <c r="U29" s="60"/>
      <c r="V29" s="60"/>
      <c r="W29" s="60">
        <v>26710184</v>
      </c>
      <c r="X29" s="60">
        <v>25047288</v>
      </c>
      <c r="Y29" s="60">
        <v>1662896</v>
      </c>
      <c r="Z29" s="140">
        <v>6.64</v>
      </c>
      <c r="AA29" s="155">
        <v>50305847</v>
      </c>
    </row>
    <row r="30" spans="1:27" ht="12.75">
      <c r="A30" s="138" t="s">
        <v>76</v>
      </c>
      <c r="B30" s="136"/>
      <c r="C30" s="157"/>
      <c r="D30" s="157"/>
      <c r="E30" s="158">
        <v>44874684</v>
      </c>
      <c r="F30" s="159">
        <v>44874684</v>
      </c>
      <c r="G30" s="159">
        <v>3603268</v>
      </c>
      <c r="H30" s="159">
        <v>2580883</v>
      </c>
      <c r="I30" s="159">
        <v>4024655</v>
      </c>
      <c r="J30" s="159">
        <v>10208806</v>
      </c>
      <c r="K30" s="159">
        <v>2339536</v>
      </c>
      <c r="L30" s="159">
        <v>2384995</v>
      </c>
      <c r="M30" s="159">
        <v>2635778</v>
      </c>
      <c r="N30" s="159">
        <v>7360309</v>
      </c>
      <c r="O30" s="159"/>
      <c r="P30" s="159"/>
      <c r="Q30" s="159"/>
      <c r="R30" s="159"/>
      <c r="S30" s="159"/>
      <c r="T30" s="159"/>
      <c r="U30" s="159"/>
      <c r="V30" s="159"/>
      <c r="W30" s="159">
        <v>17569115</v>
      </c>
      <c r="X30" s="159">
        <v>23624844</v>
      </c>
      <c r="Y30" s="159">
        <v>-6055729</v>
      </c>
      <c r="Z30" s="141">
        <v>-25.63</v>
      </c>
      <c r="AA30" s="157">
        <v>44874684</v>
      </c>
    </row>
    <row r="31" spans="1:27" ht="12.75">
      <c r="A31" s="138" t="s">
        <v>77</v>
      </c>
      <c r="B31" s="136"/>
      <c r="C31" s="155"/>
      <c r="D31" s="155"/>
      <c r="E31" s="156">
        <v>101809855</v>
      </c>
      <c r="F31" s="60">
        <v>101809855</v>
      </c>
      <c r="G31" s="60">
        <v>8214987</v>
      </c>
      <c r="H31" s="60">
        <v>9784035</v>
      </c>
      <c r="I31" s="60">
        <v>9421996</v>
      </c>
      <c r="J31" s="60">
        <v>27421018</v>
      </c>
      <c r="K31" s="60">
        <v>10473672</v>
      </c>
      <c r="L31" s="60">
        <v>10680086</v>
      </c>
      <c r="M31" s="60">
        <v>11094458</v>
      </c>
      <c r="N31" s="60">
        <v>32248216</v>
      </c>
      <c r="O31" s="60"/>
      <c r="P31" s="60"/>
      <c r="Q31" s="60"/>
      <c r="R31" s="60"/>
      <c r="S31" s="60"/>
      <c r="T31" s="60"/>
      <c r="U31" s="60"/>
      <c r="V31" s="60"/>
      <c r="W31" s="60">
        <v>59669234</v>
      </c>
      <c r="X31" s="60">
        <v>51004926</v>
      </c>
      <c r="Y31" s="60">
        <v>8664308</v>
      </c>
      <c r="Z31" s="140">
        <v>16.99</v>
      </c>
      <c r="AA31" s="155">
        <v>101809855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61789453</v>
      </c>
      <c r="F32" s="100">
        <f t="shared" si="6"/>
        <v>61789453</v>
      </c>
      <c r="G32" s="100">
        <f t="shared" si="6"/>
        <v>4263487</v>
      </c>
      <c r="H32" s="100">
        <f t="shared" si="6"/>
        <v>4760022</v>
      </c>
      <c r="I32" s="100">
        <f t="shared" si="6"/>
        <v>4896449</v>
      </c>
      <c r="J32" s="100">
        <f t="shared" si="6"/>
        <v>13919958</v>
      </c>
      <c r="K32" s="100">
        <f t="shared" si="6"/>
        <v>3824926</v>
      </c>
      <c r="L32" s="100">
        <f t="shared" si="6"/>
        <v>4001296</v>
      </c>
      <c r="M32" s="100">
        <f t="shared" si="6"/>
        <v>4088517</v>
      </c>
      <c r="N32" s="100">
        <f t="shared" si="6"/>
        <v>11914739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25834697</v>
      </c>
      <c r="X32" s="100">
        <f t="shared" si="6"/>
        <v>29894730</v>
      </c>
      <c r="Y32" s="100">
        <f t="shared" si="6"/>
        <v>-4060033</v>
      </c>
      <c r="Z32" s="137">
        <f>+IF(X32&lt;&gt;0,+(Y32/X32)*100,0)</f>
        <v>-13.58109941116712</v>
      </c>
      <c r="AA32" s="153">
        <f>SUM(AA33:AA37)</f>
        <v>61789453</v>
      </c>
    </row>
    <row r="33" spans="1:27" ht="12.75">
      <c r="A33" s="138" t="s">
        <v>79</v>
      </c>
      <c r="B33" s="136"/>
      <c r="C33" s="155"/>
      <c r="D33" s="155"/>
      <c r="E33" s="156">
        <v>27772939</v>
      </c>
      <c r="F33" s="60">
        <v>27772939</v>
      </c>
      <c r="G33" s="60">
        <v>2028766</v>
      </c>
      <c r="H33" s="60">
        <v>2040459</v>
      </c>
      <c r="I33" s="60">
        <v>2386414</v>
      </c>
      <c r="J33" s="60">
        <v>6455639</v>
      </c>
      <c r="K33" s="60">
        <v>2176466</v>
      </c>
      <c r="L33" s="60">
        <v>2059062</v>
      </c>
      <c r="M33" s="60">
        <v>2204638</v>
      </c>
      <c r="N33" s="60">
        <v>6440166</v>
      </c>
      <c r="O33" s="60"/>
      <c r="P33" s="60"/>
      <c r="Q33" s="60"/>
      <c r="R33" s="60"/>
      <c r="S33" s="60"/>
      <c r="T33" s="60"/>
      <c r="U33" s="60"/>
      <c r="V33" s="60"/>
      <c r="W33" s="60">
        <v>12895805</v>
      </c>
      <c r="X33" s="60">
        <v>13491390</v>
      </c>
      <c r="Y33" s="60">
        <v>-595585</v>
      </c>
      <c r="Z33" s="140">
        <v>-4.41</v>
      </c>
      <c r="AA33" s="155">
        <v>27772939</v>
      </c>
    </row>
    <row r="34" spans="1:27" ht="12.75">
      <c r="A34" s="138" t="s">
        <v>80</v>
      </c>
      <c r="B34" s="136"/>
      <c r="C34" s="155"/>
      <c r="D34" s="155"/>
      <c r="E34" s="156">
        <v>1428998</v>
      </c>
      <c r="F34" s="60">
        <v>1428998</v>
      </c>
      <c r="G34" s="60">
        <v>6117</v>
      </c>
      <c r="H34" s="60">
        <v>12271</v>
      </c>
      <c r="I34" s="60">
        <v>4590</v>
      </c>
      <c r="J34" s="60">
        <v>22978</v>
      </c>
      <c r="K34" s="60">
        <v>99734</v>
      </c>
      <c r="L34" s="60">
        <v>87673</v>
      </c>
      <c r="M34" s="60">
        <v>803</v>
      </c>
      <c r="N34" s="60">
        <v>188210</v>
      </c>
      <c r="O34" s="60"/>
      <c r="P34" s="60"/>
      <c r="Q34" s="60"/>
      <c r="R34" s="60"/>
      <c r="S34" s="60"/>
      <c r="T34" s="60"/>
      <c r="U34" s="60"/>
      <c r="V34" s="60"/>
      <c r="W34" s="60">
        <v>211188</v>
      </c>
      <c r="X34" s="60">
        <v>109578</v>
      </c>
      <c r="Y34" s="60">
        <v>101610</v>
      </c>
      <c r="Z34" s="140">
        <v>92.73</v>
      </c>
      <c r="AA34" s="155">
        <v>1428998</v>
      </c>
    </row>
    <row r="35" spans="1:27" ht="12.75">
      <c r="A35" s="138" t="s">
        <v>81</v>
      </c>
      <c r="B35" s="136"/>
      <c r="C35" s="155"/>
      <c r="D35" s="155"/>
      <c r="E35" s="156">
        <v>20613320</v>
      </c>
      <c r="F35" s="60">
        <v>20613320</v>
      </c>
      <c r="G35" s="60">
        <v>1736807</v>
      </c>
      <c r="H35" s="60">
        <v>2154477</v>
      </c>
      <c r="I35" s="60">
        <v>2032530</v>
      </c>
      <c r="J35" s="60">
        <v>5923814</v>
      </c>
      <c r="K35" s="60">
        <v>1164971</v>
      </c>
      <c r="L35" s="60">
        <v>1485934</v>
      </c>
      <c r="M35" s="60">
        <v>1535971</v>
      </c>
      <c r="N35" s="60">
        <v>4186876</v>
      </c>
      <c r="O35" s="60"/>
      <c r="P35" s="60"/>
      <c r="Q35" s="60"/>
      <c r="R35" s="60"/>
      <c r="S35" s="60"/>
      <c r="T35" s="60"/>
      <c r="U35" s="60"/>
      <c r="V35" s="60"/>
      <c r="W35" s="60">
        <v>10110690</v>
      </c>
      <c r="X35" s="60">
        <v>10306662</v>
      </c>
      <c r="Y35" s="60">
        <v>-195972</v>
      </c>
      <c r="Z35" s="140">
        <v>-1.9</v>
      </c>
      <c r="AA35" s="155">
        <v>20613320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11974196</v>
      </c>
      <c r="F37" s="159">
        <v>11974196</v>
      </c>
      <c r="G37" s="159">
        <v>491797</v>
      </c>
      <c r="H37" s="159">
        <v>552815</v>
      </c>
      <c r="I37" s="159">
        <v>472915</v>
      </c>
      <c r="J37" s="159">
        <v>1517527</v>
      </c>
      <c r="K37" s="159">
        <v>383755</v>
      </c>
      <c r="L37" s="159">
        <v>368627</v>
      </c>
      <c r="M37" s="159">
        <v>347105</v>
      </c>
      <c r="N37" s="159">
        <v>1099487</v>
      </c>
      <c r="O37" s="159"/>
      <c r="P37" s="159"/>
      <c r="Q37" s="159"/>
      <c r="R37" s="159"/>
      <c r="S37" s="159"/>
      <c r="T37" s="159"/>
      <c r="U37" s="159"/>
      <c r="V37" s="159"/>
      <c r="W37" s="159">
        <v>2617014</v>
      </c>
      <c r="X37" s="159">
        <v>5987100</v>
      </c>
      <c r="Y37" s="159">
        <v>-3370086</v>
      </c>
      <c r="Z37" s="141">
        <v>-56.29</v>
      </c>
      <c r="AA37" s="157">
        <v>11974196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106437547</v>
      </c>
      <c r="F38" s="100">
        <f t="shared" si="7"/>
        <v>106437547</v>
      </c>
      <c r="G38" s="100">
        <f t="shared" si="7"/>
        <v>6733124</v>
      </c>
      <c r="H38" s="100">
        <f t="shared" si="7"/>
        <v>6969403</v>
      </c>
      <c r="I38" s="100">
        <f t="shared" si="7"/>
        <v>8464424</v>
      </c>
      <c r="J38" s="100">
        <f t="shared" si="7"/>
        <v>22166951</v>
      </c>
      <c r="K38" s="100">
        <f t="shared" si="7"/>
        <v>7584022</v>
      </c>
      <c r="L38" s="100">
        <f t="shared" si="7"/>
        <v>7370786</v>
      </c>
      <c r="M38" s="100">
        <f t="shared" si="7"/>
        <v>6934374</v>
      </c>
      <c r="N38" s="100">
        <f t="shared" si="7"/>
        <v>21889182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44056133</v>
      </c>
      <c r="X38" s="100">
        <f t="shared" si="7"/>
        <v>51018774</v>
      </c>
      <c r="Y38" s="100">
        <f t="shared" si="7"/>
        <v>-6962641</v>
      </c>
      <c r="Z38" s="137">
        <f>+IF(X38&lt;&gt;0,+(Y38/X38)*100,0)</f>
        <v>-13.64721347478871</v>
      </c>
      <c r="AA38" s="153">
        <f>SUM(AA39:AA41)</f>
        <v>106437547</v>
      </c>
    </row>
    <row r="39" spans="1:27" ht="12.75">
      <c r="A39" s="138" t="s">
        <v>85</v>
      </c>
      <c r="B39" s="136"/>
      <c r="C39" s="155"/>
      <c r="D39" s="155"/>
      <c r="E39" s="156">
        <v>19103588</v>
      </c>
      <c r="F39" s="60">
        <v>19103588</v>
      </c>
      <c r="G39" s="60">
        <v>1398111</v>
      </c>
      <c r="H39" s="60">
        <v>1445677</v>
      </c>
      <c r="I39" s="60">
        <v>1427735</v>
      </c>
      <c r="J39" s="60">
        <v>4271523</v>
      </c>
      <c r="K39" s="60">
        <v>1463593</v>
      </c>
      <c r="L39" s="60">
        <v>1530262</v>
      </c>
      <c r="M39" s="60">
        <v>1732383</v>
      </c>
      <c r="N39" s="60">
        <v>4726238</v>
      </c>
      <c r="O39" s="60"/>
      <c r="P39" s="60"/>
      <c r="Q39" s="60"/>
      <c r="R39" s="60"/>
      <c r="S39" s="60"/>
      <c r="T39" s="60"/>
      <c r="U39" s="60"/>
      <c r="V39" s="60"/>
      <c r="W39" s="60">
        <v>8997761</v>
      </c>
      <c r="X39" s="60">
        <v>9551796</v>
      </c>
      <c r="Y39" s="60">
        <v>-554035</v>
      </c>
      <c r="Z39" s="140">
        <v>-5.8</v>
      </c>
      <c r="AA39" s="155">
        <v>19103588</v>
      </c>
    </row>
    <row r="40" spans="1:27" ht="12.75">
      <c r="A40" s="138" t="s">
        <v>86</v>
      </c>
      <c r="B40" s="136"/>
      <c r="C40" s="155"/>
      <c r="D40" s="155"/>
      <c r="E40" s="156">
        <v>64319851</v>
      </c>
      <c r="F40" s="60">
        <v>64319851</v>
      </c>
      <c r="G40" s="60">
        <v>4962429</v>
      </c>
      <c r="H40" s="60">
        <v>5193193</v>
      </c>
      <c r="I40" s="60">
        <v>6458148</v>
      </c>
      <c r="J40" s="60">
        <v>16613770</v>
      </c>
      <c r="K40" s="60">
        <v>5107590</v>
      </c>
      <c r="L40" s="60">
        <v>5445916</v>
      </c>
      <c r="M40" s="60">
        <v>4846729</v>
      </c>
      <c r="N40" s="60">
        <v>15400235</v>
      </c>
      <c r="O40" s="60"/>
      <c r="P40" s="60"/>
      <c r="Q40" s="60"/>
      <c r="R40" s="60"/>
      <c r="S40" s="60"/>
      <c r="T40" s="60"/>
      <c r="U40" s="60"/>
      <c r="V40" s="60"/>
      <c r="W40" s="60">
        <v>32014005</v>
      </c>
      <c r="X40" s="60">
        <v>29959926</v>
      </c>
      <c r="Y40" s="60">
        <v>2054079</v>
      </c>
      <c r="Z40" s="140">
        <v>6.86</v>
      </c>
      <c r="AA40" s="155">
        <v>64319851</v>
      </c>
    </row>
    <row r="41" spans="1:27" ht="12.75">
      <c r="A41" s="138" t="s">
        <v>87</v>
      </c>
      <c r="B41" s="136"/>
      <c r="C41" s="155"/>
      <c r="D41" s="155"/>
      <c r="E41" s="156">
        <v>23014108</v>
      </c>
      <c r="F41" s="60">
        <v>23014108</v>
      </c>
      <c r="G41" s="60">
        <v>372584</v>
      </c>
      <c r="H41" s="60">
        <v>330533</v>
      </c>
      <c r="I41" s="60">
        <v>578541</v>
      </c>
      <c r="J41" s="60">
        <v>1281658</v>
      </c>
      <c r="K41" s="60">
        <v>1012839</v>
      </c>
      <c r="L41" s="60">
        <v>394608</v>
      </c>
      <c r="M41" s="60">
        <v>355262</v>
      </c>
      <c r="N41" s="60">
        <v>1762709</v>
      </c>
      <c r="O41" s="60"/>
      <c r="P41" s="60"/>
      <c r="Q41" s="60"/>
      <c r="R41" s="60"/>
      <c r="S41" s="60"/>
      <c r="T41" s="60"/>
      <c r="U41" s="60"/>
      <c r="V41" s="60"/>
      <c r="W41" s="60">
        <v>3044367</v>
      </c>
      <c r="X41" s="60">
        <v>11507052</v>
      </c>
      <c r="Y41" s="60">
        <v>-8462685</v>
      </c>
      <c r="Z41" s="140">
        <v>-73.54</v>
      </c>
      <c r="AA41" s="155">
        <v>23014108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365217386</v>
      </c>
      <c r="F48" s="73">
        <f t="shared" si="9"/>
        <v>365217386</v>
      </c>
      <c r="G48" s="73">
        <f t="shared" si="9"/>
        <v>26715574</v>
      </c>
      <c r="H48" s="73">
        <f t="shared" si="9"/>
        <v>28262933</v>
      </c>
      <c r="I48" s="73">
        <f t="shared" si="9"/>
        <v>30874683</v>
      </c>
      <c r="J48" s="73">
        <f t="shared" si="9"/>
        <v>85853190</v>
      </c>
      <c r="K48" s="73">
        <f t="shared" si="9"/>
        <v>28869790</v>
      </c>
      <c r="L48" s="73">
        <f t="shared" si="9"/>
        <v>28589220</v>
      </c>
      <c r="M48" s="73">
        <f t="shared" si="9"/>
        <v>30527163</v>
      </c>
      <c r="N48" s="73">
        <f t="shared" si="9"/>
        <v>87986173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173839363</v>
      </c>
      <c r="X48" s="73">
        <f t="shared" si="9"/>
        <v>180590562</v>
      </c>
      <c r="Y48" s="73">
        <f t="shared" si="9"/>
        <v>-6751199</v>
      </c>
      <c r="Z48" s="170">
        <f>+IF(X48&lt;&gt;0,+(Y48/X48)*100,0)</f>
        <v>-3.738400791952793</v>
      </c>
      <c r="AA48" s="168">
        <f>+AA28+AA32+AA38+AA42+AA47</f>
        <v>365217386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42249</v>
      </c>
      <c r="F49" s="173">
        <f t="shared" si="10"/>
        <v>42249</v>
      </c>
      <c r="G49" s="173">
        <f t="shared" si="10"/>
        <v>79775275</v>
      </c>
      <c r="H49" s="173">
        <f t="shared" si="10"/>
        <v>-20957374</v>
      </c>
      <c r="I49" s="173">
        <f t="shared" si="10"/>
        <v>-24041456</v>
      </c>
      <c r="J49" s="173">
        <f t="shared" si="10"/>
        <v>34776445</v>
      </c>
      <c r="K49" s="173">
        <f t="shared" si="10"/>
        <v>-27511656</v>
      </c>
      <c r="L49" s="173">
        <f t="shared" si="10"/>
        <v>56700906</v>
      </c>
      <c r="M49" s="173">
        <f t="shared" si="10"/>
        <v>-13445119</v>
      </c>
      <c r="N49" s="173">
        <f t="shared" si="10"/>
        <v>15744131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50520576</v>
      </c>
      <c r="X49" s="173">
        <f>IF(F25=F48,0,X25-X48)</f>
        <v>65346511</v>
      </c>
      <c r="Y49" s="173">
        <f t="shared" si="10"/>
        <v>-14825935</v>
      </c>
      <c r="Z49" s="174">
        <f>+IF(X49&lt;&gt;0,+(Y49/X49)*100,0)</f>
        <v>-22.68818147000993</v>
      </c>
      <c r="AA49" s="171">
        <f>+AA25-AA48</f>
        <v>42249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9619800</v>
      </c>
      <c r="F12" s="60">
        <v>9619800</v>
      </c>
      <c r="G12" s="60">
        <v>665304</v>
      </c>
      <c r="H12" s="60">
        <v>665259</v>
      </c>
      <c r="I12" s="60">
        <v>138241</v>
      </c>
      <c r="J12" s="60">
        <v>1468804</v>
      </c>
      <c r="K12" s="60">
        <v>51501</v>
      </c>
      <c r="L12" s="60">
        <v>644837</v>
      </c>
      <c r="M12" s="60">
        <v>640068</v>
      </c>
      <c r="N12" s="60">
        <v>1336406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2805210</v>
      </c>
      <c r="X12" s="60">
        <v>4809900</v>
      </c>
      <c r="Y12" s="60">
        <v>-2004690</v>
      </c>
      <c r="Z12" s="140">
        <v>-41.68</v>
      </c>
      <c r="AA12" s="155">
        <v>9619800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2040000</v>
      </c>
      <c r="F13" s="60">
        <v>2040000</v>
      </c>
      <c r="G13" s="60">
        <v>210222</v>
      </c>
      <c r="H13" s="60">
        <v>252225</v>
      </c>
      <c r="I13" s="60">
        <v>273941</v>
      </c>
      <c r="J13" s="60">
        <v>736388</v>
      </c>
      <c r="K13" s="60">
        <v>164688</v>
      </c>
      <c r="L13" s="60">
        <v>144</v>
      </c>
      <c r="M13" s="60">
        <v>59440</v>
      </c>
      <c r="N13" s="60">
        <v>224272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960660</v>
      </c>
      <c r="X13" s="60">
        <v>1020000</v>
      </c>
      <c r="Y13" s="60">
        <v>-59340</v>
      </c>
      <c r="Z13" s="140">
        <v>-5.82</v>
      </c>
      <c r="AA13" s="155">
        <v>2040000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73801268</v>
      </c>
      <c r="F17" s="60">
        <v>73801268</v>
      </c>
      <c r="G17" s="60">
        <v>0</v>
      </c>
      <c r="H17" s="60">
        <v>5517221</v>
      </c>
      <c r="I17" s="60">
        <v>5409064</v>
      </c>
      <c r="J17" s="60">
        <v>10926285</v>
      </c>
      <c r="K17" s="60">
        <v>0</v>
      </c>
      <c r="L17" s="60">
        <v>0</v>
      </c>
      <c r="M17" s="60">
        <v>15237786</v>
      </c>
      <c r="N17" s="60">
        <v>15237786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26164071</v>
      </c>
      <c r="X17" s="60">
        <v>36900636</v>
      </c>
      <c r="Y17" s="60">
        <v>-10736565</v>
      </c>
      <c r="Z17" s="140">
        <v>-29.1</v>
      </c>
      <c r="AA17" s="155">
        <v>73801268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6831418</v>
      </c>
      <c r="F18" s="60">
        <v>6831418</v>
      </c>
      <c r="G18" s="60">
        <v>670907</v>
      </c>
      <c r="H18" s="60">
        <v>644988</v>
      </c>
      <c r="I18" s="60">
        <v>682073</v>
      </c>
      <c r="J18" s="60">
        <v>1997968</v>
      </c>
      <c r="K18" s="60">
        <v>623770</v>
      </c>
      <c r="L18" s="60">
        <v>708115</v>
      </c>
      <c r="M18" s="60">
        <v>677262</v>
      </c>
      <c r="N18" s="60">
        <v>2009147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4007115</v>
      </c>
      <c r="X18" s="60">
        <v>3415710</v>
      </c>
      <c r="Y18" s="60">
        <v>591405</v>
      </c>
      <c r="Z18" s="140">
        <v>17.31</v>
      </c>
      <c r="AA18" s="155">
        <v>6831418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266898000</v>
      </c>
      <c r="F19" s="60">
        <v>266898000</v>
      </c>
      <c r="G19" s="60">
        <v>104634048</v>
      </c>
      <c r="H19" s="60">
        <v>79457</v>
      </c>
      <c r="I19" s="60">
        <v>79263</v>
      </c>
      <c r="J19" s="60">
        <v>104792768</v>
      </c>
      <c r="K19" s="60">
        <v>79858</v>
      </c>
      <c r="L19" s="60">
        <v>83707219</v>
      </c>
      <c r="M19" s="60">
        <v>79430</v>
      </c>
      <c r="N19" s="60">
        <v>83866507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188659275</v>
      </c>
      <c r="X19" s="60">
        <v>196756340</v>
      </c>
      <c r="Y19" s="60">
        <v>-8097065</v>
      </c>
      <c r="Z19" s="140">
        <v>-4.12</v>
      </c>
      <c r="AA19" s="155">
        <v>266898000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5969149</v>
      </c>
      <c r="F20" s="54">
        <v>5969149</v>
      </c>
      <c r="G20" s="54">
        <v>310368</v>
      </c>
      <c r="H20" s="54">
        <v>146409</v>
      </c>
      <c r="I20" s="54">
        <v>240906</v>
      </c>
      <c r="J20" s="54">
        <v>697683</v>
      </c>
      <c r="K20" s="54">
        <v>432964</v>
      </c>
      <c r="L20" s="54">
        <v>241688</v>
      </c>
      <c r="M20" s="54">
        <v>388058</v>
      </c>
      <c r="N20" s="54">
        <v>1062710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1760393</v>
      </c>
      <c r="X20" s="54">
        <v>2984478</v>
      </c>
      <c r="Y20" s="54">
        <v>-1224085</v>
      </c>
      <c r="Z20" s="184">
        <v>-41.02</v>
      </c>
      <c r="AA20" s="130">
        <v>5969149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100000</v>
      </c>
      <c r="F21" s="60">
        <v>100000</v>
      </c>
      <c r="G21" s="60">
        <v>0</v>
      </c>
      <c r="H21" s="60">
        <v>0</v>
      </c>
      <c r="I21" s="82">
        <v>9739</v>
      </c>
      <c r="J21" s="60">
        <v>9739</v>
      </c>
      <c r="K21" s="60">
        <v>5353</v>
      </c>
      <c r="L21" s="60">
        <v>-11877</v>
      </c>
      <c r="M21" s="60">
        <v>0</v>
      </c>
      <c r="N21" s="60">
        <v>-6524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3215</v>
      </c>
      <c r="X21" s="60">
        <v>49998</v>
      </c>
      <c r="Y21" s="60">
        <v>-46783</v>
      </c>
      <c r="Z21" s="140">
        <v>-93.57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365259635</v>
      </c>
      <c r="F22" s="190">
        <f t="shared" si="0"/>
        <v>365259635</v>
      </c>
      <c r="G22" s="190">
        <f t="shared" si="0"/>
        <v>106490849</v>
      </c>
      <c r="H22" s="190">
        <f t="shared" si="0"/>
        <v>7305559</v>
      </c>
      <c r="I22" s="190">
        <f t="shared" si="0"/>
        <v>6833227</v>
      </c>
      <c r="J22" s="190">
        <f t="shared" si="0"/>
        <v>120629635</v>
      </c>
      <c r="K22" s="190">
        <f t="shared" si="0"/>
        <v>1358134</v>
      </c>
      <c r="L22" s="190">
        <f t="shared" si="0"/>
        <v>85290126</v>
      </c>
      <c r="M22" s="190">
        <f t="shared" si="0"/>
        <v>17082044</v>
      </c>
      <c r="N22" s="190">
        <f t="shared" si="0"/>
        <v>103730304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224359939</v>
      </c>
      <c r="X22" s="190">
        <f t="shared" si="0"/>
        <v>245937062</v>
      </c>
      <c r="Y22" s="190">
        <f t="shared" si="0"/>
        <v>-21577123</v>
      </c>
      <c r="Z22" s="191">
        <f>+IF(X22&lt;&gt;0,+(Y22/X22)*100,0)</f>
        <v>-8.773432854947256</v>
      </c>
      <c r="AA22" s="188">
        <f>SUM(AA5:AA21)</f>
        <v>365259635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225098501</v>
      </c>
      <c r="F25" s="60">
        <v>225098501</v>
      </c>
      <c r="G25" s="60">
        <v>18998878</v>
      </c>
      <c r="H25" s="60">
        <v>20329055</v>
      </c>
      <c r="I25" s="60">
        <v>21126345</v>
      </c>
      <c r="J25" s="60">
        <v>60454278</v>
      </c>
      <c r="K25" s="60">
        <v>19900771</v>
      </c>
      <c r="L25" s="60">
        <v>19493329</v>
      </c>
      <c r="M25" s="60">
        <v>20124746</v>
      </c>
      <c r="N25" s="60">
        <v>59518846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119973124</v>
      </c>
      <c r="X25" s="60">
        <v>112549248</v>
      </c>
      <c r="Y25" s="60">
        <v>7423876</v>
      </c>
      <c r="Z25" s="140">
        <v>6.6</v>
      </c>
      <c r="AA25" s="155">
        <v>225098501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13644056</v>
      </c>
      <c r="F26" s="60">
        <v>13644056</v>
      </c>
      <c r="G26" s="60">
        <v>1004626</v>
      </c>
      <c r="H26" s="60">
        <v>802057</v>
      </c>
      <c r="I26" s="60">
        <v>940203</v>
      </c>
      <c r="J26" s="60">
        <v>2746886</v>
      </c>
      <c r="K26" s="60">
        <v>918415</v>
      </c>
      <c r="L26" s="60">
        <v>952124</v>
      </c>
      <c r="M26" s="60">
        <v>995706</v>
      </c>
      <c r="N26" s="60">
        <v>2866245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5613131</v>
      </c>
      <c r="X26" s="60">
        <v>6822030</v>
      </c>
      <c r="Y26" s="60">
        <v>-1208899</v>
      </c>
      <c r="Z26" s="140">
        <v>-17.72</v>
      </c>
      <c r="AA26" s="155">
        <v>13644056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25168452</v>
      </c>
      <c r="F28" s="60">
        <v>25168452</v>
      </c>
      <c r="G28" s="60">
        <v>0</v>
      </c>
      <c r="H28" s="60">
        <v>1459907</v>
      </c>
      <c r="I28" s="60">
        <v>1460226</v>
      </c>
      <c r="J28" s="60">
        <v>2920133</v>
      </c>
      <c r="K28" s="60">
        <v>1365497</v>
      </c>
      <c r="L28" s="60">
        <v>1407570</v>
      </c>
      <c r="M28" s="60">
        <v>1346831</v>
      </c>
      <c r="N28" s="60">
        <v>4119898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7040031</v>
      </c>
      <c r="X28" s="60">
        <v>12584226</v>
      </c>
      <c r="Y28" s="60">
        <v>-5544195</v>
      </c>
      <c r="Z28" s="140">
        <v>-44.06</v>
      </c>
      <c r="AA28" s="155">
        <v>25168452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36038647</v>
      </c>
      <c r="F32" s="60">
        <v>36038647</v>
      </c>
      <c r="G32" s="60">
        <v>1669552</v>
      </c>
      <c r="H32" s="60">
        <v>2088256</v>
      </c>
      <c r="I32" s="60">
        <v>1847107</v>
      </c>
      <c r="J32" s="60">
        <v>5604915</v>
      </c>
      <c r="K32" s="60">
        <v>2072710</v>
      </c>
      <c r="L32" s="60">
        <v>1783765</v>
      </c>
      <c r="M32" s="60">
        <v>2302348</v>
      </c>
      <c r="N32" s="60">
        <v>6158823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11763738</v>
      </c>
      <c r="X32" s="60">
        <v>18019326</v>
      </c>
      <c r="Y32" s="60">
        <v>-6255588</v>
      </c>
      <c r="Z32" s="140">
        <v>-34.72</v>
      </c>
      <c r="AA32" s="155">
        <v>36038647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65267730</v>
      </c>
      <c r="F34" s="60">
        <v>65267730</v>
      </c>
      <c r="G34" s="60">
        <v>5042518</v>
      </c>
      <c r="H34" s="60">
        <v>3583658</v>
      </c>
      <c r="I34" s="60">
        <v>5500802</v>
      </c>
      <c r="J34" s="60">
        <v>14126978</v>
      </c>
      <c r="K34" s="60">
        <v>4612397</v>
      </c>
      <c r="L34" s="60">
        <v>4952432</v>
      </c>
      <c r="M34" s="60">
        <v>5757532</v>
      </c>
      <c r="N34" s="60">
        <v>15322361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29449339</v>
      </c>
      <c r="X34" s="60">
        <v>30615726</v>
      </c>
      <c r="Y34" s="60">
        <v>-1166387</v>
      </c>
      <c r="Z34" s="140">
        <v>-3.81</v>
      </c>
      <c r="AA34" s="155">
        <v>65267730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365217386</v>
      </c>
      <c r="F36" s="190">
        <f t="shared" si="1"/>
        <v>365217386</v>
      </c>
      <c r="G36" s="190">
        <f t="shared" si="1"/>
        <v>26715574</v>
      </c>
      <c r="H36" s="190">
        <f t="shared" si="1"/>
        <v>28262933</v>
      </c>
      <c r="I36" s="190">
        <f t="shared" si="1"/>
        <v>30874683</v>
      </c>
      <c r="J36" s="190">
        <f t="shared" si="1"/>
        <v>85853190</v>
      </c>
      <c r="K36" s="190">
        <f t="shared" si="1"/>
        <v>28869790</v>
      </c>
      <c r="L36" s="190">
        <f t="shared" si="1"/>
        <v>28589220</v>
      </c>
      <c r="M36" s="190">
        <f t="shared" si="1"/>
        <v>30527163</v>
      </c>
      <c r="N36" s="190">
        <f t="shared" si="1"/>
        <v>87986173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173839363</v>
      </c>
      <c r="X36" s="190">
        <f t="shared" si="1"/>
        <v>180590556</v>
      </c>
      <c r="Y36" s="190">
        <f t="shared" si="1"/>
        <v>-6751193</v>
      </c>
      <c r="Z36" s="191">
        <f>+IF(X36&lt;&gt;0,+(Y36/X36)*100,0)</f>
        <v>-3.7383975937257756</v>
      </c>
      <c r="AA36" s="188">
        <f>SUM(AA25:AA35)</f>
        <v>365217386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42249</v>
      </c>
      <c r="F38" s="106">
        <f t="shared" si="2"/>
        <v>42249</v>
      </c>
      <c r="G38" s="106">
        <f t="shared" si="2"/>
        <v>79775275</v>
      </c>
      <c r="H38" s="106">
        <f t="shared" si="2"/>
        <v>-20957374</v>
      </c>
      <c r="I38" s="106">
        <f t="shared" si="2"/>
        <v>-24041456</v>
      </c>
      <c r="J38" s="106">
        <f t="shared" si="2"/>
        <v>34776445</v>
      </c>
      <c r="K38" s="106">
        <f t="shared" si="2"/>
        <v>-27511656</v>
      </c>
      <c r="L38" s="106">
        <f t="shared" si="2"/>
        <v>56700906</v>
      </c>
      <c r="M38" s="106">
        <f t="shared" si="2"/>
        <v>-13445119</v>
      </c>
      <c r="N38" s="106">
        <f t="shared" si="2"/>
        <v>15744131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50520576</v>
      </c>
      <c r="X38" s="106">
        <f>IF(F22=F36,0,X22-X36)</f>
        <v>65346506</v>
      </c>
      <c r="Y38" s="106">
        <f t="shared" si="2"/>
        <v>-14825930</v>
      </c>
      <c r="Z38" s="201">
        <f>+IF(X38&lt;&gt;0,+(Y38/X38)*100,0)</f>
        <v>-22.688175554481827</v>
      </c>
      <c r="AA38" s="199">
        <f>+AA22-AA36</f>
        <v>42249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42249</v>
      </c>
      <c r="F42" s="88">
        <f t="shared" si="3"/>
        <v>42249</v>
      </c>
      <c r="G42" s="88">
        <f t="shared" si="3"/>
        <v>79775275</v>
      </c>
      <c r="H42" s="88">
        <f t="shared" si="3"/>
        <v>-20957374</v>
      </c>
      <c r="I42" s="88">
        <f t="shared" si="3"/>
        <v>-24041456</v>
      </c>
      <c r="J42" s="88">
        <f t="shared" si="3"/>
        <v>34776445</v>
      </c>
      <c r="K42" s="88">
        <f t="shared" si="3"/>
        <v>-27511656</v>
      </c>
      <c r="L42" s="88">
        <f t="shared" si="3"/>
        <v>56700906</v>
      </c>
      <c r="M42" s="88">
        <f t="shared" si="3"/>
        <v>-13445119</v>
      </c>
      <c r="N42" s="88">
        <f t="shared" si="3"/>
        <v>15744131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50520576</v>
      </c>
      <c r="X42" s="88">
        <f t="shared" si="3"/>
        <v>65346506</v>
      </c>
      <c r="Y42" s="88">
        <f t="shared" si="3"/>
        <v>-14825930</v>
      </c>
      <c r="Z42" s="208">
        <f>+IF(X42&lt;&gt;0,+(Y42/X42)*100,0)</f>
        <v>-22.688175554481827</v>
      </c>
      <c r="AA42" s="206">
        <f>SUM(AA38:AA41)</f>
        <v>42249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42249</v>
      </c>
      <c r="F44" s="77">
        <f t="shared" si="4"/>
        <v>42249</v>
      </c>
      <c r="G44" s="77">
        <f t="shared" si="4"/>
        <v>79775275</v>
      </c>
      <c r="H44" s="77">
        <f t="shared" si="4"/>
        <v>-20957374</v>
      </c>
      <c r="I44" s="77">
        <f t="shared" si="4"/>
        <v>-24041456</v>
      </c>
      <c r="J44" s="77">
        <f t="shared" si="4"/>
        <v>34776445</v>
      </c>
      <c r="K44" s="77">
        <f t="shared" si="4"/>
        <v>-27511656</v>
      </c>
      <c r="L44" s="77">
        <f t="shared" si="4"/>
        <v>56700906</v>
      </c>
      <c r="M44" s="77">
        <f t="shared" si="4"/>
        <v>-13445119</v>
      </c>
      <c r="N44" s="77">
        <f t="shared" si="4"/>
        <v>15744131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50520576</v>
      </c>
      <c r="X44" s="77">
        <f t="shared" si="4"/>
        <v>65346506</v>
      </c>
      <c r="Y44" s="77">
        <f t="shared" si="4"/>
        <v>-14825930</v>
      </c>
      <c r="Z44" s="212">
        <f>+IF(X44&lt;&gt;0,+(Y44/X44)*100,0)</f>
        <v>-22.688175554481827</v>
      </c>
      <c r="AA44" s="210">
        <f>+AA42-AA43</f>
        <v>42249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42249</v>
      </c>
      <c r="F46" s="88">
        <f t="shared" si="5"/>
        <v>42249</v>
      </c>
      <c r="G46" s="88">
        <f t="shared" si="5"/>
        <v>79775275</v>
      </c>
      <c r="H46" s="88">
        <f t="shared" si="5"/>
        <v>-20957374</v>
      </c>
      <c r="I46" s="88">
        <f t="shared" si="5"/>
        <v>-24041456</v>
      </c>
      <c r="J46" s="88">
        <f t="shared" si="5"/>
        <v>34776445</v>
      </c>
      <c r="K46" s="88">
        <f t="shared" si="5"/>
        <v>-27511656</v>
      </c>
      <c r="L46" s="88">
        <f t="shared" si="5"/>
        <v>56700906</v>
      </c>
      <c r="M46" s="88">
        <f t="shared" si="5"/>
        <v>-13445119</v>
      </c>
      <c r="N46" s="88">
        <f t="shared" si="5"/>
        <v>15744131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50520576</v>
      </c>
      <c r="X46" s="88">
        <f t="shared" si="5"/>
        <v>65346506</v>
      </c>
      <c r="Y46" s="88">
        <f t="shared" si="5"/>
        <v>-14825930</v>
      </c>
      <c r="Z46" s="208">
        <f>+IF(X46&lt;&gt;0,+(Y46/X46)*100,0)</f>
        <v>-22.688175554481827</v>
      </c>
      <c r="AA46" s="206">
        <f>SUM(AA44:AA45)</f>
        <v>42249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42249</v>
      </c>
      <c r="F48" s="219">
        <f t="shared" si="6"/>
        <v>42249</v>
      </c>
      <c r="G48" s="219">
        <f t="shared" si="6"/>
        <v>79775275</v>
      </c>
      <c r="H48" s="220">
        <f t="shared" si="6"/>
        <v>-20957374</v>
      </c>
      <c r="I48" s="220">
        <f t="shared" si="6"/>
        <v>-24041456</v>
      </c>
      <c r="J48" s="220">
        <f t="shared" si="6"/>
        <v>34776445</v>
      </c>
      <c r="K48" s="220">
        <f t="shared" si="6"/>
        <v>-27511656</v>
      </c>
      <c r="L48" s="220">
        <f t="shared" si="6"/>
        <v>56700906</v>
      </c>
      <c r="M48" s="219">
        <f t="shared" si="6"/>
        <v>-13445119</v>
      </c>
      <c r="N48" s="219">
        <f t="shared" si="6"/>
        <v>15744131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50520576</v>
      </c>
      <c r="X48" s="220">
        <f t="shared" si="6"/>
        <v>65346506</v>
      </c>
      <c r="Y48" s="220">
        <f t="shared" si="6"/>
        <v>-14825930</v>
      </c>
      <c r="Z48" s="221">
        <f>+IF(X48&lt;&gt;0,+(Y48/X48)*100,0)</f>
        <v>-22.688175554481827</v>
      </c>
      <c r="AA48" s="222">
        <f>SUM(AA46:AA47)</f>
        <v>42249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18639592</v>
      </c>
      <c r="F5" s="100">
        <f t="shared" si="0"/>
        <v>18639592</v>
      </c>
      <c r="G5" s="100">
        <f t="shared" si="0"/>
        <v>772004</v>
      </c>
      <c r="H5" s="100">
        <f t="shared" si="0"/>
        <v>0</v>
      </c>
      <c r="I5" s="100">
        <f t="shared" si="0"/>
        <v>443709</v>
      </c>
      <c r="J5" s="100">
        <f t="shared" si="0"/>
        <v>1215713</v>
      </c>
      <c r="K5" s="100">
        <f t="shared" si="0"/>
        <v>478650</v>
      </c>
      <c r="L5" s="100">
        <f t="shared" si="0"/>
        <v>448356</v>
      </c>
      <c r="M5" s="100">
        <f t="shared" si="0"/>
        <v>448356</v>
      </c>
      <c r="N5" s="100">
        <f t="shared" si="0"/>
        <v>1375362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2591075</v>
      </c>
      <c r="X5" s="100">
        <f t="shared" si="0"/>
        <v>9319800</v>
      </c>
      <c r="Y5" s="100">
        <f t="shared" si="0"/>
        <v>-6728725</v>
      </c>
      <c r="Z5" s="137">
        <f>+IF(X5&lt;&gt;0,+(Y5/X5)*100,0)</f>
        <v>-72.19816948861563</v>
      </c>
      <c r="AA5" s="153">
        <f>SUM(AA6:AA8)</f>
        <v>18639592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3200000</v>
      </c>
      <c r="F7" s="159">
        <v>3200000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1600002</v>
      </c>
      <c r="Y7" s="159">
        <v>-1600002</v>
      </c>
      <c r="Z7" s="141">
        <v>-100</v>
      </c>
      <c r="AA7" s="225">
        <v>3200000</v>
      </c>
    </row>
    <row r="8" spans="1:27" ht="12.75">
      <c r="A8" s="138" t="s">
        <v>77</v>
      </c>
      <c r="B8" s="136"/>
      <c r="C8" s="155"/>
      <c r="D8" s="155"/>
      <c r="E8" s="156">
        <v>15439592</v>
      </c>
      <c r="F8" s="60">
        <v>15439592</v>
      </c>
      <c r="G8" s="60">
        <v>772004</v>
      </c>
      <c r="H8" s="60"/>
      <c r="I8" s="60">
        <v>443709</v>
      </c>
      <c r="J8" s="60">
        <v>1215713</v>
      </c>
      <c r="K8" s="60">
        <v>478650</v>
      </c>
      <c r="L8" s="60">
        <v>448356</v>
      </c>
      <c r="M8" s="60">
        <v>448356</v>
      </c>
      <c r="N8" s="60">
        <v>1375362</v>
      </c>
      <c r="O8" s="60"/>
      <c r="P8" s="60"/>
      <c r="Q8" s="60"/>
      <c r="R8" s="60"/>
      <c r="S8" s="60"/>
      <c r="T8" s="60"/>
      <c r="U8" s="60"/>
      <c r="V8" s="60"/>
      <c r="W8" s="60">
        <v>2591075</v>
      </c>
      <c r="X8" s="60">
        <v>7719798</v>
      </c>
      <c r="Y8" s="60">
        <v>-5128723</v>
      </c>
      <c r="Z8" s="140">
        <v>-66.44</v>
      </c>
      <c r="AA8" s="62">
        <v>15439592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538000</v>
      </c>
      <c r="F9" s="100">
        <f t="shared" si="1"/>
        <v>538000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538000</v>
      </c>
      <c r="Y9" s="100">
        <f t="shared" si="1"/>
        <v>-538000</v>
      </c>
      <c r="Z9" s="137">
        <f>+IF(X9&lt;&gt;0,+(Y9/X9)*100,0)</f>
        <v>-100</v>
      </c>
      <c r="AA9" s="102">
        <f>SUM(AA10:AA14)</f>
        <v>538000</v>
      </c>
    </row>
    <row r="10" spans="1:27" ht="12.75">
      <c r="A10" s="138" t="s">
        <v>79</v>
      </c>
      <c r="B10" s="136"/>
      <c r="C10" s="155"/>
      <c r="D10" s="155"/>
      <c r="E10" s="156">
        <v>538000</v>
      </c>
      <c r="F10" s="60">
        <v>538000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538000</v>
      </c>
      <c r="Y10" s="60">
        <v>-538000</v>
      </c>
      <c r="Z10" s="140">
        <v>-100</v>
      </c>
      <c r="AA10" s="62">
        <v>538000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1642000</v>
      </c>
      <c r="F15" s="100">
        <f t="shared" si="2"/>
        <v>1642000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11798</v>
      </c>
      <c r="L15" s="100">
        <f t="shared" si="2"/>
        <v>0</v>
      </c>
      <c r="M15" s="100">
        <f t="shared" si="2"/>
        <v>0</v>
      </c>
      <c r="N15" s="100">
        <f t="shared" si="2"/>
        <v>11798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11798</v>
      </c>
      <c r="X15" s="100">
        <f t="shared" si="2"/>
        <v>590000</v>
      </c>
      <c r="Y15" s="100">
        <f t="shared" si="2"/>
        <v>-578202</v>
      </c>
      <c r="Z15" s="137">
        <f>+IF(X15&lt;&gt;0,+(Y15/X15)*100,0)</f>
        <v>-98.00033898305085</v>
      </c>
      <c r="AA15" s="102">
        <f>SUM(AA16:AA18)</f>
        <v>1642000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1142000</v>
      </c>
      <c r="F17" s="60">
        <v>1142000</v>
      </c>
      <c r="G17" s="60"/>
      <c r="H17" s="60"/>
      <c r="I17" s="60"/>
      <c r="J17" s="60"/>
      <c r="K17" s="60">
        <v>11798</v>
      </c>
      <c r="L17" s="60"/>
      <c r="M17" s="60"/>
      <c r="N17" s="60">
        <v>11798</v>
      </c>
      <c r="O17" s="60"/>
      <c r="P17" s="60"/>
      <c r="Q17" s="60"/>
      <c r="R17" s="60"/>
      <c r="S17" s="60"/>
      <c r="T17" s="60"/>
      <c r="U17" s="60"/>
      <c r="V17" s="60"/>
      <c r="W17" s="60">
        <v>11798</v>
      </c>
      <c r="X17" s="60">
        <v>500000</v>
      </c>
      <c r="Y17" s="60">
        <v>-488202</v>
      </c>
      <c r="Z17" s="140">
        <v>-97.64</v>
      </c>
      <c r="AA17" s="62">
        <v>1142000</v>
      </c>
    </row>
    <row r="18" spans="1:27" ht="12.75">
      <c r="A18" s="138" t="s">
        <v>87</v>
      </c>
      <c r="B18" s="136"/>
      <c r="C18" s="155"/>
      <c r="D18" s="155"/>
      <c r="E18" s="156">
        <v>500000</v>
      </c>
      <c r="F18" s="60">
        <v>500000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90000</v>
      </c>
      <c r="Y18" s="60">
        <v>-90000</v>
      </c>
      <c r="Z18" s="140">
        <v>-100</v>
      </c>
      <c r="AA18" s="62">
        <v>500000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20819592</v>
      </c>
      <c r="F25" s="219">
        <f t="shared" si="4"/>
        <v>20819592</v>
      </c>
      <c r="G25" s="219">
        <f t="shared" si="4"/>
        <v>772004</v>
      </c>
      <c r="H25" s="219">
        <f t="shared" si="4"/>
        <v>0</v>
      </c>
      <c r="I25" s="219">
        <f t="shared" si="4"/>
        <v>443709</v>
      </c>
      <c r="J25" s="219">
        <f t="shared" si="4"/>
        <v>1215713</v>
      </c>
      <c r="K25" s="219">
        <f t="shared" si="4"/>
        <v>490448</v>
      </c>
      <c r="L25" s="219">
        <f t="shared" si="4"/>
        <v>448356</v>
      </c>
      <c r="M25" s="219">
        <f t="shared" si="4"/>
        <v>448356</v>
      </c>
      <c r="N25" s="219">
        <f t="shared" si="4"/>
        <v>1387160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2602873</v>
      </c>
      <c r="X25" s="219">
        <f t="shared" si="4"/>
        <v>10447800</v>
      </c>
      <c r="Y25" s="219">
        <f t="shared" si="4"/>
        <v>-7844927</v>
      </c>
      <c r="Z25" s="231">
        <f>+IF(X25&lt;&gt;0,+(Y25/X25)*100,0)</f>
        <v>-75.08687953444745</v>
      </c>
      <c r="AA25" s="232">
        <f>+AA5+AA9+AA15+AA19+AA24</f>
        <v>20819592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-11798</v>
      </c>
      <c r="M33" s="60">
        <v>-11798</v>
      </c>
      <c r="N33" s="60">
        <v>-23596</v>
      </c>
      <c r="O33" s="60"/>
      <c r="P33" s="60"/>
      <c r="Q33" s="60"/>
      <c r="R33" s="60"/>
      <c r="S33" s="60"/>
      <c r="T33" s="60"/>
      <c r="U33" s="60"/>
      <c r="V33" s="60"/>
      <c r="W33" s="60">
        <v>-23596</v>
      </c>
      <c r="X33" s="60"/>
      <c r="Y33" s="60">
        <v>-23596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20819592</v>
      </c>
      <c r="F35" s="60">
        <v>20819592</v>
      </c>
      <c r="G35" s="60">
        <v>772004</v>
      </c>
      <c r="H35" s="60"/>
      <c r="I35" s="60">
        <v>443709</v>
      </c>
      <c r="J35" s="60">
        <v>1215713</v>
      </c>
      <c r="K35" s="60">
        <v>490448</v>
      </c>
      <c r="L35" s="60">
        <v>460154</v>
      </c>
      <c r="M35" s="60">
        <v>460154</v>
      </c>
      <c r="N35" s="60">
        <v>1410756</v>
      </c>
      <c r="O35" s="60"/>
      <c r="P35" s="60"/>
      <c r="Q35" s="60"/>
      <c r="R35" s="60"/>
      <c r="S35" s="60"/>
      <c r="T35" s="60"/>
      <c r="U35" s="60"/>
      <c r="V35" s="60"/>
      <c r="W35" s="60">
        <v>2626469</v>
      </c>
      <c r="X35" s="60">
        <v>10447794</v>
      </c>
      <c r="Y35" s="60">
        <v>-7821325</v>
      </c>
      <c r="Z35" s="140">
        <v>-74.86</v>
      </c>
      <c r="AA35" s="62">
        <v>20819592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20819592</v>
      </c>
      <c r="F36" s="220">
        <f t="shared" si="6"/>
        <v>20819592</v>
      </c>
      <c r="G36" s="220">
        <f t="shared" si="6"/>
        <v>772004</v>
      </c>
      <c r="H36" s="220">
        <f t="shared" si="6"/>
        <v>0</v>
      </c>
      <c r="I36" s="220">
        <f t="shared" si="6"/>
        <v>443709</v>
      </c>
      <c r="J36" s="220">
        <f t="shared" si="6"/>
        <v>1215713</v>
      </c>
      <c r="K36" s="220">
        <f t="shared" si="6"/>
        <v>490448</v>
      </c>
      <c r="L36" s="220">
        <f t="shared" si="6"/>
        <v>448356</v>
      </c>
      <c r="M36" s="220">
        <f t="shared" si="6"/>
        <v>448356</v>
      </c>
      <c r="N36" s="220">
        <f t="shared" si="6"/>
        <v>1387160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2602873</v>
      </c>
      <c r="X36" s="220">
        <f t="shared" si="6"/>
        <v>10447794</v>
      </c>
      <c r="Y36" s="220">
        <f t="shared" si="6"/>
        <v>-7844921</v>
      </c>
      <c r="Z36" s="221">
        <f>+IF(X36&lt;&gt;0,+(Y36/X36)*100,0)</f>
        <v>-75.08686522724318</v>
      </c>
      <c r="AA36" s="239">
        <f>SUM(AA32:AA35)</f>
        <v>20819592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15261059</v>
      </c>
      <c r="F6" s="60">
        <v>15261059</v>
      </c>
      <c r="G6" s="60">
        <v>57545475</v>
      </c>
      <c r="H6" s="60">
        <v>34785525</v>
      </c>
      <c r="I6" s="60">
        <v>15028861</v>
      </c>
      <c r="J6" s="60">
        <v>15028861</v>
      </c>
      <c r="K6" s="60">
        <v>8993525</v>
      </c>
      <c r="L6" s="60">
        <v>83537591</v>
      </c>
      <c r="M6" s="60">
        <v>22255935</v>
      </c>
      <c r="N6" s="60">
        <v>22255935</v>
      </c>
      <c r="O6" s="60"/>
      <c r="P6" s="60"/>
      <c r="Q6" s="60"/>
      <c r="R6" s="60"/>
      <c r="S6" s="60"/>
      <c r="T6" s="60"/>
      <c r="U6" s="60"/>
      <c r="V6" s="60"/>
      <c r="W6" s="60">
        <v>22255935</v>
      </c>
      <c r="X6" s="60">
        <v>7630530</v>
      </c>
      <c r="Y6" s="60">
        <v>14625405</v>
      </c>
      <c r="Z6" s="140">
        <v>191.67</v>
      </c>
      <c r="AA6" s="62">
        <v>15261059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/>
      <c r="D9" s="155"/>
      <c r="E9" s="59">
        <v>35892998</v>
      </c>
      <c r="F9" s="60">
        <v>35892998</v>
      </c>
      <c r="G9" s="60">
        <v>36551913</v>
      </c>
      <c r="H9" s="60">
        <v>29074700</v>
      </c>
      <c r="I9" s="60">
        <v>28620257</v>
      </c>
      <c r="J9" s="60">
        <v>28620257</v>
      </c>
      <c r="K9" s="60">
        <v>29738787</v>
      </c>
      <c r="L9" s="60">
        <v>28380257</v>
      </c>
      <c r="M9" s="60">
        <v>27718396</v>
      </c>
      <c r="N9" s="60">
        <v>27718396</v>
      </c>
      <c r="O9" s="60"/>
      <c r="P9" s="60"/>
      <c r="Q9" s="60"/>
      <c r="R9" s="60"/>
      <c r="S9" s="60"/>
      <c r="T9" s="60"/>
      <c r="U9" s="60"/>
      <c r="V9" s="60"/>
      <c r="W9" s="60">
        <v>27718396</v>
      </c>
      <c r="X9" s="60">
        <v>17946499</v>
      </c>
      <c r="Y9" s="60">
        <v>9771897</v>
      </c>
      <c r="Z9" s="140">
        <v>54.45</v>
      </c>
      <c r="AA9" s="62">
        <v>35892998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>
        <v>306071</v>
      </c>
      <c r="H11" s="60">
        <v>15100</v>
      </c>
      <c r="I11" s="60">
        <v>-55642</v>
      </c>
      <c r="J11" s="60">
        <v>-55642</v>
      </c>
      <c r="K11" s="60">
        <v>-172515</v>
      </c>
      <c r="L11" s="60">
        <v>81138</v>
      </c>
      <c r="M11" s="60">
        <v>-122924</v>
      </c>
      <c r="N11" s="60">
        <v>-122924</v>
      </c>
      <c r="O11" s="60"/>
      <c r="P11" s="60"/>
      <c r="Q11" s="60"/>
      <c r="R11" s="60"/>
      <c r="S11" s="60"/>
      <c r="T11" s="60"/>
      <c r="U11" s="60"/>
      <c r="V11" s="60"/>
      <c r="W11" s="60">
        <v>-122924</v>
      </c>
      <c r="X11" s="60"/>
      <c r="Y11" s="60">
        <v>-122924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51154057</v>
      </c>
      <c r="F12" s="73">
        <f t="shared" si="0"/>
        <v>51154057</v>
      </c>
      <c r="G12" s="73">
        <f t="shared" si="0"/>
        <v>94403459</v>
      </c>
      <c r="H12" s="73">
        <f t="shared" si="0"/>
        <v>63875325</v>
      </c>
      <c r="I12" s="73">
        <f t="shared" si="0"/>
        <v>43593476</v>
      </c>
      <c r="J12" s="73">
        <f t="shared" si="0"/>
        <v>43593476</v>
      </c>
      <c r="K12" s="73">
        <f t="shared" si="0"/>
        <v>38559797</v>
      </c>
      <c r="L12" s="73">
        <f t="shared" si="0"/>
        <v>111998986</v>
      </c>
      <c r="M12" s="73">
        <f t="shared" si="0"/>
        <v>49851407</v>
      </c>
      <c r="N12" s="73">
        <f t="shared" si="0"/>
        <v>49851407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49851407</v>
      </c>
      <c r="X12" s="73">
        <f t="shared" si="0"/>
        <v>25577029</v>
      </c>
      <c r="Y12" s="73">
        <f t="shared" si="0"/>
        <v>24274378</v>
      </c>
      <c r="Z12" s="170">
        <f>+IF(X12&lt;&gt;0,+(Y12/X12)*100,0)</f>
        <v>94.9069495131745</v>
      </c>
      <c r="AA12" s="74">
        <f>SUM(AA6:AA11)</f>
        <v>51154057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96273280</v>
      </c>
      <c r="F19" s="60">
        <v>96273280</v>
      </c>
      <c r="G19" s="60">
        <v>142607719</v>
      </c>
      <c r="H19" s="60">
        <v>138397060</v>
      </c>
      <c r="I19" s="60">
        <v>137357104</v>
      </c>
      <c r="J19" s="60">
        <v>137357104</v>
      </c>
      <c r="K19" s="60">
        <v>136479483</v>
      </c>
      <c r="L19" s="60">
        <v>135483642</v>
      </c>
      <c r="M19" s="60">
        <v>134225947</v>
      </c>
      <c r="N19" s="60">
        <v>134225947</v>
      </c>
      <c r="O19" s="60"/>
      <c r="P19" s="60"/>
      <c r="Q19" s="60"/>
      <c r="R19" s="60"/>
      <c r="S19" s="60"/>
      <c r="T19" s="60"/>
      <c r="U19" s="60"/>
      <c r="V19" s="60"/>
      <c r="W19" s="60">
        <v>134225947</v>
      </c>
      <c r="X19" s="60">
        <v>48136640</v>
      </c>
      <c r="Y19" s="60">
        <v>86089307</v>
      </c>
      <c r="Z19" s="140">
        <v>178.84</v>
      </c>
      <c r="AA19" s="62">
        <v>96273280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2191258</v>
      </c>
      <c r="F22" s="60">
        <v>2191258</v>
      </c>
      <c r="G22" s="60">
        <v>1636268</v>
      </c>
      <c r="H22" s="60">
        <v>955129</v>
      </c>
      <c r="I22" s="60">
        <v>955129</v>
      </c>
      <c r="J22" s="60">
        <v>955129</v>
      </c>
      <c r="K22" s="60">
        <v>955129</v>
      </c>
      <c r="L22" s="60">
        <v>955129</v>
      </c>
      <c r="M22" s="60">
        <v>955129</v>
      </c>
      <c r="N22" s="60">
        <v>955129</v>
      </c>
      <c r="O22" s="60"/>
      <c r="P22" s="60"/>
      <c r="Q22" s="60"/>
      <c r="R22" s="60"/>
      <c r="S22" s="60"/>
      <c r="T22" s="60"/>
      <c r="U22" s="60"/>
      <c r="V22" s="60"/>
      <c r="W22" s="60">
        <v>955129</v>
      </c>
      <c r="X22" s="60">
        <v>1095629</v>
      </c>
      <c r="Y22" s="60">
        <v>-140500</v>
      </c>
      <c r="Z22" s="140">
        <v>-12.82</v>
      </c>
      <c r="AA22" s="62">
        <v>2191258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4462880</v>
      </c>
      <c r="H23" s="159">
        <v>4462880</v>
      </c>
      <c r="I23" s="159">
        <v>4462880</v>
      </c>
      <c r="J23" s="60">
        <v>4462880</v>
      </c>
      <c r="K23" s="159">
        <v>4462880</v>
      </c>
      <c r="L23" s="159">
        <v>4462880</v>
      </c>
      <c r="M23" s="60">
        <v>4462880</v>
      </c>
      <c r="N23" s="159">
        <v>4462880</v>
      </c>
      <c r="O23" s="159"/>
      <c r="P23" s="159"/>
      <c r="Q23" s="60"/>
      <c r="R23" s="159"/>
      <c r="S23" s="159"/>
      <c r="T23" s="60"/>
      <c r="U23" s="159"/>
      <c r="V23" s="159"/>
      <c r="W23" s="159">
        <v>4462880</v>
      </c>
      <c r="X23" s="60"/>
      <c r="Y23" s="159">
        <v>4462880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98464538</v>
      </c>
      <c r="F24" s="77">
        <f t="shared" si="1"/>
        <v>98464538</v>
      </c>
      <c r="G24" s="77">
        <f t="shared" si="1"/>
        <v>148706867</v>
      </c>
      <c r="H24" s="77">
        <f t="shared" si="1"/>
        <v>143815069</v>
      </c>
      <c r="I24" s="77">
        <f t="shared" si="1"/>
        <v>142775113</v>
      </c>
      <c r="J24" s="77">
        <f t="shared" si="1"/>
        <v>142775113</v>
      </c>
      <c r="K24" s="77">
        <f t="shared" si="1"/>
        <v>141897492</v>
      </c>
      <c r="L24" s="77">
        <f t="shared" si="1"/>
        <v>140901651</v>
      </c>
      <c r="M24" s="77">
        <f t="shared" si="1"/>
        <v>139643956</v>
      </c>
      <c r="N24" s="77">
        <f t="shared" si="1"/>
        <v>139643956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139643956</v>
      </c>
      <c r="X24" s="77">
        <f t="shared" si="1"/>
        <v>49232269</v>
      </c>
      <c r="Y24" s="77">
        <f t="shared" si="1"/>
        <v>90411687</v>
      </c>
      <c r="Z24" s="212">
        <f>+IF(X24&lt;&gt;0,+(Y24/X24)*100,0)</f>
        <v>183.64314470251207</v>
      </c>
      <c r="AA24" s="79">
        <f>SUM(AA15:AA23)</f>
        <v>98464538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149618595</v>
      </c>
      <c r="F25" s="73">
        <f t="shared" si="2"/>
        <v>149618595</v>
      </c>
      <c r="G25" s="73">
        <f t="shared" si="2"/>
        <v>243110326</v>
      </c>
      <c r="H25" s="73">
        <f t="shared" si="2"/>
        <v>207690394</v>
      </c>
      <c r="I25" s="73">
        <f t="shared" si="2"/>
        <v>186368589</v>
      </c>
      <c r="J25" s="73">
        <f t="shared" si="2"/>
        <v>186368589</v>
      </c>
      <c r="K25" s="73">
        <f t="shared" si="2"/>
        <v>180457289</v>
      </c>
      <c r="L25" s="73">
        <f t="shared" si="2"/>
        <v>252900637</v>
      </c>
      <c r="M25" s="73">
        <f t="shared" si="2"/>
        <v>189495363</v>
      </c>
      <c r="N25" s="73">
        <f t="shared" si="2"/>
        <v>189495363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189495363</v>
      </c>
      <c r="X25" s="73">
        <f t="shared" si="2"/>
        <v>74809298</v>
      </c>
      <c r="Y25" s="73">
        <f t="shared" si="2"/>
        <v>114686065</v>
      </c>
      <c r="Z25" s="170">
        <f>+IF(X25&lt;&gt;0,+(Y25/X25)*100,0)</f>
        <v>153.30455981554593</v>
      </c>
      <c r="AA25" s="74">
        <f>+AA12+AA24</f>
        <v>149618595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>
        <v>43460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45093278</v>
      </c>
      <c r="F32" s="60">
        <v>45093278</v>
      </c>
      <c r="G32" s="60">
        <v>104332844</v>
      </c>
      <c r="H32" s="60">
        <v>99240692</v>
      </c>
      <c r="I32" s="60">
        <v>101980713</v>
      </c>
      <c r="J32" s="60">
        <v>101980713</v>
      </c>
      <c r="K32" s="60">
        <v>123583634</v>
      </c>
      <c r="L32" s="60">
        <v>141187740</v>
      </c>
      <c r="M32" s="60">
        <v>91247590</v>
      </c>
      <c r="N32" s="60">
        <v>91247590</v>
      </c>
      <c r="O32" s="60"/>
      <c r="P32" s="60"/>
      <c r="Q32" s="60"/>
      <c r="R32" s="60"/>
      <c r="S32" s="60"/>
      <c r="T32" s="60"/>
      <c r="U32" s="60"/>
      <c r="V32" s="60"/>
      <c r="W32" s="60">
        <v>91247590</v>
      </c>
      <c r="X32" s="60">
        <v>22546639</v>
      </c>
      <c r="Y32" s="60">
        <v>68700951</v>
      </c>
      <c r="Z32" s="140">
        <v>304.71</v>
      </c>
      <c r="AA32" s="62">
        <v>45093278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5013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45093278</v>
      </c>
      <c r="F34" s="73">
        <f t="shared" si="3"/>
        <v>45093278</v>
      </c>
      <c r="G34" s="73">
        <f t="shared" si="3"/>
        <v>104381317</v>
      </c>
      <c r="H34" s="73">
        <f t="shared" si="3"/>
        <v>99240692</v>
      </c>
      <c r="I34" s="73">
        <f t="shared" si="3"/>
        <v>101980713</v>
      </c>
      <c r="J34" s="73">
        <f t="shared" si="3"/>
        <v>101980713</v>
      </c>
      <c r="K34" s="73">
        <f t="shared" si="3"/>
        <v>123583634</v>
      </c>
      <c r="L34" s="73">
        <f t="shared" si="3"/>
        <v>141187740</v>
      </c>
      <c r="M34" s="73">
        <f t="shared" si="3"/>
        <v>91247590</v>
      </c>
      <c r="N34" s="73">
        <f t="shared" si="3"/>
        <v>91247590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91247590</v>
      </c>
      <c r="X34" s="73">
        <f t="shared" si="3"/>
        <v>22546639</v>
      </c>
      <c r="Y34" s="73">
        <f t="shared" si="3"/>
        <v>68700951</v>
      </c>
      <c r="Z34" s="170">
        <f>+IF(X34&lt;&gt;0,+(Y34/X34)*100,0)</f>
        <v>304.70595196028995</v>
      </c>
      <c r="AA34" s="74">
        <f>SUM(AA29:AA33)</f>
        <v>45093278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45093278</v>
      </c>
      <c r="F40" s="73">
        <f t="shared" si="5"/>
        <v>45093278</v>
      </c>
      <c r="G40" s="73">
        <f t="shared" si="5"/>
        <v>104381317</v>
      </c>
      <c r="H40" s="73">
        <f t="shared" si="5"/>
        <v>99240692</v>
      </c>
      <c r="I40" s="73">
        <f t="shared" si="5"/>
        <v>101980713</v>
      </c>
      <c r="J40" s="73">
        <f t="shared" si="5"/>
        <v>101980713</v>
      </c>
      <c r="K40" s="73">
        <f t="shared" si="5"/>
        <v>123583634</v>
      </c>
      <c r="L40" s="73">
        <f t="shared" si="5"/>
        <v>141187740</v>
      </c>
      <c r="M40" s="73">
        <f t="shared" si="5"/>
        <v>91247590</v>
      </c>
      <c r="N40" s="73">
        <f t="shared" si="5"/>
        <v>91247590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91247590</v>
      </c>
      <c r="X40" s="73">
        <f t="shared" si="5"/>
        <v>22546639</v>
      </c>
      <c r="Y40" s="73">
        <f t="shared" si="5"/>
        <v>68700951</v>
      </c>
      <c r="Z40" s="170">
        <f>+IF(X40&lt;&gt;0,+(Y40/X40)*100,0)</f>
        <v>304.70595196028995</v>
      </c>
      <c r="AA40" s="74">
        <f>+AA34+AA39</f>
        <v>45093278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104525317</v>
      </c>
      <c r="F42" s="259">
        <f t="shared" si="6"/>
        <v>104525317</v>
      </c>
      <c r="G42" s="259">
        <f t="shared" si="6"/>
        <v>138729009</v>
      </c>
      <c r="H42" s="259">
        <f t="shared" si="6"/>
        <v>108449702</v>
      </c>
      <c r="I42" s="259">
        <f t="shared" si="6"/>
        <v>84387876</v>
      </c>
      <c r="J42" s="259">
        <f t="shared" si="6"/>
        <v>84387876</v>
      </c>
      <c r="K42" s="259">
        <f t="shared" si="6"/>
        <v>56873655</v>
      </c>
      <c r="L42" s="259">
        <f t="shared" si="6"/>
        <v>111712897</v>
      </c>
      <c r="M42" s="259">
        <f t="shared" si="6"/>
        <v>98247773</v>
      </c>
      <c r="N42" s="259">
        <f t="shared" si="6"/>
        <v>98247773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98247773</v>
      </c>
      <c r="X42" s="259">
        <f t="shared" si="6"/>
        <v>52262659</v>
      </c>
      <c r="Y42" s="259">
        <f t="shared" si="6"/>
        <v>45985114</v>
      </c>
      <c r="Z42" s="260">
        <f>+IF(X42&lt;&gt;0,+(Y42/X42)*100,0)</f>
        <v>87.98846993223212</v>
      </c>
      <c r="AA42" s="261">
        <f>+AA25-AA40</f>
        <v>104525317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104525317</v>
      </c>
      <c r="F45" s="60">
        <v>104525317</v>
      </c>
      <c r="G45" s="60">
        <v>138729009</v>
      </c>
      <c r="H45" s="60">
        <v>108449702</v>
      </c>
      <c r="I45" s="60">
        <v>84387876</v>
      </c>
      <c r="J45" s="60">
        <v>84387876</v>
      </c>
      <c r="K45" s="60">
        <v>56873655</v>
      </c>
      <c r="L45" s="60">
        <v>111712897</v>
      </c>
      <c r="M45" s="60">
        <v>98247773</v>
      </c>
      <c r="N45" s="60">
        <v>98247773</v>
      </c>
      <c r="O45" s="60"/>
      <c r="P45" s="60"/>
      <c r="Q45" s="60"/>
      <c r="R45" s="60"/>
      <c r="S45" s="60"/>
      <c r="T45" s="60"/>
      <c r="U45" s="60"/>
      <c r="V45" s="60"/>
      <c r="W45" s="60">
        <v>98247773</v>
      </c>
      <c r="X45" s="60">
        <v>52262659</v>
      </c>
      <c r="Y45" s="60">
        <v>45985114</v>
      </c>
      <c r="Z45" s="139">
        <v>87.99</v>
      </c>
      <c r="AA45" s="62">
        <v>104525317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104525317</v>
      </c>
      <c r="F48" s="219">
        <f t="shared" si="7"/>
        <v>104525317</v>
      </c>
      <c r="G48" s="219">
        <f t="shared" si="7"/>
        <v>138729009</v>
      </c>
      <c r="H48" s="219">
        <f t="shared" si="7"/>
        <v>108449702</v>
      </c>
      <c r="I48" s="219">
        <f t="shared" si="7"/>
        <v>84387876</v>
      </c>
      <c r="J48" s="219">
        <f t="shared" si="7"/>
        <v>84387876</v>
      </c>
      <c r="K48" s="219">
        <f t="shared" si="7"/>
        <v>56873655</v>
      </c>
      <c r="L48" s="219">
        <f t="shared" si="7"/>
        <v>111712897</v>
      </c>
      <c r="M48" s="219">
        <f t="shared" si="7"/>
        <v>98247773</v>
      </c>
      <c r="N48" s="219">
        <f t="shared" si="7"/>
        <v>98247773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98247773</v>
      </c>
      <c r="X48" s="219">
        <f t="shared" si="7"/>
        <v>52262659</v>
      </c>
      <c r="Y48" s="219">
        <f t="shared" si="7"/>
        <v>45985114</v>
      </c>
      <c r="Z48" s="265">
        <f>+IF(X48&lt;&gt;0,+(Y48/X48)*100,0)</f>
        <v>87.98846993223212</v>
      </c>
      <c r="AA48" s="232">
        <f>SUM(AA45:AA47)</f>
        <v>104525317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96361641</v>
      </c>
      <c r="F8" s="60">
        <v>96361641</v>
      </c>
      <c r="G8" s="60">
        <v>1646579</v>
      </c>
      <c r="H8" s="60">
        <v>6973877</v>
      </c>
      <c r="I8" s="60">
        <v>6470284</v>
      </c>
      <c r="J8" s="60">
        <v>15090740</v>
      </c>
      <c r="K8" s="60">
        <v>1108235</v>
      </c>
      <c r="L8" s="60">
        <v>1594640</v>
      </c>
      <c r="M8" s="60">
        <v>16943174</v>
      </c>
      <c r="N8" s="60">
        <v>19646049</v>
      </c>
      <c r="O8" s="60"/>
      <c r="P8" s="60"/>
      <c r="Q8" s="60"/>
      <c r="R8" s="60"/>
      <c r="S8" s="60"/>
      <c r="T8" s="60"/>
      <c r="U8" s="60"/>
      <c r="V8" s="60"/>
      <c r="W8" s="60">
        <v>34736789</v>
      </c>
      <c r="X8" s="60">
        <v>48110724</v>
      </c>
      <c r="Y8" s="60">
        <v>-13373935</v>
      </c>
      <c r="Z8" s="140">
        <v>-27.8</v>
      </c>
      <c r="AA8" s="62">
        <v>96361641</v>
      </c>
    </row>
    <row r="9" spans="1:27" ht="12.75">
      <c r="A9" s="249" t="s">
        <v>179</v>
      </c>
      <c r="B9" s="182"/>
      <c r="C9" s="155"/>
      <c r="D9" s="155"/>
      <c r="E9" s="59">
        <v>262898000</v>
      </c>
      <c r="F9" s="60">
        <v>262898000</v>
      </c>
      <c r="G9" s="60">
        <v>104634048</v>
      </c>
      <c r="H9" s="60">
        <v>79457</v>
      </c>
      <c r="I9" s="60">
        <v>79263</v>
      </c>
      <c r="J9" s="60">
        <v>104792768</v>
      </c>
      <c r="K9" s="60">
        <v>79858</v>
      </c>
      <c r="L9" s="60">
        <v>83707219</v>
      </c>
      <c r="M9" s="60">
        <v>79430</v>
      </c>
      <c r="N9" s="60">
        <v>83866507</v>
      </c>
      <c r="O9" s="60"/>
      <c r="P9" s="60"/>
      <c r="Q9" s="60"/>
      <c r="R9" s="60"/>
      <c r="S9" s="60"/>
      <c r="T9" s="60"/>
      <c r="U9" s="60"/>
      <c r="V9" s="60"/>
      <c r="W9" s="60">
        <v>188659275</v>
      </c>
      <c r="X9" s="60">
        <v>196756340</v>
      </c>
      <c r="Y9" s="60">
        <v>-8097065</v>
      </c>
      <c r="Z9" s="140">
        <v>-4.12</v>
      </c>
      <c r="AA9" s="62">
        <v>262898000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2040000</v>
      </c>
      <c r="F11" s="60">
        <v>2040000</v>
      </c>
      <c r="G11" s="60">
        <v>210222</v>
      </c>
      <c r="H11" s="60">
        <v>252225</v>
      </c>
      <c r="I11" s="60">
        <v>273941</v>
      </c>
      <c r="J11" s="60">
        <v>736388</v>
      </c>
      <c r="K11" s="60">
        <v>164688</v>
      </c>
      <c r="L11" s="60">
        <v>144</v>
      </c>
      <c r="M11" s="60">
        <v>59440</v>
      </c>
      <c r="N11" s="60">
        <v>224272</v>
      </c>
      <c r="O11" s="60"/>
      <c r="P11" s="60"/>
      <c r="Q11" s="60"/>
      <c r="R11" s="60"/>
      <c r="S11" s="60"/>
      <c r="T11" s="60"/>
      <c r="U11" s="60"/>
      <c r="V11" s="60"/>
      <c r="W11" s="60">
        <v>960660</v>
      </c>
      <c r="X11" s="60">
        <v>1020000</v>
      </c>
      <c r="Y11" s="60">
        <v>-59340</v>
      </c>
      <c r="Z11" s="140">
        <v>-5.82</v>
      </c>
      <c r="AA11" s="62">
        <v>2040000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-336052659</v>
      </c>
      <c r="F14" s="60">
        <v>-336052659</v>
      </c>
      <c r="G14" s="60">
        <v>-57076078</v>
      </c>
      <c r="H14" s="60">
        <v>-29953834</v>
      </c>
      <c r="I14" s="60">
        <v>-26146180</v>
      </c>
      <c r="J14" s="60">
        <v>-113176092</v>
      </c>
      <c r="K14" s="60">
        <v>-6903022</v>
      </c>
      <c r="L14" s="60">
        <v>-10297704</v>
      </c>
      <c r="M14" s="60">
        <v>-78254563</v>
      </c>
      <c r="N14" s="60">
        <v>-95455289</v>
      </c>
      <c r="O14" s="60"/>
      <c r="P14" s="60"/>
      <c r="Q14" s="60"/>
      <c r="R14" s="60"/>
      <c r="S14" s="60"/>
      <c r="T14" s="60"/>
      <c r="U14" s="60"/>
      <c r="V14" s="60"/>
      <c r="W14" s="60">
        <v>-208631381</v>
      </c>
      <c r="X14" s="60">
        <v>-168006330</v>
      </c>
      <c r="Y14" s="60">
        <v>-40625051</v>
      </c>
      <c r="Z14" s="140">
        <v>24.18</v>
      </c>
      <c r="AA14" s="62">
        <v>-336052659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25246982</v>
      </c>
      <c r="F17" s="73">
        <f t="shared" si="0"/>
        <v>25246982</v>
      </c>
      <c r="G17" s="73">
        <f t="shared" si="0"/>
        <v>49414771</v>
      </c>
      <c r="H17" s="73">
        <f t="shared" si="0"/>
        <v>-22648275</v>
      </c>
      <c r="I17" s="73">
        <f t="shared" si="0"/>
        <v>-19322692</v>
      </c>
      <c r="J17" s="73">
        <f t="shared" si="0"/>
        <v>7443804</v>
      </c>
      <c r="K17" s="73">
        <f t="shared" si="0"/>
        <v>-5550241</v>
      </c>
      <c r="L17" s="73">
        <f t="shared" si="0"/>
        <v>75004299</v>
      </c>
      <c r="M17" s="73">
        <f t="shared" si="0"/>
        <v>-61172519</v>
      </c>
      <c r="N17" s="73">
        <f t="shared" si="0"/>
        <v>8281539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15725343</v>
      </c>
      <c r="X17" s="73">
        <f t="shared" si="0"/>
        <v>77880734</v>
      </c>
      <c r="Y17" s="73">
        <f t="shared" si="0"/>
        <v>-62155391</v>
      </c>
      <c r="Z17" s="170">
        <f>+IF(X17&lt;&gt;0,+(Y17/X17)*100,0)</f>
        <v>-79.80842990000582</v>
      </c>
      <c r="AA17" s="74">
        <f>SUM(AA6:AA16)</f>
        <v>25246982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>
        <v>9739</v>
      </c>
      <c r="J21" s="60">
        <v>9739</v>
      </c>
      <c r="K21" s="159">
        <v>5353</v>
      </c>
      <c r="L21" s="159">
        <v>-11877</v>
      </c>
      <c r="M21" s="60"/>
      <c r="N21" s="159">
        <v>-6524</v>
      </c>
      <c r="O21" s="159"/>
      <c r="P21" s="159"/>
      <c r="Q21" s="60"/>
      <c r="R21" s="159"/>
      <c r="S21" s="159"/>
      <c r="T21" s="60"/>
      <c r="U21" s="159"/>
      <c r="V21" s="159"/>
      <c r="W21" s="159">
        <v>3215</v>
      </c>
      <c r="X21" s="60"/>
      <c r="Y21" s="159">
        <v>3215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-20819592</v>
      </c>
      <c r="F26" s="60">
        <v>-20819592</v>
      </c>
      <c r="G26" s="60">
        <v>-772004</v>
      </c>
      <c r="H26" s="60">
        <v>-111675</v>
      </c>
      <c r="I26" s="60">
        <v>-443711</v>
      </c>
      <c r="J26" s="60">
        <v>-1327390</v>
      </c>
      <c r="K26" s="60">
        <v>-490448</v>
      </c>
      <c r="L26" s="60">
        <v>-448356</v>
      </c>
      <c r="M26" s="60">
        <v>-109137</v>
      </c>
      <c r="N26" s="60">
        <v>-1047941</v>
      </c>
      <c r="O26" s="60"/>
      <c r="P26" s="60"/>
      <c r="Q26" s="60"/>
      <c r="R26" s="60"/>
      <c r="S26" s="60"/>
      <c r="T26" s="60"/>
      <c r="U26" s="60"/>
      <c r="V26" s="60"/>
      <c r="W26" s="60">
        <v>-2375331</v>
      </c>
      <c r="X26" s="60">
        <v>-10409796</v>
      </c>
      <c r="Y26" s="60">
        <v>8034465</v>
      </c>
      <c r="Z26" s="140">
        <v>-77.18</v>
      </c>
      <c r="AA26" s="62">
        <v>-20819592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-20819592</v>
      </c>
      <c r="F27" s="73">
        <f t="shared" si="1"/>
        <v>-20819592</v>
      </c>
      <c r="G27" s="73">
        <f t="shared" si="1"/>
        <v>-772004</v>
      </c>
      <c r="H27" s="73">
        <f t="shared" si="1"/>
        <v>-111675</v>
      </c>
      <c r="I27" s="73">
        <f t="shared" si="1"/>
        <v>-433972</v>
      </c>
      <c r="J27" s="73">
        <f t="shared" si="1"/>
        <v>-1317651</v>
      </c>
      <c r="K27" s="73">
        <f t="shared" si="1"/>
        <v>-485095</v>
      </c>
      <c r="L27" s="73">
        <f t="shared" si="1"/>
        <v>-460233</v>
      </c>
      <c r="M27" s="73">
        <f t="shared" si="1"/>
        <v>-109137</v>
      </c>
      <c r="N27" s="73">
        <f t="shared" si="1"/>
        <v>-1054465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-2372116</v>
      </c>
      <c r="X27" s="73">
        <f t="shared" si="1"/>
        <v>-10409796</v>
      </c>
      <c r="Y27" s="73">
        <f t="shared" si="1"/>
        <v>8037680</v>
      </c>
      <c r="Z27" s="170">
        <f>+IF(X27&lt;&gt;0,+(Y27/X27)*100,0)</f>
        <v>-77.21265623264856</v>
      </c>
      <c r="AA27" s="74">
        <f>SUM(AA21:AA26)</f>
        <v>-20819592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4427390</v>
      </c>
      <c r="F38" s="100">
        <f t="shared" si="3"/>
        <v>4427390</v>
      </c>
      <c r="G38" s="100">
        <f t="shared" si="3"/>
        <v>48642767</v>
      </c>
      <c r="H38" s="100">
        <f t="shared" si="3"/>
        <v>-22759950</v>
      </c>
      <c r="I38" s="100">
        <f t="shared" si="3"/>
        <v>-19756664</v>
      </c>
      <c r="J38" s="100">
        <f t="shared" si="3"/>
        <v>6126153</v>
      </c>
      <c r="K38" s="100">
        <f t="shared" si="3"/>
        <v>-6035336</v>
      </c>
      <c r="L38" s="100">
        <f t="shared" si="3"/>
        <v>74544066</v>
      </c>
      <c r="M38" s="100">
        <f t="shared" si="3"/>
        <v>-61281656</v>
      </c>
      <c r="N38" s="100">
        <f t="shared" si="3"/>
        <v>7227074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13353227</v>
      </c>
      <c r="X38" s="100">
        <f t="shared" si="3"/>
        <v>67470938</v>
      </c>
      <c r="Y38" s="100">
        <f t="shared" si="3"/>
        <v>-54117711</v>
      </c>
      <c r="Z38" s="137">
        <f>+IF(X38&lt;&gt;0,+(Y38/X38)*100,0)</f>
        <v>-80.20892046883948</v>
      </c>
      <c r="AA38" s="102">
        <f>+AA17+AA27+AA36</f>
        <v>4427390</v>
      </c>
    </row>
    <row r="39" spans="1:27" ht="12.75">
      <c r="A39" s="249" t="s">
        <v>200</v>
      </c>
      <c r="B39" s="182"/>
      <c r="C39" s="153"/>
      <c r="D39" s="153"/>
      <c r="E39" s="99">
        <v>10833676</v>
      </c>
      <c r="F39" s="100">
        <v>10833676</v>
      </c>
      <c r="G39" s="100">
        <v>8902708</v>
      </c>
      <c r="H39" s="100">
        <v>57545475</v>
      </c>
      <c r="I39" s="100">
        <v>34785525</v>
      </c>
      <c r="J39" s="100">
        <v>8902708</v>
      </c>
      <c r="K39" s="100">
        <v>15028861</v>
      </c>
      <c r="L39" s="100">
        <v>8993525</v>
      </c>
      <c r="M39" s="100">
        <v>83537591</v>
      </c>
      <c r="N39" s="100">
        <v>15028861</v>
      </c>
      <c r="O39" s="100"/>
      <c r="P39" s="100"/>
      <c r="Q39" s="100"/>
      <c r="R39" s="100"/>
      <c r="S39" s="100"/>
      <c r="T39" s="100"/>
      <c r="U39" s="100"/>
      <c r="V39" s="100"/>
      <c r="W39" s="100">
        <v>8902708</v>
      </c>
      <c r="X39" s="100">
        <v>10833676</v>
      </c>
      <c r="Y39" s="100">
        <v>-1930968</v>
      </c>
      <c r="Z39" s="137">
        <v>-17.82</v>
      </c>
      <c r="AA39" s="102">
        <v>10833676</v>
      </c>
    </row>
    <row r="40" spans="1:27" ht="12.75">
      <c r="A40" s="269" t="s">
        <v>201</v>
      </c>
      <c r="B40" s="256"/>
      <c r="C40" s="257"/>
      <c r="D40" s="257"/>
      <c r="E40" s="258">
        <v>15261066</v>
      </c>
      <c r="F40" s="259">
        <v>15261066</v>
      </c>
      <c r="G40" s="259">
        <v>57545475</v>
      </c>
      <c r="H40" s="259">
        <v>34785525</v>
      </c>
      <c r="I40" s="259">
        <v>15028861</v>
      </c>
      <c r="J40" s="259">
        <v>15028861</v>
      </c>
      <c r="K40" s="259">
        <v>8993525</v>
      </c>
      <c r="L40" s="259">
        <v>83537591</v>
      </c>
      <c r="M40" s="259">
        <v>22255935</v>
      </c>
      <c r="N40" s="259">
        <v>22255935</v>
      </c>
      <c r="O40" s="259"/>
      <c r="P40" s="259"/>
      <c r="Q40" s="259"/>
      <c r="R40" s="259"/>
      <c r="S40" s="259"/>
      <c r="T40" s="259"/>
      <c r="U40" s="259"/>
      <c r="V40" s="259"/>
      <c r="W40" s="259">
        <v>22255935</v>
      </c>
      <c r="X40" s="259">
        <v>78304614</v>
      </c>
      <c r="Y40" s="259">
        <v>-56048679</v>
      </c>
      <c r="Z40" s="260">
        <v>-71.58</v>
      </c>
      <c r="AA40" s="261">
        <v>15261066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17619592</v>
      </c>
      <c r="F5" s="106">
        <f t="shared" si="0"/>
        <v>17619592</v>
      </c>
      <c r="G5" s="106">
        <f t="shared" si="0"/>
        <v>772004</v>
      </c>
      <c r="H5" s="106">
        <f t="shared" si="0"/>
        <v>0</v>
      </c>
      <c r="I5" s="106">
        <f t="shared" si="0"/>
        <v>443709</v>
      </c>
      <c r="J5" s="106">
        <f t="shared" si="0"/>
        <v>1215713</v>
      </c>
      <c r="K5" s="106">
        <f t="shared" si="0"/>
        <v>490448</v>
      </c>
      <c r="L5" s="106">
        <f t="shared" si="0"/>
        <v>448356</v>
      </c>
      <c r="M5" s="106">
        <f t="shared" si="0"/>
        <v>448356</v>
      </c>
      <c r="N5" s="106">
        <f t="shared" si="0"/>
        <v>1387160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2602873</v>
      </c>
      <c r="X5" s="106">
        <f t="shared" si="0"/>
        <v>8809796</v>
      </c>
      <c r="Y5" s="106">
        <f t="shared" si="0"/>
        <v>-6206923</v>
      </c>
      <c r="Z5" s="201">
        <f>+IF(X5&lt;&gt;0,+(Y5/X5)*100,0)</f>
        <v>-70.45478692128626</v>
      </c>
      <c r="AA5" s="199">
        <f>SUM(AA11:AA18)</f>
        <v>17619592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16477592</v>
      </c>
      <c r="F15" s="60">
        <v>16477592</v>
      </c>
      <c r="G15" s="60">
        <v>772004</v>
      </c>
      <c r="H15" s="60"/>
      <c r="I15" s="60">
        <v>443709</v>
      </c>
      <c r="J15" s="60">
        <v>1215713</v>
      </c>
      <c r="K15" s="60">
        <v>490448</v>
      </c>
      <c r="L15" s="60">
        <v>448356</v>
      </c>
      <c r="M15" s="60">
        <v>448356</v>
      </c>
      <c r="N15" s="60">
        <v>1387160</v>
      </c>
      <c r="O15" s="60"/>
      <c r="P15" s="60"/>
      <c r="Q15" s="60"/>
      <c r="R15" s="60"/>
      <c r="S15" s="60"/>
      <c r="T15" s="60"/>
      <c r="U15" s="60"/>
      <c r="V15" s="60"/>
      <c r="W15" s="60">
        <v>2602873</v>
      </c>
      <c r="X15" s="60">
        <v>8238796</v>
      </c>
      <c r="Y15" s="60">
        <v>-5635923</v>
      </c>
      <c r="Z15" s="140">
        <v>-68.41</v>
      </c>
      <c r="AA15" s="155">
        <v>16477592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1142000</v>
      </c>
      <c r="F18" s="82">
        <v>1142000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571000</v>
      </c>
      <c r="Y18" s="82">
        <v>-571000</v>
      </c>
      <c r="Z18" s="270">
        <v>-100</v>
      </c>
      <c r="AA18" s="278">
        <v>1142000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3200000</v>
      </c>
      <c r="F20" s="100">
        <f t="shared" si="2"/>
        <v>3200000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1600000</v>
      </c>
      <c r="Y20" s="100">
        <f t="shared" si="2"/>
        <v>-1600000</v>
      </c>
      <c r="Z20" s="137">
        <f>+IF(X20&lt;&gt;0,+(Y20/X20)*100,0)</f>
        <v>-100</v>
      </c>
      <c r="AA20" s="153">
        <f>SUM(AA26:AA33)</f>
        <v>3200000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3200000</v>
      </c>
      <c r="F30" s="60">
        <v>3200000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1600000</v>
      </c>
      <c r="Y30" s="60">
        <v>-1600000</v>
      </c>
      <c r="Z30" s="140">
        <v>-100</v>
      </c>
      <c r="AA30" s="155">
        <v>3200000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19677592</v>
      </c>
      <c r="F45" s="54">
        <f t="shared" si="7"/>
        <v>19677592</v>
      </c>
      <c r="G45" s="54">
        <f t="shared" si="7"/>
        <v>772004</v>
      </c>
      <c r="H45" s="54">
        <f t="shared" si="7"/>
        <v>0</v>
      </c>
      <c r="I45" s="54">
        <f t="shared" si="7"/>
        <v>443709</v>
      </c>
      <c r="J45" s="54">
        <f t="shared" si="7"/>
        <v>1215713</v>
      </c>
      <c r="K45" s="54">
        <f t="shared" si="7"/>
        <v>490448</v>
      </c>
      <c r="L45" s="54">
        <f t="shared" si="7"/>
        <v>448356</v>
      </c>
      <c r="M45" s="54">
        <f t="shared" si="7"/>
        <v>448356</v>
      </c>
      <c r="N45" s="54">
        <f t="shared" si="7"/>
        <v>1387160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2602873</v>
      </c>
      <c r="X45" s="54">
        <f t="shared" si="7"/>
        <v>9838796</v>
      </c>
      <c r="Y45" s="54">
        <f t="shared" si="7"/>
        <v>-7235923</v>
      </c>
      <c r="Z45" s="184">
        <f t="shared" si="5"/>
        <v>-73.54480162003563</v>
      </c>
      <c r="AA45" s="130">
        <f t="shared" si="8"/>
        <v>19677592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1142000</v>
      </c>
      <c r="F48" s="54">
        <f t="shared" si="7"/>
        <v>1142000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571000</v>
      </c>
      <c r="Y48" s="54">
        <f t="shared" si="7"/>
        <v>-571000</v>
      </c>
      <c r="Z48" s="184">
        <f t="shared" si="5"/>
        <v>-100</v>
      </c>
      <c r="AA48" s="130">
        <f t="shared" si="8"/>
        <v>1142000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20819592</v>
      </c>
      <c r="F49" s="220">
        <f t="shared" si="9"/>
        <v>20819592</v>
      </c>
      <c r="G49" s="220">
        <f t="shared" si="9"/>
        <v>772004</v>
      </c>
      <c r="H49" s="220">
        <f t="shared" si="9"/>
        <v>0</v>
      </c>
      <c r="I49" s="220">
        <f t="shared" si="9"/>
        <v>443709</v>
      </c>
      <c r="J49" s="220">
        <f t="shared" si="9"/>
        <v>1215713</v>
      </c>
      <c r="K49" s="220">
        <f t="shared" si="9"/>
        <v>490448</v>
      </c>
      <c r="L49" s="220">
        <f t="shared" si="9"/>
        <v>448356</v>
      </c>
      <c r="M49" s="220">
        <f t="shared" si="9"/>
        <v>448356</v>
      </c>
      <c r="N49" s="220">
        <f t="shared" si="9"/>
        <v>1387160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2602873</v>
      </c>
      <c r="X49" s="220">
        <f t="shared" si="9"/>
        <v>10409796</v>
      </c>
      <c r="Y49" s="220">
        <f t="shared" si="9"/>
        <v>-7806923</v>
      </c>
      <c r="Z49" s="221">
        <f t="shared" si="5"/>
        <v>-74.99592691345728</v>
      </c>
      <c r="AA49" s="222">
        <f>SUM(AA41:AA48)</f>
        <v>20819592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3610224</v>
      </c>
      <c r="F51" s="54">
        <f t="shared" si="10"/>
        <v>3610224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1805112</v>
      </c>
      <c r="Y51" s="54">
        <f t="shared" si="10"/>
        <v>-1805112</v>
      </c>
      <c r="Z51" s="184">
        <f>+IF(X51&lt;&gt;0,+(Y51/X51)*100,0)</f>
        <v>-100</v>
      </c>
      <c r="AA51" s="130">
        <f>SUM(AA57:AA61)</f>
        <v>3610224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3610224</v>
      </c>
      <c r="F61" s="60">
        <v>3610224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1805112</v>
      </c>
      <c r="Y61" s="60">
        <v>-1805112</v>
      </c>
      <c r="Z61" s="140">
        <v>-100</v>
      </c>
      <c r="AA61" s="155">
        <v>3610224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42690</v>
      </c>
      <c r="H66" s="275"/>
      <c r="I66" s="275">
        <v>160382</v>
      </c>
      <c r="J66" s="275">
        <v>203072</v>
      </c>
      <c r="K66" s="275">
        <v>54502</v>
      </c>
      <c r="L66" s="275"/>
      <c r="M66" s="275">
        <v>14112</v>
      </c>
      <c r="N66" s="275">
        <v>68614</v>
      </c>
      <c r="O66" s="275"/>
      <c r="P66" s="275"/>
      <c r="Q66" s="275"/>
      <c r="R66" s="275"/>
      <c r="S66" s="275"/>
      <c r="T66" s="275"/>
      <c r="U66" s="275"/>
      <c r="V66" s="275"/>
      <c r="W66" s="275">
        <v>271686</v>
      </c>
      <c r="X66" s="275"/>
      <c r="Y66" s="275">
        <v>271686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1669553</v>
      </c>
      <c r="H67" s="60"/>
      <c r="I67" s="60">
        <v>1693549</v>
      </c>
      <c r="J67" s="60">
        <v>3363102</v>
      </c>
      <c r="K67" s="60">
        <v>1494278</v>
      </c>
      <c r="L67" s="60"/>
      <c r="M67" s="60">
        <v>2302349</v>
      </c>
      <c r="N67" s="60">
        <v>3796627</v>
      </c>
      <c r="O67" s="60"/>
      <c r="P67" s="60"/>
      <c r="Q67" s="60"/>
      <c r="R67" s="60"/>
      <c r="S67" s="60"/>
      <c r="T67" s="60"/>
      <c r="U67" s="60"/>
      <c r="V67" s="60"/>
      <c r="W67" s="60">
        <v>7159729</v>
      </c>
      <c r="X67" s="60"/>
      <c r="Y67" s="60">
        <v>7159729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3610224</v>
      </c>
      <c r="F68" s="60"/>
      <c r="G68" s="60">
        <v>98704</v>
      </c>
      <c r="H68" s="60"/>
      <c r="I68" s="60">
        <v>264486</v>
      </c>
      <c r="J68" s="60">
        <v>363190</v>
      </c>
      <c r="K68" s="60">
        <v>590134</v>
      </c>
      <c r="L68" s="60"/>
      <c r="M68" s="60">
        <v>548882</v>
      </c>
      <c r="N68" s="60">
        <v>1139016</v>
      </c>
      <c r="O68" s="60"/>
      <c r="P68" s="60"/>
      <c r="Q68" s="60"/>
      <c r="R68" s="60"/>
      <c r="S68" s="60"/>
      <c r="T68" s="60"/>
      <c r="U68" s="60"/>
      <c r="V68" s="60"/>
      <c r="W68" s="60">
        <v>1502206</v>
      </c>
      <c r="X68" s="60"/>
      <c r="Y68" s="60">
        <v>1502206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3610224</v>
      </c>
      <c r="F69" s="220">
        <f t="shared" si="12"/>
        <v>0</v>
      </c>
      <c r="G69" s="220">
        <f t="shared" si="12"/>
        <v>1810947</v>
      </c>
      <c r="H69" s="220">
        <f t="shared" si="12"/>
        <v>0</v>
      </c>
      <c r="I69" s="220">
        <f t="shared" si="12"/>
        <v>2118417</v>
      </c>
      <c r="J69" s="220">
        <f t="shared" si="12"/>
        <v>3929364</v>
      </c>
      <c r="K69" s="220">
        <f t="shared" si="12"/>
        <v>2138914</v>
      </c>
      <c r="L69" s="220">
        <f t="shared" si="12"/>
        <v>0</v>
      </c>
      <c r="M69" s="220">
        <f t="shared" si="12"/>
        <v>2865343</v>
      </c>
      <c r="N69" s="220">
        <f t="shared" si="12"/>
        <v>5004257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8933621</v>
      </c>
      <c r="X69" s="220">
        <f t="shared" si="12"/>
        <v>0</v>
      </c>
      <c r="Y69" s="220">
        <f t="shared" si="12"/>
        <v>8933621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16477592</v>
      </c>
      <c r="F40" s="345">
        <f t="shared" si="9"/>
        <v>16477592</v>
      </c>
      <c r="G40" s="345">
        <f t="shared" si="9"/>
        <v>772004</v>
      </c>
      <c r="H40" s="343">
        <f t="shared" si="9"/>
        <v>0</v>
      </c>
      <c r="I40" s="343">
        <f t="shared" si="9"/>
        <v>443709</v>
      </c>
      <c r="J40" s="345">
        <f t="shared" si="9"/>
        <v>1215713</v>
      </c>
      <c r="K40" s="345">
        <f t="shared" si="9"/>
        <v>490448</v>
      </c>
      <c r="L40" s="343">
        <f t="shared" si="9"/>
        <v>448356</v>
      </c>
      <c r="M40" s="343">
        <f t="shared" si="9"/>
        <v>448356</v>
      </c>
      <c r="N40" s="345">
        <f t="shared" si="9"/>
        <v>1387160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2602873</v>
      </c>
      <c r="X40" s="343">
        <f t="shared" si="9"/>
        <v>8238796</v>
      </c>
      <c r="Y40" s="345">
        <f t="shared" si="9"/>
        <v>-5635923</v>
      </c>
      <c r="Z40" s="336">
        <f>+IF(X40&lt;&gt;0,+(Y40/X40)*100,0)</f>
        <v>-68.40711919557178</v>
      </c>
      <c r="AA40" s="350">
        <f>SUM(AA41:AA49)</f>
        <v>16477592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34650</v>
      </c>
      <c r="H43" s="305"/>
      <c r="I43" s="305">
        <v>16000</v>
      </c>
      <c r="J43" s="370">
        <v>50650</v>
      </c>
      <c r="K43" s="370">
        <v>82938</v>
      </c>
      <c r="L43" s="305">
        <v>7260</v>
      </c>
      <c r="M43" s="305">
        <v>7260</v>
      </c>
      <c r="N43" s="370">
        <v>97458</v>
      </c>
      <c r="O43" s="370"/>
      <c r="P43" s="305"/>
      <c r="Q43" s="305"/>
      <c r="R43" s="370"/>
      <c r="S43" s="370"/>
      <c r="T43" s="305"/>
      <c r="U43" s="305"/>
      <c r="V43" s="370"/>
      <c r="W43" s="370">
        <v>148108</v>
      </c>
      <c r="X43" s="305"/>
      <c r="Y43" s="370">
        <v>148108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3358000</v>
      </c>
      <c r="F44" s="53">
        <v>3358000</v>
      </c>
      <c r="G44" s="53">
        <v>6224</v>
      </c>
      <c r="H44" s="54"/>
      <c r="I44" s="54">
        <v>371812</v>
      </c>
      <c r="J44" s="53">
        <v>378036</v>
      </c>
      <c r="K44" s="53">
        <v>407510</v>
      </c>
      <c r="L44" s="54">
        <v>209192</v>
      </c>
      <c r="M44" s="54">
        <v>209192</v>
      </c>
      <c r="N44" s="53">
        <v>825894</v>
      </c>
      <c r="O44" s="53"/>
      <c r="P44" s="54"/>
      <c r="Q44" s="54"/>
      <c r="R44" s="53"/>
      <c r="S44" s="53"/>
      <c r="T44" s="54"/>
      <c r="U44" s="54"/>
      <c r="V44" s="53"/>
      <c r="W44" s="53">
        <v>1203930</v>
      </c>
      <c r="X44" s="54">
        <v>1679000</v>
      </c>
      <c r="Y44" s="53">
        <v>-475070</v>
      </c>
      <c r="Z44" s="94">
        <v>-28.29</v>
      </c>
      <c r="AA44" s="95">
        <v>3358000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5841592</v>
      </c>
      <c r="F47" s="53">
        <v>5841592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2920796</v>
      </c>
      <c r="Y47" s="53">
        <v>-2920796</v>
      </c>
      <c r="Z47" s="94">
        <v>-100</v>
      </c>
      <c r="AA47" s="95">
        <v>5841592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7278000</v>
      </c>
      <c r="F49" s="53">
        <v>7278000</v>
      </c>
      <c r="G49" s="53">
        <v>731130</v>
      </c>
      <c r="H49" s="54"/>
      <c r="I49" s="54">
        <v>55897</v>
      </c>
      <c r="J49" s="53">
        <v>787027</v>
      </c>
      <c r="K49" s="53"/>
      <c r="L49" s="54">
        <v>231904</v>
      </c>
      <c r="M49" s="54">
        <v>231904</v>
      </c>
      <c r="N49" s="53">
        <v>463808</v>
      </c>
      <c r="O49" s="53"/>
      <c r="P49" s="54"/>
      <c r="Q49" s="54"/>
      <c r="R49" s="53"/>
      <c r="S49" s="53"/>
      <c r="T49" s="54"/>
      <c r="U49" s="54"/>
      <c r="V49" s="53"/>
      <c r="W49" s="53">
        <v>1250835</v>
      </c>
      <c r="X49" s="54">
        <v>3639000</v>
      </c>
      <c r="Y49" s="53">
        <v>-2388165</v>
      </c>
      <c r="Z49" s="94">
        <v>-65.63</v>
      </c>
      <c r="AA49" s="95">
        <v>7278000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1142000</v>
      </c>
      <c r="F57" s="345">
        <f t="shared" si="13"/>
        <v>1142000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571000</v>
      </c>
      <c r="Y57" s="345">
        <f t="shared" si="13"/>
        <v>-571000</v>
      </c>
      <c r="Z57" s="336">
        <f>+IF(X57&lt;&gt;0,+(Y57/X57)*100,0)</f>
        <v>-100</v>
      </c>
      <c r="AA57" s="350">
        <f t="shared" si="13"/>
        <v>1142000</v>
      </c>
    </row>
    <row r="58" spans="1:27" ht="12.75">
      <c r="A58" s="361" t="s">
        <v>217</v>
      </c>
      <c r="B58" s="136"/>
      <c r="C58" s="60"/>
      <c r="D58" s="340"/>
      <c r="E58" s="60">
        <v>1142000</v>
      </c>
      <c r="F58" s="59">
        <v>1142000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571000</v>
      </c>
      <c r="Y58" s="59">
        <v>-571000</v>
      </c>
      <c r="Z58" s="61">
        <v>-100</v>
      </c>
      <c r="AA58" s="62">
        <v>1142000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17619592</v>
      </c>
      <c r="F60" s="264">
        <f t="shared" si="14"/>
        <v>17619592</v>
      </c>
      <c r="G60" s="264">
        <f t="shared" si="14"/>
        <v>772004</v>
      </c>
      <c r="H60" s="219">
        <f t="shared" si="14"/>
        <v>0</v>
      </c>
      <c r="I60" s="219">
        <f t="shared" si="14"/>
        <v>443709</v>
      </c>
      <c r="J60" s="264">
        <f t="shared" si="14"/>
        <v>1215713</v>
      </c>
      <c r="K60" s="264">
        <f t="shared" si="14"/>
        <v>490448</v>
      </c>
      <c r="L60" s="219">
        <f t="shared" si="14"/>
        <v>448356</v>
      </c>
      <c r="M60" s="219">
        <f t="shared" si="14"/>
        <v>448356</v>
      </c>
      <c r="N60" s="264">
        <f t="shared" si="14"/>
        <v>1387160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2602873</v>
      </c>
      <c r="X60" s="219">
        <f t="shared" si="14"/>
        <v>8809796</v>
      </c>
      <c r="Y60" s="264">
        <f t="shared" si="14"/>
        <v>-6206923</v>
      </c>
      <c r="Z60" s="337">
        <f>+IF(X60&lt;&gt;0,+(Y60/X60)*100,0)</f>
        <v>-70.45478692128626</v>
      </c>
      <c r="AA60" s="232">
        <f>+AA57+AA54+AA51+AA40+AA37+AA34+AA22+AA5</f>
        <v>17619592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3200000</v>
      </c>
      <c r="F40" s="345">
        <f t="shared" si="9"/>
        <v>3200000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1600000</v>
      </c>
      <c r="Y40" s="345">
        <f t="shared" si="9"/>
        <v>-1600000</v>
      </c>
      <c r="Z40" s="336">
        <f>+IF(X40&lt;&gt;0,+(Y40/X40)*100,0)</f>
        <v>-100</v>
      </c>
      <c r="AA40" s="350">
        <f>SUM(AA41:AA49)</f>
        <v>3200000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3200000</v>
      </c>
      <c r="F44" s="53">
        <v>3200000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1600000</v>
      </c>
      <c r="Y44" s="53">
        <v>-1600000</v>
      </c>
      <c r="Z44" s="94">
        <v>-100</v>
      </c>
      <c r="AA44" s="95">
        <v>3200000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3200000</v>
      </c>
      <c r="F60" s="264">
        <f t="shared" si="14"/>
        <v>3200000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1600000</v>
      </c>
      <c r="Y60" s="264">
        <f t="shared" si="14"/>
        <v>-1600000</v>
      </c>
      <c r="Z60" s="337">
        <f>+IF(X60&lt;&gt;0,+(Y60/X60)*100,0)</f>
        <v>-100</v>
      </c>
      <c r="AA60" s="232">
        <f>+AA57+AA54+AA51+AA40+AA37+AA34+AA22+AA5</f>
        <v>3200000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2017-01-31T12:15:59Z</dcterms:created>
  <dcterms:modified xsi:type="dcterms:W3CDTF">2017-01-31T12:16:02Z</dcterms:modified>
  <cp:category/>
  <cp:version/>
  <cp:contentType/>
  <cp:contentStatus/>
</cp:coreProperties>
</file>