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<sst xmlns="http://schemas.openxmlformats.org/spreadsheetml/2006/main" count="857" uniqueCount="303">
  <si>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John Taolo Gaetsewe(DC45)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</si>
  <si>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</si>
  <si>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</si>
  <si>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</si>
  <si>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</si>
  <si>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</si>
  <si>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</si>
  <si>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</si>
  <si>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</si>
  <si>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</si>
  <si>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</si>
  <si>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</si>
  <si>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</si>
  <si>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</si>
  <si>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</si>
  <si>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</si>
  <si>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</si>
  <si>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</si>
  <si>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</si>
  <si>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</si>
  <si>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</si>
  <si>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</si>
  <si>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</si>
  <si>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</si>
  <si>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</si>
  <si>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</si>
  <si>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</si>
  <si>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</si>
  <si>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</si>
  <si>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</si>
  <si>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</si>
  <si>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</si>
  <si>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</si>
  <si>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</si>
  <si>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</si>
  <si>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</si>
  <si>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</si>
  <si>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</si>
  <si>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</si>
  <si>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</si>
  <si>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</si>
  <si>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</si>
  <si>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</si>
  <si>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</si>
  <si>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</si>
  <si>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</si>
  <si>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</si>
  <si>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</si>
  <si>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</si>
  <si>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</si>
  <si>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</si>
  <si>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</si>
  <si>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</si>
  <si>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</si>
  <si>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</si>
  <si>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</si>
  <si>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</si>
  <si>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</si>
  <si>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</si>
  <si>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</si>
  <si>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</si>
  <si>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</si>
  <si>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</si>
  <si>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</si>
  <si>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</si>
  <si>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</si>
  <si>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</si>
  <si>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</si>
  <si>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</si>
  <si>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</si>
  <si>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John Taolo Gaetsewe(DC45)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</si>
  <si>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</si>
  <si>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</si>
  <si>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</si>
  <si>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</si>
  <si>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</si>
  <si>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</si>
  <si>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</si>
  <si>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</si>
  <si>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</si>
  <si>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</si>
  <si>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</si>
  <si>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</si>
  <si>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</si>
  <si>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</si>
  <si>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</si>
  <si>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</si>
  <si>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</si>
  <si>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</si>
  <si>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</si>
  <si>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</si>
  <si>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</si>
  <si>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</si>
  <si>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</si>
  <si>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</si>
  <si>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</si>
  <si>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</si>
  <si>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</si>
  <si>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</si>
  <si>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</si>
  <si>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John Taolo Gaetsewe(DC45)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</si>
  <si>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</si>
  <si>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</si>
  <si>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</si>
  <si>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</si>
  <si>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</si>
  <si>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</si>
  <si>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</si>
  <si>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</si>
  <si>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</si>
  <si>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</si>
  <si>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</si>
  <si>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</si>
  <si>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</si>
  <si>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</si>
  <si>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</si>
  <si>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</si>
  <si>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</si>
  <si>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</si>
  <si>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</si>
  <si>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</si>
  <si>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</si>
  <si>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</si>
  <si>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</si>
  <si>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</si>
  <si>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</si>
  <si>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</si>
  <si>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</si>
  <si>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</si>
  <si>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John Taolo Gaetsewe(DC45)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</si>
  <si>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</si>
  <si>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</si>
  <si>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</si>
  <si>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</si>
  <si>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</si>
  <si>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</si>
  <si>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</si>
  <si>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</si>
  <si>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</si>
  <si>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</si>
  <si>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John Taolo Gaetsewe(DC45)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</si>
  <si>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</si>
  <si>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</si>
  <si>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</si>
  <si>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</si>
  <si>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</si>
  <si>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</si>
  <si>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</si>
  <si>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</si>
  <si>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</si>
  <si>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</si>
  <si>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</si>
  <si>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</si>
  <si>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</si>
  <si>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</si>
  <si>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</si>
  <si>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</si>
  <si>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</si>
  <si>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</si>
  <si>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</si>
  <si>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</si>
  <si>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</si>
  <si>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</si>
  <si>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</si>
  <si>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</si>
  <si>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</si>
  <si>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</si>
  <si>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</si>
  <si>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</si>
  <si>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</si>
  <si>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</si>
  <si>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</si>
  <si>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</si>
  <si>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</si>
  <si>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John Taolo Gaetsewe(DC45)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</si>
  <si>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</si>
  <si>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</si>
  <si>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</si>
  <si>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</si>
  <si>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</si>
  <si>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</si>
  <si>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</si>
  <si>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</si>
  <si>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</si>
  <si>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</si>
  <si>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</si>
  <si>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</si>
  <si>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</si>
  <si>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</si>
  <si>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</si>
  <si>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</si>
  <si>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</si>
  <si>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</si>
  <si>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</si>
  <si>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</si>
  <si>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</si>
  <si>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</si>
  <si>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</si>
  <si>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</si>
  <si>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</si>
  <si>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</si>
  <si>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</si>
  <si>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John Taolo Gaetsewe(DC45)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</si>
  <si>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</si>
  <si>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</si>
  <si>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</si>
  <si>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</si>
  <si>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</si>
  <si>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</si>
  <si>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</si>
  <si>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</si>
  <si>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</si>
  <si>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</si>
  <si>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</si>
  <si>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</si>
  <si>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</si>
  <si>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</si>
  <si>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</si>
  <si>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</si>
  <si>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</si>
  <si>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</si>
  <si>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</si>
  <si>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</si>
  <si>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</si>
  <si>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</si>
  <si>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</si>
  <si>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</si>
  <si>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John Taolo Gaetsewe(DC45)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</si>
  <si>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</si>
  <si>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</si>
  <si>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</si>
  <si>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</si>
  <si>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</si>
  <si>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</si>
  <si>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</si>
  <si>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</si>
  <si>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</si>
  <si>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</si>
  <si>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</si>
  <si>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</si>
  <si>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</si>
  <si>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</si>
  <si>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</si>
  <si>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</si>
  <si>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</si>
  <si>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</si>
  <si>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</si>
  <si>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</si>
  <si>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</si>
  <si>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</si>
  <si>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</si>
  <si>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</si>
  <si>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</si>
  <si>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</si>
  <si>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</si>
  <si>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</si>
  <si>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</si>
  <si>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</si>
  <si>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</si>
  <si>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</si>
  <si>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</si>
  <si>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</si>
  <si>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</si>
  <si>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John Taolo Gaetsewe(DC45)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</si>
  <si>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</si>
  <si>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</si>
  <si>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Northern Cape: John Taolo Gaetsewe(DC45)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</si>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</sst>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0</v>
      </c>
      <c r="C7" s="19">
        <v>0</v>
      </c>
      <c r="D7" s="59">
        <v>1458500</v>
      </c>
      <c r="E7" s="60">
        <v>1458500</v>
      </c>
      <c r="F7" s="60">
        <v>7939</v>
      </c>
      <c r="G7" s="60">
        <v>134394</v>
      </c>
      <c r="H7" s="60">
        <v>78450</v>
      </c>
      <c r="I7" s="60">
        <v>220783</v>
      </c>
      <c r="J7" s="60">
        <v>1333</v>
      </c>
      <c r="K7" s="60">
        <v>184288</v>
      </c>
      <c r="L7" s="60">
        <v>140550</v>
      </c>
      <c r="M7" s="60">
        <v>326171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546954</v>
      </c>
      <c r="W7" s="60">
        <v>729252</v>
      </c>
      <c r="X7" s="60">
        <v>-182298</v>
      </c>
      <c r="Y7" s="61">
        <v>-25</v>
      </c>
      <c r="Z7" s="62">
        <v>1458500</v>
      </c>
    </row>
    <row r="8" spans="1:26" ht="12.75">
      <c r="A8" s="58" t="s">
        <v>34</v>
      </c>
      <c r="B8" s="19">
        <v>0</v>
      </c>
      <c r="C8" s="19">
        <v>0</v>
      </c>
      <c r="D8" s="59">
        <v>74449000</v>
      </c>
      <c r="E8" s="60">
        <v>74449000</v>
      </c>
      <c r="F8" s="60">
        <v>27826538</v>
      </c>
      <c r="G8" s="60">
        <v>1500000</v>
      </c>
      <c r="H8" s="60">
        <v>185340</v>
      </c>
      <c r="I8" s="60">
        <v>29511878</v>
      </c>
      <c r="J8" s="60">
        <v>372650</v>
      </c>
      <c r="K8" s="60">
        <v>208154</v>
      </c>
      <c r="L8" s="60">
        <v>19362220</v>
      </c>
      <c r="M8" s="60">
        <v>19943024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49454902</v>
      </c>
      <c r="W8" s="60">
        <v>37224498</v>
      </c>
      <c r="X8" s="60">
        <v>12230404</v>
      </c>
      <c r="Y8" s="61">
        <v>32.86</v>
      </c>
      <c r="Z8" s="62">
        <v>74449000</v>
      </c>
    </row>
    <row r="9" spans="1:26" ht="12.75">
      <c r="A9" s="58" t="s">
        <v>35</v>
      </c>
      <c r="B9" s="19">
        <v>0</v>
      </c>
      <c r="C9" s="19">
        <v>0</v>
      </c>
      <c r="D9" s="59">
        <v>5099344</v>
      </c>
      <c r="E9" s="60">
        <v>5099344</v>
      </c>
      <c r="F9" s="60">
        <v>9816</v>
      </c>
      <c r="G9" s="60">
        <v>285934</v>
      </c>
      <c r="H9" s="60">
        <v>29177</v>
      </c>
      <c r="I9" s="60">
        <v>324927</v>
      </c>
      <c r="J9" s="60">
        <v>16595</v>
      </c>
      <c r="K9" s="60">
        <v>-45051</v>
      </c>
      <c r="L9" s="60">
        <v>-9214</v>
      </c>
      <c r="M9" s="60">
        <v>-37670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287257</v>
      </c>
      <c r="W9" s="60">
        <v>2549676</v>
      </c>
      <c r="X9" s="60">
        <v>-2262419</v>
      </c>
      <c r="Y9" s="61">
        <v>-88.73</v>
      </c>
      <c r="Z9" s="62">
        <v>5099344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81006844</v>
      </c>
      <c r="E10" s="66">
        <f t="shared" si="0"/>
        <v>81006844</v>
      </c>
      <c r="F10" s="66">
        <f t="shared" si="0"/>
        <v>27844293</v>
      </c>
      <c r="G10" s="66">
        <f t="shared" si="0"/>
        <v>1920328</v>
      </c>
      <c r="H10" s="66">
        <f t="shared" si="0"/>
        <v>292967</v>
      </c>
      <c r="I10" s="66">
        <f t="shared" si="0"/>
        <v>30057588</v>
      </c>
      <c r="J10" s="66">
        <f t="shared" si="0"/>
        <v>390578</v>
      </c>
      <c r="K10" s="66">
        <f t="shared" si="0"/>
        <v>347391</v>
      </c>
      <c r="L10" s="66">
        <f t="shared" si="0"/>
        <v>19493556</v>
      </c>
      <c r="M10" s="66">
        <f t="shared" si="0"/>
        <v>20231525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50289113</v>
      </c>
      <c r="W10" s="66">
        <f t="shared" si="0"/>
        <v>40503426</v>
      </c>
      <c r="X10" s="66">
        <f t="shared" si="0"/>
        <v>9785687</v>
      </c>
      <c r="Y10" s="67">
        <f>+IF(W10&lt;&gt;0,(X10/W10)*100,0)</f>
        <v>24.160146354039284</v>
      </c>
      <c r="Z10" s="68">
        <f t="shared" si="0"/>
        <v>81006844</v>
      </c>
    </row>
    <row r="11" spans="1:26" ht="12.75">
      <c r="A11" s="58" t="s">
        <v>37</v>
      </c>
      <c r="B11" s="19">
        <v>0</v>
      </c>
      <c r="C11" s="19">
        <v>0</v>
      </c>
      <c r="D11" s="59">
        <v>59594699</v>
      </c>
      <c r="E11" s="60">
        <v>59594699</v>
      </c>
      <c r="F11" s="60">
        <v>4021654</v>
      </c>
      <c r="G11" s="60">
        <v>3924370</v>
      </c>
      <c r="H11" s="60">
        <v>4329827</v>
      </c>
      <c r="I11" s="60">
        <v>12275851</v>
      </c>
      <c r="J11" s="60">
        <v>3750492</v>
      </c>
      <c r="K11" s="60">
        <v>5987984</v>
      </c>
      <c r="L11" s="60">
        <v>4589065</v>
      </c>
      <c r="M11" s="60">
        <v>14327541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26603392</v>
      </c>
      <c r="W11" s="60">
        <v>29797350</v>
      </c>
      <c r="X11" s="60">
        <v>-3193958</v>
      </c>
      <c r="Y11" s="61">
        <v>-10.72</v>
      </c>
      <c r="Z11" s="62">
        <v>59594699</v>
      </c>
    </row>
    <row r="12" spans="1:26" ht="12.75">
      <c r="A12" s="58" t="s">
        <v>38</v>
      </c>
      <c r="B12" s="19">
        <v>0</v>
      </c>
      <c r="C12" s="19">
        <v>0</v>
      </c>
      <c r="D12" s="59">
        <v>4674812</v>
      </c>
      <c r="E12" s="60">
        <v>4674812</v>
      </c>
      <c r="F12" s="60">
        <v>359934</v>
      </c>
      <c r="G12" s="60">
        <v>395177</v>
      </c>
      <c r="H12" s="60">
        <v>312147</v>
      </c>
      <c r="I12" s="60">
        <v>1067258</v>
      </c>
      <c r="J12" s="60">
        <v>355528</v>
      </c>
      <c r="K12" s="60">
        <v>358876</v>
      </c>
      <c r="L12" s="60">
        <v>342522</v>
      </c>
      <c r="M12" s="60">
        <v>1056926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2124184</v>
      </c>
      <c r="W12" s="60">
        <v>2337408</v>
      </c>
      <c r="X12" s="60">
        <v>-213224</v>
      </c>
      <c r="Y12" s="61">
        <v>-9.12</v>
      </c>
      <c r="Z12" s="62">
        <v>4674812</v>
      </c>
    </row>
    <row r="13" spans="1:26" ht="12.75">
      <c r="A13" s="58" t="s">
        <v>279</v>
      </c>
      <c r="B13" s="19">
        <v>0</v>
      </c>
      <c r="C13" s="19">
        <v>0</v>
      </c>
      <c r="D13" s="59">
        <v>2321000</v>
      </c>
      <c r="E13" s="60">
        <v>2321000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106711</v>
      </c>
      <c r="L13" s="60">
        <v>0</v>
      </c>
      <c r="M13" s="60">
        <v>106711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106711</v>
      </c>
      <c r="W13" s="60">
        <v>1160502</v>
      </c>
      <c r="X13" s="60">
        <v>-1053791</v>
      </c>
      <c r="Y13" s="61">
        <v>-90.8</v>
      </c>
      <c r="Z13" s="62">
        <v>2321000</v>
      </c>
    </row>
    <row r="14" spans="1:26" ht="12.75">
      <c r="A14" s="58" t="s">
        <v>40</v>
      </c>
      <c r="B14" s="19">
        <v>0</v>
      </c>
      <c r="C14" s="19">
        <v>0</v>
      </c>
      <c r="D14" s="59">
        <v>307000</v>
      </c>
      <c r="E14" s="60">
        <v>307000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153450</v>
      </c>
      <c r="X14" s="60">
        <v>-153450</v>
      </c>
      <c r="Y14" s="61">
        <v>-100</v>
      </c>
      <c r="Z14" s="62">
        <v>307000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3083000</v>
      </c>
      <c r="E16" s="60">
        <v>3083000</v>
      </c>
      <c r="F16" s="60">
        <v>215538</v>
      </c>
      <c r="G16" s="60">
        <v>567532</v>
      </c>
      <c r="H16" s="60">
        <v>581983</v>
      </c>
      <c r="I16" s="60">
        <v>1365053</v>
      </c>
      <c r="J16" s="60">
        <v>776297</v>
      </c>
      <c r="K16" s="60">
        <v>940033</v>
      </c>
      <c r="L16" s="60">
        <v>867358</v>
      </c>
      <c r="M16" s="60">
        <v>2583688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3948741</v>
      </c>
      <c r="W16" s="60">
        <v>1541502</v>
      </c>
      <c r="X16" s="60">
        <v>2407239</v>
      </c>
      <c r="Y16" s="61">
        <v>156.16</v>
      </c>
      <c r="Z16" s="62">
        <v>3083000</v>
      </c>
    </row>
    <row r="17" spans="1:26" ht="12.75">
      <c r="A17" s="58" t="s">
        <v>43</v>
      </c>
      <c r="B17" s="19">
        <v>0</v>
      </c>
      <c r="C17" s="19">
        <v>0</v>
      </c>
      <c r="D17" s="59">
        <v>26747768</v>
      </c>
      <c r="E17" s="60">
        <v>26747768</v>
      </c>
      <c r="F17" s="60">
        <v>526075</v>
      </c>
      <c r="G17" s="60">
        <v>2022289</v>
      </c>
      <c r="H17" s="60">
        <v>1623797</v>
      </c>
      <c r="I17" s="60">
        <v>4172161</v>
      </c>
      <c r="J17" s="60">
        <v>2126582</v>
      </c>
      <c r="K17" s="60">
        <v>1663772</v>
      </c>
      <c r="L17" s="60">
        <v>2321833</v>
      </c>
      <c r="M17" s="60">
        <v>6112187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10284348</v>
      </c>
      <c r="W17" s="60">
        <v>13373910</v>
      </c>
      <c r="X17" s="60">
        <v>-3089562</v>
      </c>
      <c r="Y17" s="61">
        <v>-23.1</v>
      </c>
      <c r="Z17" s="62">
        <v>26747768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96728279</v>
      </c>
      <c r="E18" s="73">
        <f t="shared" si="1"/>
        <v>96728279</v>
      </c>
      <c r="F18" s="73">
        <f t="shared" si="1"/>
        <v>5123201</v>
      </c>
      <c r="G18" s="73">
        <f t="shared" si="1"/>
        <v>6909368</v>
      </c>
      <c r="H18" s="73">
        <f t="shared" si="1"/>
        <v>6847754</v>
      </c>
      <c r="I18" s="73">
        <f t="shared" si="1"/>
        <v>18880323</v>
      </c>
      <c r="J18" s="73">
        <f t="shared" si="1"/>
        <v>7008899</v>
      </c>
      <c r="K18" s="73">
        <f t="shared" si="1"/>
        <v>9057376</v>
      </c>
      <c r="L18" s="73">
        <f t="shared" si="1"/>
        <v>8120778</v>
      </c>
      <c r="M18" s="73">
        <f t="shared" si="1"/>
        <v>24187053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43067376</v>
      </c>
      <c r="W18" s="73">
        <f t="shared" si="1"/>
        <v>48364122</v>
      </c>
      <c r="X18" s="73">
        <f t="shared" si="1"/>
        <v>-5296746</v>
      </c>
      <c r="Y18" s="67">
        <f>+IF(W18&lt;&gt;0,(X18/W18)*100,0)</f>
        <v>-10.951808450073797</v>
      </c>
      <c r="Z18" s="74">
        <f t="shared" si="1"/>
        <v>96728279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-15721435</v>
      </c>
      <c r="E19" s="77">
        <f t="shared" si="2"/>
        <v>-15721435</v>
      </c>
      <c r="F19" s="77">
        <f t="shared" si="2"/>
        <v>22721092</v>
      </c>
      <c r="G19" s="77">
        <f t="shared" si="2"/>
        <v>-4989040</v>
      </c>
      <c r="H19" s="77">
        <f t="shared" si="2"/>
        <v>-6554787</v>
      </c>
      <c r="I19" s="77">
        <f t="shared" si="2"/>
        <v>11177265</v>
      </c>
      <c r="J19" s="77">
        <f t="shared" si="2"/>
        <v>-6618321</v>
      </c>
      <c r="K19" s="77">
        <f t="shared" si="2"/>
        <v>-8709985</v>
      </c>
      <c r="L19" s="77">
        <f t="shared" si="2"/>
        <v>11372778</v>
      </c>
      <c r="M19" s="77">
        <f t="shared" si="2"/>
        <v>-3955528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7221737</v>
      </c>
      <c r="W19" s="77">
        <f>IF(E10=E18,0,W10-W18)</f>
        <v>-7860696</v>
      </c>
      <c r="X19" s="77">
        <f t="shared" si="2"/>
        <v>15082433</v>
      </c>
      <c r="Y19" s="78">
        <f>+IF(W19&lt;&gt;0,(X19/W19)*100,0)</f>
        <v>-191.87147041432465</v>
      </c>
      <c r="Z19" s="79">
        <f t="shared" si="2"/>
        <v>-15721435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585380</v>
      </c>
      <c r="M20" s="60">
        <v>585380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585380</v>
      </c>
      <c r="W20" s="60"/>
      <c r="X20" s="60">
        <v>585380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-15721435</v>
      </c>
      <c r="E22" s="88">
        <f t="shared" si="3"/>
        <v>-15721435</v>
      </c>
      <c r="F22" s="88">
        <f t="shared" si="3"/>
        <v>22721092</v>
      </c>
      <c r="G22" s="88">
        <f t="shared" si="3"/>
        <v>-4989040</v>
      </c>
      <c r="H22" s="88">
        <f t="shared" si="3"/>
        <v>-6554787</v>
      </c>
      <c r="I22" s="88">
        <f t="shared" si="3"/>
        <v>11177265</v>
      </c>
      <c r="J22" s="88">
        <f t="shared" si="3"/>
        <v>-6618321</v>
      </c>
      <c r="K22" s="88">
        <f t="shared" si="3"/>
        <v>-8709985</v>
      </c>
      <c r="L22" s="88">
        <f t="shared" si="3"/>
        <v>11958158</v>
      </c>
      <c r="M22" s="88">
        <f t="shared" si="3"/>
        <v>-3370148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7807117</v>
      </c>
      <c r="W22" s="88">
        <f t="shared" si="3"/>
        <v>-7860696</v>
      </c>
      <c r="X22" s="88">
        <f t="shared" si="3"/>
        <v>15667813</v>
      </c>
      <c r="Y22" s="89">
        <f>+IF(W22&lt;&gt;0,(X22/W22)*100,0)</f>
        <v>-199.318393689312</v>
      </c>
      <c r="Z22" s="90">
        <f t="shared" si="3"/>
        <v>-15721435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-15721435</v>
      </c>
      <c r="E24" s="77">
        <f t="shared" si="4"/>
        <v>-15721435</v>
      </c>
      <c r="F24" s="77">
        <f t="shared" si="4"/>
        <v>22721092</v>
      </c>
      <c r="G24" s="77">
        <f t="shared" si="4"/>
        <v>-4989040</v>
      </c>
      <c r="H24" s="77">
        <f t="shared" si="4"/>
        <v>-6554787</v>
      </c>
      <c r="I24" s="77">
        <f t="shared" si="4"/>
        <v>11177265</v>
      </c>
      <c r="J24" s="77">
        <f t="shared" si="4"/>
        <v>-6618321</v>
      </c>
      <c r="K24" s="77">
        <f t="shared" si="4"/>
        <v>-8709985</v>
      </c>
      <c r="L24" s="77">
        <f t="shared" si="4"/>
        <v>11958158</v>
      </c>
      <c r="M24" s="77">
        <f t="shared" si="4"/>
        <v>-3370148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7807117</v>
      </c>
      <c r="W24" s="77">
        <f t="shared" si="4"/>
        <v>-7860696</v>
      </c>
      <c r="X24" s="77">
        <f t="shared" si="4"/>
        <v>15667813</v>
      </c>
      <c r="Y24" s="78">
        <f>+IF(W24&lt;&gt;0,(X24/W24)*100,0)</f>
        <v>-199.318393689312</v>
      </c>
      <c r="Z24" s="79">
        <f t="shared" si="4"/>
        <v>-15721435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1775861</v>
      </c>
      <c r="C27" s="22">
        <v>0</v>
      </c>
      <c r="D27" s="99">
        <v>4100000</v>
      </c>
      <c r="E27" s="100">
        <v>4100000</v>
      </c>
      <c r="F27" s="100">
        <v>0</v>
      </c>
      <c r="G27" s="100">
        <v>74200</v>
      </c>
      <c r="H27" s="100">
        <v>0</v>
      </c>
      <c r="I27" s="100">
        <v>74200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74200</v>
      </c>
      <c r="W27" s="100">
        <v>2050000</v>
      </c>
      <c r="X27" s="100">
        <v>-1975800</v>
      </c>
      <c r="Y27" s="101">
        <v>-96.38</v>
      </c>
      <c r="Z27" s="102">
        <v>4100000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1775861</v>
      </c>
      <c r="C31" s="19">
        <v>0</v>
      </c>
      <c r="D31" s="59">
        <v>4100000</v>
      </c>
      <c r="E31" s="60">
        <v>4100000</v>
      </c>
      <c r="F31" s="60">
        <v>0</v>
      </c>
      <c r="G31" s="60">
        <v>74200</v>
      </c>
      <c r="H31" s="60">
        <v>0</v>
      </c>
      <c r="I31" s="60">
        <v>74200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74200</v>
      </c>
      <c r="W31" s="60">
        <v>2050000</v>
      </c>
      <c r="X31" s="60">
        <v>-1975800</v>
      </c>
      <c r="Y31" s="61">
        <v>-96.38</v>
      </c>
      <c r="Z31" s="62">
        <v>4100000</v>
      </c>
    </row>
    <row r="32" spans="1:26" ht="12.75">
      <c r="A32" s="70" t="s">
        <v>54</v>
      </c>
      <c r="B32" s="22">
        <f>SUM(B28:B31)</f>
        <v>1775861</v>
      </c>
      <c r="C32" s="22">
        <f>SUM(C28:C31)</f>
        <v>0</v>
      </c>
      <c r="D32" s="99">
        <f aca="true" t="shared" si="5" ref="D32:Z32">SUM(D28:D31)</f>
        <v>4100000</v>
      </c>
      <c r="E32" s="100">
        <f t="shared" si="5"/>
        <v>4100000</v>
      </c>
      <c r="F32" s="100">
        <f t="shared" si="5"/>
        <v>0</v>
      </c>
      <c r="G32" s="100">
        <f t="shared" si="5"/>
        <v>74200</v>
      </c>
      <c r="H32" s="100">
        <f t="shared" si="5"/>
        <v>0</v>
      </c>
      <c r="I32" s="100">
        <f t="shared" si="5"/>
        <v>74200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74200</v>
      </c>
      <c r="W32" s="100">
        <f t="shared" si="5"/>
        <v>2050000</v>
      </c>
      <c r="X32" s="100">
        <f t="shared" si="5"/>
        <v>-1975800</v>
      </c>
      <c r="Y32" s="101">
        <f>+IF(W32&lt;&gt;0,(X32/W32)*100,0)</f>
        <v>-96.38048780487804</v>
      </c>
      <c r="Z32" s="102">
        <f t="shared" si="5"/>
        <v>4100000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22503812</v>
      </c>
      <c r="C35" s="19">
        <v>0</v>
      </c>
      <c r="D35" s="59">
        <v>10927000</v>
      </c>
      <c r="E35" s="60">
        <v>10927000</v>
      </c>
      <c r="F35" s="60">
        <v>36552270</v>
      </c>
      <c r="G35" s="60">
        <v>48838206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5463500</v>
      </c>
      <c r="X35" s="60">
        <v>-5463500</v>
      </c>
      <c r="Y35" s="61">
        <v>-100</v>
      </c>
      <c r="Z35" s="62">
        <v>10927000</v>
      </c>
    </row>
    <row r="36" spans="1:26" ht="12.75">
      <c r="A36" s="58" t="s">
        <v>57</v>
      </c>
      <c r="B36" s="19">
        <v>75653378</v>
      </c>
      <c r="C36" s="19">
        <v>0</v>
      </c>
      <c r="D36" s="59">
        <v>79666000</v>
      </c>
      <c r="E36" s="60">
        <v>79666000</v>
      </c>
      <c r="F36" s="60">
        <v>80469362</v>
      </c>
      <c r="G36" s="60">
        <v>79524991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39833000</v>
      </c>
      <c r="X36" s="60">
        <v>-39833000</v>
      </c>
      <c r="Y36" s="61">
        <v>-100</v>
      </c>
      <c r="Z36" s="62">
        <v>79666000</v>
      </c>
    </row>
    <row r="37" spans="1:26" ht="12.75">
      <c r="A37" s="58" t="s">
        <v>58</v>
      </c>
      <c r="B37" s="19">
        <v>17774203</v>
      </c>
      <c r="C37" s="19">
        <v>0</v>
      </c>
      <c r="D37" s="59">
        <v>32593000</v>
      </c>
      <c r="E37" s="60">
        <v>32593000</v>
      </c>
      <c r="F37" s="60">
        <v>16067515</v>
      </c>
      <c r="G37" s="60">
        <v>17102506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16296500</v>
      </c>
      <c r="X37" s="60">
        <v>-16296500</v>
      </c>
      <c r="Y37" s="61">
        <v>-100</v>
      </c>
      <c r="Z37" s="62">
        <v>32593000</v>
      </c>
    </row>
    <row r="38" spans="1:26" ht="12.75">
      <c r="A38" s="58" t="s">
        <v>59</v>
      </c>
      <c r="B38" s="19">
        <v>4900920</v>
      </c>
      <c r="C38" s="19">
        <v>0</v>
      </c>
      <c r="D38" s="59">
        <v>25365000</v>
      </c>
      <c r="E38" s="60">
        <v>25365000</v>
      </c>
      <c r="F38" s="60">
        <v>26076975</v>
      </c>
      <c r="G38" s="60">
        <v>25848431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12682500</v>
      </c>
      <c r="X38" s="60">
        <v>-12682500</v>
      </c>
      <c r="Y38" s="61">
        <v>-100</v>
      </c>
      <c r="Z38" s="62">
        <v>25365000</v>
      </c>
    </row>
    <row r="39" spans="1:26" ht="12.75">
      <c r="A39" s="58" t="s">
        <v>60</v>
      </c>
      <c r="B39" s="19">
        <v>75482067</v>
      </c>
      <c r="C39" s="19">
        <v>0</v>
      </c>
      <c r="D39" s="59">
        <v>32635000</v>
      </c>
      <c r="E39" s="60">
        <v>32635000</v>
      </c>
      <c r="F39" s="60">
        <v>74877142</v>
      </c>
      <c r="G39" s="60">
        <v>85412260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16317500</v>
      </c>
      <c r="X39" s="60">
        <v>-16317500</v>
      </c>
      <c r="Y39" s="61">
        <v>-100</v>
      </c>
      <c r="Z39" s="62">
        <v>32635000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9091239</v>
      </c>
      <c r="C42" s="19">
        <v>0</v>
      </c>
      <c r="D42" s="59">
        <v>-13165011</v>
      </c>
      <c r="E42" s="60">
        <v>-13165011</v>
      </c>
      <c r="F42" s="60">
        <v>22418470</v>
      </c>
      <c r="G42" s="60">
        <v>-4750877</v>
      </c>
      <c r="H42" s="60">
        <v>-18134575</v>
      </c>
      <c r="I42" s="60">
        <v>-466982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-466982</v>
      </c>
      <c r="W42" s="60">
        <v>-11889271</v>
      </c>
      <c r="X42" s="60">
        <v>11422289</v>
      </c>
      <c r="Y42" s="61">
        <v>-96.07</v>
      </c>
      <c r="Z42" s="62">
        <v>-13165011</v>
      </c>
    </row>
    <row r="43" spans="1:26" ht="12.75">
      <c r="A43" s="58" t="s">
        <v>63</v>
      </c>
      <c r="B43" s="19">
        <v>0</v>
      </c>
      <c r="C43" s="19">
        <v>0</v>
      </c>
      <c r="D43" s="59">
        <v>-4100000</v>
      </c>
      <c r="E43" s="60">
        <v>-4100000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-2050000</v>
      </c>
      <c r="X43" s="60">
        <v>2050000</v>
      </c>
      <c r="Y43" s="61">
        <v>-100</v>
      </c>
      <c r="Z43" s="62">
        <v>-4100000</v>
      </c>
    </row>
    <row r="44" spans="1:26" ht="12.75">
      <c r="A44" s="58" t="s">
        <v>64</v>
      </c>
      <c r="B44" s="19">
        <v>0</v>
      </c>
      <c r="C44" s="19">
        <v>0</v>
      </c>
      <c r="D44" s="59">
        <v>-505133</v>
      </c>
      <c r="E44" s="60">
        <v>-505133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-203000</v>
      </c>
      <c r="X44" s="60">
        <v>203000</v>
      </c>
      <c r="Y44" s="61">
        <v>-100</v>
      </c>
      <c r="Z44" s="62">
        <v>-505133</v>
      </c>
    </row>
    <row r="45" spans="1:26" ht="12.75">
      <c r="A45" s="70" t="s">
        <v>65</v>
      </c>
      <c r="B45" s="22">
        <v>9091239</v>
      </c>
      <c r="C45" s="22">
        <v>0</v>
      </c>
      <c r="D45" s="99">
        <v>-15305898</v>
      </c>
      <c r="E45" s="100">
        <v>-15305898</v>
      </c>
      <c r="F45" s="100">
        <v>23031475</v>
      </c>
      <c r="G45" s="100">
        <v>18280598</v>
      </c>
      <c r="H45" s="100">
        <v>146023</v>
      </c>
      <c r="I45" s="100">
        <v>146023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-11678025</v>
      </c>
      <c r="X45" s="100">
        <v>11678025</v>
      </c>
      <c r="Y45" s="101">
        <v>-100</v>
      </c>
      <c r="Z45" s="102">
        <v>-15305898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365488</v>
      </c>
      <c r="C49" s="52">
        <v>0</v>
      </c>
      <c r="D49" s="129">
        <v>855917</v>
      </c>
      <c r="E49" s="54">
        <v>204771</v>
      </c>
      <c r="F49" s="54">
        <v>0</v>
      </c>
      <c r="G49" s="54">
        <v>0</v>
      </c>
      <c r="H49" s="54">
        <v>0</v>
      </c>
      <c r="I49" s="54">
        <v>381069</v>
      </c>
      <c r="J49" s="54">
        <v>0</v>
      </c>
      <c r="K49" s="54">
        <v>0</v>
      </c>
      <c r="L49" s="54">
        <v>0</v>
      </c>
      <c r="M49" s="54">
        <v>14279264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16086509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762116</v>
      </c>
      <c r="C51" s="52">
        <v>0</v>
      </c>
      <c r="D51" s="129">
        <v>8976</v>
      </c>
      <c r="E51" s="54">
        <v>-274490</v>
      </c>
      <c r="F51" s="54">
        <v>0</v>
      </c>
      <c r="G51" s="54">
        <v>0</v>
      </c>
      <c r="H51" s="54">
        <v>0</v>
      </c>
      <c r="I51" s="54">
        <v>46560</v>
      </c>
      <c r="J51" s="54">
        <v>0</v>
      </c>
      <c r="K51" s="54">
        <v>0</v>
      </c>
      <c r="L51" s="54">
        <v>0</v>
      </c>
      <c r="M51" s="54">
        <v>3914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141996</v>
      </c>
      <c r="W51" s="54">
        <v>571943</v>
      </c>
      <c r="X51" s="54">
        <v>0</v>
      </c>
      <c r="Y51" s="54">
        <v>1261015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74033844</v>
      </c>
      <c r="F5" s="100">
        <f t="shared" si="0"/>
        <v>74033844</v>
      </c>
      <c r="G5" s="100">
        <f t="shared" si="0"/>
        <v>27705559</v>
      </c>
      <c r="H5" s="100">
        <f t="shared" si="0"/>
        <v>1445328</v>
      </c>
      <c r="I5" s="100">
        <f t="shared" si="0"/>
        <v>152562</v>
      </c>
      <c r="J5" s="100">
        <f t="shared" si="0"/>
        <v>29303449</v>
      </c>
      <c r="K5" s="100">
        <f t="shared" si="0"/>
        <v>61382</v>
      </c>
      <c r="L5" s="100">
        <f t="shared" si="0"/>
        <v>218255</v>
      </c>
      <c r="M5" s="100">
        <f t="shared" si="0"/>
        <v>19509956</v>
      </c>
      <c r="N5" s="100">
        <f t="shared" si="0"/>
        <v>19789593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49093042</v>
      </c>
      <c r="X5" s="100">
        <f t="shared" si="0"/>
        <v>37016922</v>
      </c>
      <c r="Y5" s="100">
        <f t="shared" si="0"/>
        <v>12076120</v>
      </c>
      <c r="Z5" s="137">
        <f>+IF(X5&lt;&gt;0,+(Y5/X5)*100,0)</f>
        <v>32.62324187840361</v>
      </c>
      <c r="AA5" s="153">
        <f>SUM(AA6:AA8)</f>
        <v>74033844</v>
      </c>
    </row>
    <row r="6" spans="1:27" ht="12.75">
      <c r="A6" s="138" t="s">
        <v>75</v>
      </c>
      <c r="B6" s="136"/>
      <c r="C6" s="155"/>
      <c r="D6" s="155"/>
      <c r="E6" s="156">
        <v>8264844</v>
      </c>
      <c r="F6" s="60">
        <v>8264844</v>
      </c>
      <c r="G6" s="60">
        <v>9816</v>
      </c>
      <c r="H6" s="60">
        <v>19148</v>
      </c>
      <c r="I6" s="60">
        <v>29177</v>
      </c>
      <c r="J6" s="60">
        <v>58141</v>
      </c>
      <c r="K6" s="60">
        <v>14962</v>
      </c>
      <c r="L6" s="60">
        <v>903</v>
      </c>
      <c r="M6" s="60">
        <v>100</v>
      </c>
      <c r="N6" s="60">
        <v>15965</v>
      </c>
      <c r="O6" s="60"/>
      <c r="P6" s="60"/>
      <c r="Q6" s="60"/>
      <c r="R6" s="60"/>
      <c r="S6" s="60"/>
      <c r="T6" s="60"/>
      <c r="U6" s="60"/>
      <c r="V6" s="60"/>
      <c r="W6" s="60">
        <v>74106</v>
      </c>
      <c r="X6" s="60">
        <v>4132422</v>
      </c>
      <c r="Y6" s="60">
        <v>-4058316</v>
      </c>
      <c r="Z6" s="140">
        <v>-98.21</v>
      </c>
      <c r="AA6" s="155">
        <v>8264844</v>
      </c>
    </row>
    <row r="7" spans="1:27" ht="12.75">
      <c r="A7" s="138" t="s">
        <v>76</v>
      </c>
      <c r="B7" s="136"/>
      <c r="C7" s="157"/>
      <c r="D7" s="157"/>
      <c r="E7" s="158">
        <v>65675500</v>
      </c>
      <c r="F7" s="159">
        <v>65675500</v>
      </c>
      <c r="G7" s="159">
        <v>27695743</v>
      </c>
      <c r="H7" s="159">
        <v>1384394</v>
      </c>
      <c r="I7" s="159">
        <v>123385</v>
      </c>
      <c r="J7" s="159">
        <v>29203522</v>
      </c>
      <c r="K7" s="159">
        <v>31152</v>
      </c>
      <c r="L7" s="159">
        <v>208226</v>
      </c>
      <c r="M7" s="159">
        <v>19502770</v>
      </c>
      <c r="N7" s="159">
        <v>19742148</v>
      </c>
      <c r="O7" s="159"/>
      <c r="P7" s="159"/>
      <c r="Q7" s="159"/>
      <c r="R7" s="159"/>
      <c r="S7" s="159"/>
      <c r="T7" s="159"/>
      <c r="U7" s="159"/>
      <c r="V7" s="159"/>
      <c r="W7" s="159">
        <v>48945670</v>
      </c>
      <c r="X7" s="159">
        <v>32837748</v>
      </c>
      <c r="Y7" s="159">
        <v>16107922</v>
      </c>
      <c r="Z7" s="141">
        <v>49.05</v>
      </c>
      <c r="AA7" s="157">
        <v>65675500</v>
      </c>
    </row>
    <row r="8" spans="1:27" ht="12.75">
      <c r="A8" s="138" t="s">
        <v>77</v>
      </c>
      <c r="B8" s="136"/>
      <c r="C8" s="155"/>
      <c r="D8" s="155"/>
      <c r="E8" s="156">
        <v>93500</v>
      </c>
      <c r="F8" s="60">
        <v>93500</v>
      </c>
      <c r="G8" s="60"/>
      <c r="H8" s="60">
        <v>41786</v>
      </c>
      <c r="I8" s="60"/>
      <c r="J8" s="60">
        <v>41786</v>
      </c>
      <c r="K8" s="60">
        <v>15268</v>
      </c>
      <c r="L8" s="60">
        <v>9126</v>
      </c>
      <c r="M8" s="60">
        <v>7086</v>
      </c>
      <c r="N8" s="60">
        <v>31480</v>
      </c>
      <c r="O8" s="60"/>
      <c r="P8" s="60"/>
      <c r="Q8" s="60"/>
      <c r="R8" s="60"/>
      <c r="S8" s="60"/>
      <c r="T8" s="60"/>
      <c r="U8" s="60"/>
      <c r="V8" s="60"/>
      <c r="W8" s="60">
        <v>73266</v>
      </c>
      <c r="X8" s="60">
        <v>46752</v>
      </c>
      <c r="Y8" s="60">
        <v>26514</v>
      </c>
      <c r="Z8" s="140">
        <v>56.71</v>
      </c>
      <c r="AA8" s="155">
        <v>93500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1150000</v>
      </c>
      <c r="F9" s="100">
        <f t="shared" si="1"/>
        <v>1150000</v>
      </c>
      <c r="G9" s="100">
        <f t="shared" si="1"/>
        <v>138734</v>
      </c>
      <c r="H9" s="100">
        <f t="shared" si="1"/>
        <v>250000</v>
      </c>
      <c r="I9" s="100">
        <f t="shared" si="1"/>
        <v>140405</v>
      </c>
      <c r="J9" s="100">
        <f t="shared" si="1"/>
        <v>529139</v>
      </c>
      <c r="K9" s="100">
        <f t="shared" si="1"/>
        <v>329196</v>
      </c>
      <c r="L9" s="100">
        <f t="shared" si="1"/>
        <v>127482</v>
      </c>
      <c r="M9" s="100">
        <f t="shared" si="1"/>
        <v>568980</v>
      </c>
      <c r="N9" s="100">
        <f t="shared" si="1"/>
        <v>1025658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1554797</v>
      </c>
      <c r="X9" s="100">
        <f t="shared" si="1"/>
        <v>574998</v>
      </c>
      <c r="Y9" s="100">
        <f t="shared" si="1"/>
        <v>979799</v>
      </c>
      <c r="Z9" s="137">
        <f>+IF(X9&lt;&gt;0,+(Y9/X9)*100,0)</f>
        <v>170.40041878406532</v>
      </c>
      <c r="AA9" s="153">
        <f>SUM(AA10:AA14)</f>
        <v>1150000</v>
      </c>
    </row>
    <row r="10" spans="1:27" ht="12.75">
      <c r="A10" s="138" t="s">
        <v>79</v>
      </c>
      <c r="B10" s="136"/>
      <c r="C10" s="155"/>
      <c r="D10" s="155"/>
      <c r="E10" s="156">
        <v>100000</v>
      </c>
      <c r="F10" s="60">
        <v>100000</v>
      </c>
      <c r="G10" s="60"/>
      <c r="H10" s="60"/>
      <c r="I10" s="60"/>
      <c r="J10" s="60"/>
      <c r="K10" s="60"/>
      <c r="L10" s="60">
        <v>529</v>
      </c>
      <c r="M10" s="60"/>
      <c r="N10" s="60">
        <v>529</v>
      </c>
      <c r="O10" s="60"/>
      <c r="P10" s="60"/>
      <c r="Q10" s="60"/>
      <c r="R10" s="60"/>
      <c r="S10" s="60"/>
      <c r="T10" s="60"/>
      <c r="U10" s="60"/>
      <c r="V10" s="60"/>
      <c r="W10" s="60">
        <v>529</v>
      </c>
      <c r="X10" s="60">
        <v>49998</v>
      </c>
      <c r="Y10" s="60">
        <v>-49469</v>
      </c>
      <c r="Z10" s="140">
        <v>-98.94</v>
      </c>
      <c r="AA10" s="155">
        <v>100000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350000</v>
      </c>
      <c r="F12" s="60">
        <v>350000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175002</v>
      </c>
      <c r="Y12" s="60">
        <v>-175002</v>
      </c>
      <c r="Z12" s="140">
        <v>-100</v>
      </c>
      <c r="AA12" s="155">
        <v>350000</v>
      </c>
    </row>
    <row r="13" spans="1:27" ht="12.75">
      <c r="A13" s="138" t="s">
        <v>82</v>
      </c>
      <c r="B13" s="136"/>
      <c r="C13" s="155"/>
      <c r="D13" s="155"/>
      <c r="E13" s="156">
        <v>700000</v>
      </c>
      <c r="F13" s="60">
        <v>700000</v>
      </c>
      <c r="G13" s="60">
        <v>138734</v>
      </c>
      <c r="H13" s="60">
        <v>250000</v>
      </c>
      <c r="I13" s="60">
        <v>140405</v>
      </c>
      <c r="J13" s="60">
        <v>529139</v>
      </c>
      <c r="K13" s="60">
        <v>329196</v>
      </c>
      <c r="L13" s="60">
        <v>126953</v>
      </c>
      <c r="M13" s="60">
        <v>568980</v>
      </c>
      <c r="N13" s="60">
        <v>1025129</v>
      </c>
      <c r="O13" s="60"/>
      <c r="P13" s="60"/>
      <c r="Q13" s="60"/>
      <c r="R13" s="60"/>
      <c r="S13" s="60"/>
      <c r="T13" s="60"/>
      <c r="U13" s="60"/>
      <c r="V13" s="60"/>
      <c r="W13" s="60">
        <v>1554268</v>
      </c>
      <c r="X13" s="60">
        <v>349998</v>
      </c>
      <c r="Y13" s="60">
        <v>1204270</v>
      </c>
      <c r="Z13" s="140">
        <v>344.08</v>
      </c>
      <c r="AA13" s="155">
        <v>700000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5823000</v>
      </c>
      <c r="F15" s="100">
        <f t="shared" si="2"/>
        <v>5823000</v>
      </c>
      <c r="G15" s="100">
        <f t="shared" si="2"/>
        <v>0</v>
      </c>
      <c r="H15" s="100">
        <f t="shared" si="2"/>
        <v>225000</v>
      </c>
      <c r="I15" s="100">
        <f t="shared" si="2"/>
        <v>0</v>
      </c>
      <c r="J15" s="100">
        <f t="shared" si="2"/>
        <v>225000</v>
      </c>
      <c r="K15" s="100">
        <f t="shared" si="2"/>
        <v>0</v>
      </c>
      <c r="L15" s="100">
        <f t="shared" si="2"/>
        <v>1654</v>
      </c>
      <c r="M15" s="100">
        <f t="shared" si="2"/>
        <v>0</v>
      </c>
      <c r="N15" s="100">
        <f t="shared" si="2"/>
        <v>1654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226654</v>
      </c>
      <c r="X15" s="100">
        <f t="shared" si="2"/>
        <v>2911500</v>
      </c>
      <c r="Y15" s="100">
        <f t="shared" si="2"/>
        <v>-2684846</v>
      </c>
      <c r="Z15" s="137">
        <f>+IF(X15&lt;&gt;0,+(Y15/X15)*100,0)</f>
        <v>-92.21521552464365</v>
      </c>
      <c r="AA15" s="153">
        <f>SUM(AA16:AA18)</f>
        <v>5823000</v>
      </c>
    </row>
    <row r="16" spans="1:27" ht="12.75">
      <c r="A16" s="138" t="s">
        <v>85</v>
      </c>
      <c r="B16" s="136"/>
      <c r="C16" s="155"/>
      <c r="D16" s="155"/>
      <c r="E16" s="156">
        <v>4000000</v>
      </c>
      <c r="F16" s="60">
        <v>4000000</v>
      </c>
      <c r="G16" s="60"/>
      <c r="H16" s="60">
        <v>225000</v>
      </c>
      <c r="I16" s="60"/>
      <c r="J16" s="60">
        <v>225000</v>
      </c>
      <c r="K16" s="60"/>
      <c r="L16" s="60">
        <v>1654</v>
      </c>
      <c r="M16" s="60"/>
      <c r="N16" s="60">
        <v>1654</v>
      </c>
      <c r="O16" s="60"/>
      <c r="P16" s="60"/>
      <c r="Q16" s="60"/>
      <c r="R16" s="60"/>
      <c r="S16" s="60"/>
      <c r="T16" s="60"/>
      <c r="U16" s="60"/>
      <c r="V16" s="60"/>
      <c r="W16" s="60">
        <v>226654</v>
      </c>
      <c r="X16" s="60">
        <v>1999998</v>
      </c>
      <c r="Y16" s="60">
        <v>-1773344</v>
      </c>
      <c r="Z16" s="140">
        <v>-88.67</v>
      </c>
      <c r="AA16" s="155">
        <v>4000000</v>
      </c>
    </row>
    <row r="17" spans="1:27" ht="12.75">
      <c r="A17" s="138" t="s">
        <v>86</v>
      </c>
      <c r="B17" s="136"/>
      <c r="C17" s="155"/>
      <c r="D17" s="155"/>
      <c r="E17" s="156">
        <v>1823000</v>
      </c>
      <c r="F17" s="60">
        <v>1823000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911502</v>
      </c>
      <c r="Y17" s="60">
        <v>-911502</v>
      </c>
      <c r="Z17" s="140">
        <v>-100</v>
      </c>
      <c r="AA17" s="155">
        <v>1823000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81006844</v>
      </c>
      <c r="F25" s="73">
        <f t="shared" si="4"/>
        <v>81006844</v>
      </c>
      <c r="G25" s="73">
        <f t="shared" si="4"/>
        <v>27844293</v>
      </c>
      <c r="H25" s="73">
        <f t="shared" si="4"/>
        <v>1920328</v>
      </c>
      <c r="I25" s="73">
        <f t="shared" si="4"/>
        <v>292967</v>
      </c>
      <c r="J25" s="73">
        <f t="shared" si="4"/>
        <v>30057588</v>
      </c>
      <c r="K25" s="73">
        <f t="shared" si="4"/>
        <v>390578</v>
      </c>
      <c r="L25" s="73">
        <f t="shared" si="4"/>
        <v>347391</v>
      </c>
      <c r="M25" s="73">
        <f t="shared" si="4"/>
        <v>20078936</v>
      </c>
      <c r="N25" s="73">
        <f t="shared" si="4"/>
        <v>20816905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50874493</v>
      </c>
      <c r="X25" s="73">
        <f t="shared" si="4"/>
        <v>40503420</v>
      </c>
      <c r="Y25" s="73">
        <f t="shared" si="4"/>
        <v>10371073</v>
      </c>
      <c r="Z25" s="170">
        <f>+IF(X25&lt;&gt;0,+(Y25/X25)*100,0)</f>
        <v>25.605425418396766</v>
      </c>
      <c r="AA25" s="168">
        <f>+AA5+AA9+AA15+AA19+AA24</f>
        <v>81006844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59210802</v>
      </c>
      <c r="F28" s="100">
        <f t="shared" si="5"/>
        <v>59210802</v>
      </c>
      <c r="G28" s="100">
        <f t="shared" si="5"/>
        <v>3217561</v>
      </c>
      <c r="H28" s="100">
        <f t="shared" si="5"/>
        <v>4332388</v>
      </c>
      <c r="I28" s="100">
        <f t="shared" si="5"/>
        <v>4523328</v>
      </c>
      <c r="J28" s="100">
        <f t="shared" si="5"/>
        <v>12073277</v>
      </c>
      <c r="K28" s="100">
        <f t="shared" si="5"/>
        <v>4493052</v>
      </c>
      <c r="L28" s="100">
        <f t="shared" si="5"/>
        <v>5228043</v>
      </c>
      <c r="M28" s="100">
        <f t="shared" si="5"/>
        <v>4769728</v>
      </c>
      <c r="N28" s="100">
        <f t="shared" si="5"/>
        <v>14490823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26564100</v>
      </c>
      <c r="X28" s="100">
        <f t="shared" si="5"/>
        <v>29605356</v>
      </c>
      <c r="Y28" s="100">
        <f t="shared" si="5"/>
        <v>-3041256</v>
      </c>
      <c r="Z28" s="137">
        <f>+IF(X28&lt;&gt;0,+(Y28/X28)*100,0)</f>
        <v>-10.272654718288136</v>
      </c>
      <c r="AA28" s="153">
        <f>SUM(AA29:AA31)</f>
        <v>59210802</v>
      </c>
    </row>
    <row r="29" spans="1:27" ht="12.75">
      <c r="A29" s="138" t="s">
        <v>75</v>
      </c>
      <c r="B29" s="136"/>
      <c r="C29" s="155"/>
      <c r="D29" s="155"/>
      <c r="E29" s="156">
        <v>21277629</v>
      </c>
      <c r="F29" s="60">
        <v>21277629</v>
      </c>
      <c r="G29" s="60">
        <v>1615052</v>
      </c>
      <c r="H29" s="60">
        <v>1657755</v>
      </c>
      <c r="I29" s="60">
        <v>1829097</v>
      </c>
      <c r="J29" s="60">
        <v>5101904</v>
      </c>
      <c r="K29" s="60">
        <v>1324057</v>
      </c>
      <c r="L29" s="60">
        <v>1743811</v>
      </c>
      <c r="M29" s="60">
        <v>1277224</v>
      </c>
      <c r="N29" s="60">
        <v>4345092</v>
      </c>
      <c r="O29" s="60"/>
      <c r="P29" s="60"/>
      <c r="Q29" s="60"/>
      <c r="R29" s="60"/>
      <c r="S29" s="60"/>
      <c r="T29" s="60"/>
      <c r="U29" s="60"/>
      <c r="V29" s="60"/>
      <c r="W29" s="60">
        <v>9446996</v>
      </c>
      <c r="X29" s="60">
        <v>10638816</v>
      </c>
      <c r="Y29" s="60">
        <v>-1191820</v>
      </c>
      <c r="Z29" s="140">
        <v>-11.2</v>
      </c>
      <c r="AA29" s="155">
        <v>21277629</v>
      </c>
    </row>
    <row r="30" spans="1:27" ht="12.75">
      <c r="A30" s="138" t="s">
        <v>76</v>
      </c>
      <c r="B30" s="136"/>
      <c r="C30" s="157"/>
      <c r="D30" s="157"/>
      <c r="E30" s="158">
        <v>16646661</v>
      </c>
      <c r="F30" s="159">
        <v>16646661</v>
      </c>
      <c r="G30" s="159">
        <v>637652</v>
      </c>
      <c r="H30" s="159">
        <v>677232</v>
      </c>
      <c r="I30" s="159">
        <v>962778</v>
      </c>
      <c r="J30" s="159">
        <v>2277662</v>
      </c>
      <c r="K30" s="159">
        <v>1450742</v>
      </c>
      <c r="L30" s="159">
        <v>1811216</v>
      </c>
      <c r="M30" s="159">
        <v>1633665</v>
      </c>
      <c r="N30" s="159">
        <v>4895623</v>
      </c>
      <c r="O30" s="159"/>
      <c r="P30" s="159"/>
      <c r="Q30" s="159"/>
      <c r="R30" s="159"/>
      <c r="S30" s="159"/>
      <c r="T30" s="159"/>
      <c r="U30" s="159"/>
      <c r="V30" s="159"/>
      <c r="W30" s="159">
        <v>7173285</v>
      </c>
      <c r="X30" s="159">
        <v>8323332</v>
      </c>
      <c r="Y30" s="159">
        <v>-1150047</v>
      </c>
      <c r="Z30" s="141">
        <v>-13.82</v>
      </c>
      <c r="AA30" s="157">
        <v>16646661</v>
      </c>
    </row>
    <row r="31" spans="1:27" ht="12.75">
      <c r="A31" s="138" t="s">
        <v>77</v>
      </c>
      <c r="B31" s="136"/>
      <c r="C31" s="155"/>
      <c r="D31" s="155"/>
      <c r="E31" s="156">
        <v>21286512</v>
      </c>
      <c r="F31" s="60">
        <v>21286512</v>
      </c>
      <c r="G31" s="60">
        <v>964857</v>
      </c>
      <c r="H31" s="60">
        <v>1997401</v>
      </c>
      <c r="I31" s="60">
        <v>1731453</v>
      </c>
      <c r="J31" s="60">
        <v>4693711</v>
      </c>
      <c r="K31" s="60">
        <v>1718253</v>
      </c>
      <c r="L31" s="60">
        <v>1673016</v>
      </c>
      <c r="M31" s="60">
        <v>1858839</v>
      </c>
      <c r="N31" s="60">
        <v>5250108</v>
      </c>
      <c r="O31" s="60"/>
      <c r="P31" s="60"/>
      <c r="Q31" s="60"/>
      <c r="R31" s="60"/>
      <c r="S31" s="60"/>
      <c r="T31" s="60"/>
      <c r="U31" s="60"/>
      <c r="V31" s="60"/>
      <c r="W31" s="60">
        <v>9943819</v>
      </c>
      <c r="X31" s="60">
        <v>10643208</v>
      </c>
      <c r="Y31" s="60">
        <v>-699389</v>
      </c>
      <c r="Z31" s="140">
        <v>-6.57</v>
      </c>
      <c r="AA31" s="155">
        <v>21286512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15046353</v>
      </c>
      <c r="F32" s="100">
        <f t="shared" si="6"/>
        <v>15046353</v>
      </c>
      <c r="G32" s="100">
        <f t="shared" si="6"/>
        <v>1327483</v>
      </c>
      <c r="H32" s="100">
        <f t="shared" si="6"/>
        <v>1703663</v>
      </c>
      <c r="I32" s="100">
        <f t="shared" si="6"/>
        <v>1653925</v>
      </c>
      <c r="J32" s="100">
        <f t="shared" si="6"/>
        <v>4685071</v>
      </c>
      <c r="K32" s="100">
        <f t="shared" si="6"/>
        <v>1893703</v>
      </c>
      <c r="L32" s="100">
        <f t="shared" si="6"/>
        <v>2834326</v>
      </c>
      <c r="M32" s="100">
        <f t="shared" si="6"/>
        <v>2541420</v>
      </c>
      <c r="N32" s="100">
        <f t="shared" si="6"/>
        <v>7269449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11954520</v>
      </c>
      <c r="X32" s="100">
        <f t="shared" si="6"/>
        <v>7523202</v>
      </c>
      <c r="Y32" s="100">
        <f t="shared" si="6"/>
        <v>4431318</v>
      </c>
      <c r="Z32" s="137">
        <f>+IF(X32&lt;&gt;0,+(Y32/X32)*100,0)</f>
        <v>58.902020708735456</v>
      </c>
      <c r="AA32" s="153">
        <f>SUM(AA33:AA37)</f>
        <v>15046353</v>
      </c>
    </row>
    <row r="33" spans="1:27" ht="12.75">
      <c r="A33" s="138" t="s">
        <v>79</v>
      </c>
      <c r="B33" s="136"/>
      <c r="C33" s="155"/>
      <c r="D33" s="155"/>
      <c r="E33" s="156">
        <v>10912414</v>
      </c>
      <c r="F33" s="60">
        <v>10912414</v>
      </c>
      <c r="G33" s="60">
        <v>702791</v>
      </c>
      <c r="H33" s="60">
        <v>754580</v>
      </c>
      <c r="I33" s="60">
        <v>810100</v>
      </c>
      <c r="J33" s="60">
        <v>2267471</v>
      </c>
      <c r="K33" s="60">
        <v>655062</v>
      </c>
      <c r="L33" s="60">
        <v>1109649</v>
      </c>
      <c r="M33" s="60">
        <v>728888</v>
      </c>
      <c r="N33" s="60">
        <v>2493599</v>
      </c>
      <c r="O33" s="60"/>
      <c r="P33" s="60"/>
      <c r="Q33" s="60"/>
      <c r="R33" s="60"/>
      <c r="S33" s="60"/>
      <c r="T33" s="60"/>
      <c r="U33" s="60"/>
      <c r="V33" s="60"/>
      <c r="W33" s="60">
        <v>4761070</v>
      </c>
      <c r="X33" s="60">
        <v>5456232</v>
      </c>
      <c r="Y33" s="60">
        <v>-695162</v>
      </c>
      <c r="Z33" s="140">
        <v>-12.74</v>
      </c>
      <c r="AA33" s="155">
        <v>10912414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350000</v>
      </c>
      <c r="F35" s="60">
        <v>350000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175002</v>
      </c>
      <c r="Y35" s="60">
        <v>-175002</v>
      </c>
      <c r="Z35" s="140">
        <v>-100</v>
      </c>
      <c r="AA35" s="155">
        <v>350000</v>
      </c>
    </row>
    <row r="36" spans="1:27" ht="12.75">
      <c r="A36" s="138" t="s">
        <v>82</v>
      </c>
      <c r="B36" s="136"/>
      <c r="C36" s="155"/>
      <c r="D36" s="155"/>
      <c r="E36" s="156">
        <v>3783939</v>
      </c>
      <c r="F36" s="60">
        <v>3783939</v>
      </c>
      <c r="G36" s="60">
        <v>624692</v>
      </c>
      <c r="H36" s="60">
        <v>949083</v>
      </c>
      <c r="I36" s="60">
        <v>843825</v>
      </c>
      <c r="J36" s="60">
        <v>2417600</v>
      </c>
      <c r="K36" s="60">
        <v>1238641</v>
      </c>
      <c r="L36" s="60">
        <v>1724677</v>
      </c>
      <c r="M36" s="60">
        <v>1812532</v>
      </c>
      <c r="N36" s="60">
        <v>4775850</v>
      </c>
      <c r="O36" s="60"/>
      <c r="P36" s="60"/>
      <c r="Q36" s="60"/>
      <c r="R36" s="60"/>
      <c r="S36" s="60"/>
      <c r="T36" s="60"/>
      <c r="U36" s="60"/>
      <c r="V36" s="60"/>
      <c r="W36" s="60">
        <v>7193450</v>
      </c>
      <c r="X36" s="60">
        <v>1891968</v>
      </c>
      <c r="Y36" s="60">
        <v>5301482</v>
      </c>
      <c r="Z36" s="140">
        <v>280.21</v>
      </c>
      <c r="AA36" s="155">
        <v>3783939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22471124</v>
      </c>
      <c r="F38" s="100">
        <f t="shared" si="7"/>
        <v>22471124</v>
      </c>
      <c r="G38" s="100">
        <f t="shared" si="7"/>
        <v>578157</v>
      </c>
      <c r="H38" s="100">
        <f t="shared" si="7"/>
        <v>873317</v>
      </c>
      <c r="I38" s="100">
        <f t="shared" si="7"/>
        <v>670501</v>
      </c>
      <c r="J38" s="100">
        <f t="shared" si="7"/>
        <v>2121975</v>
      </c>
      <c r="K38" s="100">
        <f t="shared" si="7"/>
        <v>622144</v>
      </c>
      <c r="L38" s="100">
        <f t="shared" si="7"/>
        <v>995007</v>
      </c>
      <c r="M38" s="100">
        <f t="shared" si="7"/>
        <v>809630</v>
      </c>
      <c r="N38" s="100">
        <f t="shared" si="7"/>
        <v>2426781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4548756</v>
      </c>
      <c r="X38" s="100">
        <f t="shared" si="7"/>
        <v>11235564</v>
      </c>
      <c r="Y38" s="100">
        <f t="shared" si="7"/>
        <v>-6686808</v>
      </c>
      <c r="Z38" s="137">
        <f>+IF(X38&lt;&gt;0,+(Y38/X38)*100,0)</f>
        <v>-59.514662548315336</v>
      </c>
      <c r="AA38" s="153">
        <f>SUM(AA39:AA41)</f>
        <v>22471124</v>
      </c>
    </row>
    <row r="39" spans="1:27" ht="12.75">
      <c r="A39" s="138" t="s">
        <v>85</v>
      </c>
      <c r="B39" s="136"/>
      <c r="C39" s="155"/>
      <c r="D39" s="155"/>
      <c r="E39" s="156">
        <v>20648124</v>
      </c>
      <c r="F39" s="60">
        <v>20648124</v>
      </c>
      <c r="G39" s="60">
        <v>578157</v>
      </c>
      <c r="H39" s="60">
        <v>757817</v>
      </c>
      <c r="I39" s="60">
        <v>670501</v>
      </c>
      <c r="J39" s="60">
        <v>2006475</v>
      </c>
      <c r="K39" s="60">
        <v>622144</v>
      </c>
      <c r="L39" s="60">
        <v>995007</v>
      </c>
      <c r="M39" s="60">
        <v>809630</v>
      </c>
      <c r="N39" s="60">
        <v>2426781</v>
      </c>
      <c r="O39" s="60"/>
      <c r="P39" s="60"/>
      <c r="Q39" s="60"/>
      <c r="R39" s="60"/>
      <c r="S39" s="60"/>
      <c r="T39" s="60"/>
      <c r="U39" s="60"/>
      <c r="V39" s="60"/>
      <c r="W39" s="60">
        <v>4433256</v>
      </c>
      <c r="X39" s="60">
        <v>10324062</v>
      </c>
      <c r="Y39" s="60">
        <v>-5890806</v>
      </c>
      <c r="Z39" s="140">
        <v>-57.06</v>
      </c>
      <c r="AA39" s="155">
        <v>20648124</v>
      </c>
    </row>
    <row r="40" spans="1:27" ht="12.75">
      <c r="A40" s="138" t="s">
        <v>86</v>
      </c>
      <c r="B40" s="136"/>
      <c r="C40" s="155"/>
      <c r="D40" s="155"/>
      <c r="E40" s="156">
        <v>1823000</v>
      </c>
      <c r="F40" s="60">
        <v>1823000</v>
      </c>
      <c r="G40" s="60"/>
      <c r="H40" s="60">
        <v>115500</v>
      </c>
      <c r="I40" s="60"/>
      <c r="J40" s="60">
        <v>115500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115500</v>
      </c>
      <c r="X40" s="60">
        <v>911502</v>
      </c>
      <c r="Y40" s="60">
        <v>-796002</v>
      </c>
      <c r="Z40" s="140">
        <v>-87.33</v>
      </c>
      <c r="AA40" s="155">
        <v>1823000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96728279</v>
      </c>
      <c r="F48" s="73">
        <f t="shared" si="9"/>
        <v>96728279</v>
      </c>
      <c r="G48" s="73">
        <f t="shared" si="9"/>
        <v>5123201</v>
      </c>
      <c r="H48" s="73">
        <f t="shared" si="9"/>
        <v>6909368</v>
      </c>
      <c r="I48" s="73">
        <f t="shared" si="9"/>
        <v>6847754</v>
      </c>
      <c r="J48" s="73">
        <f t="shared" si="9"/>
        <v>18880323</v>
      </c>
      <c r="K48" s="73">
        <f t="shared" si="9"/>
        <v>7008899</v>
      </c>
      <c r="L48" s="73">
        <f t="shared" si="9"/>
        <v>9057376</v>
      </c>
      <c r="M48" s="73">
        <f t="shared" si="9"/>
        <v>8120778</v>
      </c>
      <c r="N48" s="73">
        <f t="shared" si="9"/>
        <v>24187053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43067376</v>
      </c>
      <c r="X48" s="73">
        <f t="shared" si="9"/>
        <v>48364122</v>
      </c>
      <c r="Y48" s="73">
        <f t="shared" si="9"/>
        <v>-5296746</v>
      </c>
      <c r="Z48" s="170">
        <f>+IF(X48&lt;&gt;0,+(Y48/X48)*100,0)</f>
        <v>-10.951808450073797</v>
      </c>
      <c r="AA48" s="168">
        <f>+AA28+AA32+AA38+AA42+AA47</f>
        <v>96728279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-15721435</v>
      </c>
      <c r="F49" s="173">
        <f t="shared" si="10"/>
        <v>-15721435</v>
      </c>
      <c r="G49" s="173">
        <f t="shared" si="10"/>
        <v>22721092</v>
      </c>
      <c r="H49" s="173">
        <f t="shared" si="10"/>
        <v>-4989040</v>
      </c>
      <c r="I49" s="173">
        <f t="shared" si="10"/>
        <v>-6554787</v>
      </c>
      <c r="J49" s="173">
        <f t="shared" si="10"/>
        <v>11177265</v>
      </c>
      <c r="K49" s="173">
        <f t="shared" si="10"/>
        <v>-6618321</v>
      </c>
      <c r="L49" s="173">
        <f t="shared" si="10"/>
        <v>-8709985</v>
      </c>
      <c r="M49" s="173">
        <f t="shared" si="10"/>
        <v>11958158</v>
      </c>
      <c r="N49" s="173">
        <f t="shared" si="10"/>
        <v>-3370148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7807117</v>
      </c>
      <c r="X49" s="173">
        <f>IF(F25=F48,0,X25-X48)</f>
        <v>-7860702</v>
      </c>
      <c r="Y49" s="173">
        <f t="shared" si="10"/>
        <v>15667819</v>
      </c>
      <c r="Z49" s="174">
        <f>+IF(X49&lt;&gt;0,+(Y49/X49)*100,0)</f>
        <v>-199.318317880515</v>
      </c>
      <c r="AA49" s="171">
        <f>+AA25-AA48</f>
        <v>-15721435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93500</v>
      </c>
      <c r="F12" s="60">
        <v>93500</v>
      </c>
      <c r="G12" s="60">
        <v>0</v>
      </c>
      <c r="H12" s="60">
        <v>10629</v>
      </c>
      <c r="I12" s="60">
        <v>0</v>
      </c>
      <c r="J12" s="60">
        <v>10629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10629</v>
      </c>
      <c r="X12" s="60">
        <v>46752</v>
      </c>
      <c r="Y12" s="60">
        <v>-36123</v>
      </c>
      <c r="Z12" s="140">
        <v>-77.27</v>
      </c>
      <c r="AA12" s="155">
        <v>93500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1458500</v>
      </c>
      <c r="F13" s="60">
        <v>1458500</v>
      </c>
      <c r="G13" s="60">
        <v>7939</v>
      </c>
      <c r="H13" s="60">
        <v>134394</v>
      </c>
      <c r="I13" s="60">
        <v>78450</v>
      </c>
      <c r="J13" s="60">
        <v>220783</v>
      </c>
      <c r="K13" s="60">
        <v>1333</v>
      </c>
      <c r="L13" s="60">
        <v>184288</v>
      </c>
      <c r="M13" s="60">
        <v>140550</v>
      </c>
      <c r="N13" s="60">
        <v>326171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546954</v>
      </c>
      <c r="X13" s="60">
        <v>729252</v>
      </c>
      <c r="Y13" s="60">
        <v>-182298</v>
      </c>
      <c r="Z13" s="140">
        <v>-25</v>
      </c>
      <c r="AA13" s="155">
        <v>1458500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-16400</v>
      </c>
      <c r="N18" s="60">
        <v>-16400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-16400</v>
      </c>
      <c r="X18" s="60"/>
      <c r="Y18" s="60">
        <v>-16400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74449000</v>
      </c>
      <c r="F19" s="60">
        <v>74449000</v>
      </c>
      <c r="G19" s="60">
        <v>27826538</v>
      </c>
      <c r="H19" s="60">
        <v>1500000</v>
      </c>
      <c r="I19" s="60">
        <v>185340</v>
      </c>
      <c r="J19" s="60">
        <v>29511878</v>
      </c>
      <c r="K19" s="60">
        <v>372650</v>
      </c>
      <c r="L19" s="60">
        <v>208154</v>
      </c>
      <c r="M19" s="60">
        <v>19362220</v>
      </c>
      <c r="N19" s="60">
        <v>19943024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49454902</v>
      </c>
      <c r="X19" s="60">
        <v>37224498</v>
      </c>
      <c r="Y19" s="60">
        <v>12230404</v>
      </c>
      <c r="Z19" s="140">
        <v>32.86</v>
      </c>
      <c r="AA19" s="155">
        <v>74449000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5005844</v>
      </c>
      <c r="F20" s="54">
        <v>5005844</v>
      </c>
      <c r="G20" s="54">
        <v>9816</v>
      </c>
      <c r="H20" s="54">
        <v>275305</v>
      </c>
      <c r="I20" s="54">
        <v>29177</v>
      </c>
      <c r="J20" s="54">
        <v>314298</v>
      </c>
      <c r="K20" s="54">
        <v>16595</v>
      </c>
      <c r="L20" s="54">
        <v>-45051</v>
      </c>
      <c r="M20" s="54">
        <v>7186</v>
      </c>
      <c r="N20" s="54">
        <v>-21270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293028</v>
      </c>
      <c r="X20" s="54">
        <v>2502924</v>
      </c>
      <c r="Y20" s="54">
        <v>-2209896</v>
      </c>
      <c r="Z20" s="184">
        <v>-88.29</v>
      </c>
      <c r="AA20" s="130">
        <v>5005844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81006844</v>
      </c>
      <c r="F22" s="190">
        <f t="shared" si="0"/>
        <v>81006844</v>
      </c>
      <c r="G22" s="190">
        <f t="shared" si="0"/>
        <v>27844293</v>
      </c>
      <c r="H22" s="190">
        <f t="shared" si="0"/>
        <v>1920328</v>
      </c>
      <c r="I22" s="190">
        <f t="shared" si="0"/>
        <v>292967</v>
      </c>
      <c r="J22" s="190">
        <f t="shared" si="0"/>
        <v>30057588</v>
      </c>
      <c r="K22" s="190">
        <f t="shared" si="0"/>
        <v>390578</v>
      </c>
      <c r="L22" s="190">
        <f t="shared" si="0"/>
        <v>347391</v>
      </c>
      <c r="M22" s="190">
        <f t="shared" si="0"/>
        <v>19493556</v>
      </c>
      <c r="N22" s="190">
        <f t="shared" si="0"/>
        <v>20231525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50289113</v>
      </c>
      <c r="X22" s="190">
        <f t="shared" si="0"/>
        <v>40503426</v>
      </c>
      <c r="Y22" s="190">
        <f t="shared" si="0"/>
        <v>9785687</v>
      </c>
      <c r="Z22" s="191">
        <f>+IF(X22&lt;&gt;0,+(Y22/X22)*100,0)</f>
        <v>24.160146354039284</v>
      </c>
      <c r="AA22" s="188">
        <f>SUM(AA5:AA21)</f>
        <v>81006844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59594699</v>
      </c>
      <c r="F25" s="60">
        <v>59594699</v>
      </c>
      <c r="G25" s="60">
        <v>4021654</v>
      </c>
      <c r="H25" s="60">
        <v>3924370</v>
      </c>
      <c r="I25" s="60">
        <v>4329827</v>
      </c>
      <c r="J25" s="60">
        <v>12275851</v>
      </c>
      <c r="K25" s="60">
        <v>3750492</v>
      </c>
      <c r="L25" s="60">
        <v>5987984</v>
      </c>
      <c r="M25" s="60">
        <v>4589065</v>
      </c>
      <c r="N25" s="60">
        <v>14327541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26603392</v>
      </c>
      <c r="X25" s="60">
        <v>29797350</v>
      </c>
      <c r="Y25" s="60">
        <v>-3193958</v>
      </c>
      <c r="Z25" s="140">
        <v>-10.72</v>
      </c>
      <c r="AA25" s="155">
        <v>59594699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4674812</v>
      </c>
      <c r="F26" s="60">
        <v>4674812</v>
      </c>
      <c r="G26" s="60">
        <v>359934</v>
      </c>
      <c r="H26" s="60">
        <v>395177</v>
      </c>
      <c r="I26" s="60">
        <v>312147</v>
      </c>
      <c r="J26" s="60">
        <v>1067258</v>
      </c>
      <c r="K26" s="60">
        <v>355528</v>
      </c>
      <c r="L26" s="60">
        <v>358876</v>
      </c>
      <c r="M26" s="60">
        <v>342522</v>
      </c>
      <c r="N26" s="60">
        <v>1056926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2124184</v>
      </c>
      <c r="X26" s="60">
        <v>2337408</v>
      </c>
      <c r="Y26" s="60">
        <v>-213224</v>
      </c>
      <c r="Z26" s="140">
        <v>-9.12</v>
      </c>
      <c r="AA26" s="155">
        <v>4674812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2321000</v>
      </c>
      <c r="F28" s="60">
        <v>2321000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106711</v>
      </c>
      <c r="M28" s="60">
        <v>0</v>
      </c>
      <c r="N28" s="60">
        <v>106711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106711</v>
      </c>
      <c r="X28" s="60">
        <v>1160502</v>
      </c>
      <c r="Y28" s="60">
        <v>-1053791</v>
      </c>
      <c r="Z28" s="140">
        <v>-90.8</v>
      </c>
      <c r="AA28" s="155">
        <v>2321000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307000</v>
      </c>
      <c r="F29" s="60">
        <v>307000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153450</v>
      </c>
      <c r="Y29" s="60">
        <v>-153450</v>
      </c>
      <c r="Z29" s="140">
        <v>-100</v>
      </c>
      <c r="AA29" s="155">
        <v>307000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7124188</v>
      </c>
      <c r="F32" s="60">
        <v>7124188</v>
      </c>
      <c r="G32" s="60">
        <v>34894</v>
      </c>
      <c r="H32" s="60">
        <v>144032</v>
      </c>
      <c r="I32" s="60">
        <v>478763</v>
      </c>
      <c r="J32" s="60">
        <v>657689</v>
      </c>
      <c r="K32" s="60">
        <v>791314</v>
      </c>
      <c r="L32" s="60">
        <v>120295</v>
      </c>
      <c r="M32" s="60">
        <v>305673</v>
      </c>
      <c r="N32" s="60">
        <v>1217282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1874971</v>
      </c>
      <c r="X32" s="60">
        <v>3562092</v>
      </c>
      <c r="Y32" s="60">
        <v>-1687121</v>
      </c>
      <c r="Z32" s="140">
        <v>-47.36</v>
      </c>
      <c r="AA32" s="155">
        <v>7124188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3083000</v>
      </c>
      <c r="F33" s="60">
        <v>3083000</v>
      </c>
      <c r="G33" s="60">
        <v>215538</v>
      </c>
      <c r="H33" s="60">
        <v>567532</v>
      </c>
      <c r="I33" s="60">
        <v>581983</v>
      </c>
      <c r="J33" s="60">
        <v>1365053</v>
      </c>
      <c r="K33" s="60">
        <v>776297</v>
      </c>
      <c r="L33" s="60">
        <v>940033</v>
      </c>
      <c r="M33" s="60">
        <v>867358</v>
      </c>
      <c r="N33" s="60">
        <v>2583688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3948741</v>
      </c>
      <c r="X33" s="60">
        <v>1541502</v>
      </c>
      <c r="Y33" s="60">
        <v>2407239</v>
      </c>
      <c r="Z33" s="140">
        <v>156.16</v>
      </c>
      <c r="AA33" s="155">
        <v>3083000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19623580</v>
      </c>
      <c r="F34" s="60">
        <v>19623580</v>
      </c>
      <c r="G34" s="60">
        <v>491181</v>
      </c>
      <c r="H34" s="60">
        <v>1878257</v>
      </c>
      <c r="I34" s="60">
        <v>1145034</v>
      </c>
      <c r="J34" s="60">
        <v>3514472</v>
      </c>
      <c r="K34" s="60">
        <v>1335268</v>
      </c>
      <c r="L34" s="60">
        <v>1543477</v>
      </c>
      <c r="M34" s="60">
        <v>2016160</v>
      </c>
      <c r="N34" s="60">
        <v>4894905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8409377</v>
      </c>
      <c r="X34" s="60">
        <v>9811818</v>
      </c>
      <c r="Y34" s="60">
        <v>-1402441</v>
      </c>
      <c r="Z34" s="140">
        <v>-14.29</v>
      </c>
      <c r="AA34" s="155">
        <v>19623580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96728279</v>
      </c>
      <c r="F36" s="190">
        <f t="shared" si="1"/>
        <v>96728279</v>
      </c>
      <c r="G36" s="190">
        <f t="shared" si="1"/>
        <v>5123201</v>
      </c>
      <c r="H36" s="190">
        <f t="shared" si="1"/>
        <v>6909368</v>
      </c>
      <c r="I36" s="190">
        <f t="shared" si="1"/>
        <v>6847754</v>
      </c>
      <c r="J36" s="190">
        <f t="shared" si="1"/>
        <v>18880323</v>
      </c>
      <c r="K36" s="190">
        <f t="shared" si="1"/>
        <v>7008899</v>
      </c>
      <c r="L36" s="190">
        <f t="shared" si="1"/>
        <v>9057376</v>
      </c>
      <c r="M36" s="190">
        <f t="shared" si="1"/>
        <v>8120778</v>
      </c>
      <c r="N36" s="190">
        <f t="shared" si="1"/>
        <v>24187053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43067376</v>
      </c>
      <c r="X36" s="190">
        <f t="shared" si="1"/>
        <v>48364122</v>
      </c>
      <c r="Y36" s="190">
        <f t="shared" si="1"/>
        <v>-5296746</v>
      </c>
      <c r="Z36" s="191">
        <f>+IF(X36&lt;&gt;0,+(Y36/X36)*100,0)</f>
        <v>-10.951808450073797</v>
      </c>
      <c r="AA36" s="188">
        <f>SUM(AA25:AA35)</f>
        <v>96728279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-15721435</v>
      </c>
      <c r="F38" s="106">
        <f t="shared" si="2"/>
        <v>-15721435</v>
      </c>
      <c r="G38" s="106">
        <f t="shared" si="2"/>
        <v>22721092</v>
      </c>
      <c r="H38" s="106">
        <f t="shared" si="2"/>
        <v>-4989040</v>
      </c>
      <c r="I38" s="106">
        <f t="shared" si="2"/>
        <v>-6554787</v>
      </c>
      <c r="J38" s="106">
        <f t="shared" si="2"/>
        <v>11177265</v>
      </c>
      <c r="K38" s="106">
        <f t="shared" si="2"/>
        <v>-6618321</v>
      </c>
      <c r="L38" s="106">
        <f t="shared" si="2"/>
        <v>-8709985</v>
      </c>
      <c r="M38" s="106">
        <f t="shared" si="2"/>
        <v>11372778</v>
      </c>
      <c r="N38" s="106">
        <f t="shared" si="2"/>
        <v>-3955528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7221737</v>
      </c>
      <c r="X38" s="106">
        <f>IF(F22=F36,0,X22-X36)</f>
        <v>-7860696</v>
      </c>
      <c r="Y38" s="106">
        <f t="shared" si="2"/>
        <v>15082433</v>
      </c>
      <c r="Z38" s="201">
        <f>+IF(X38&lt;&gt;0,+(Y38/X38)*100,0)</f>
        <v>-191.87147041432465</v>
      </c>
      <c r="AA38" s="199">
        <f>+AA22-AA36</f>
        <v>-15721435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585380</v>
      </c>
      <c r="N39" s="60">
        <v>585380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585380</v>
      </c>
      <c r="X39" s="60"/>
      <c r="Y39" s="60">
        <v>585380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-15721435</v>
      </c>
      <c r="F42" s="88">
        <f t="shared" si="3"/>
        <v>-15721435</v>
      </c>
      <c r="G42" s="88">
        <f t="shared" si="3"/>
        <v>22721092</v>
      </c>
      <c r="H42" s="88">
        <f t="shared" si="3"/>
        <v>-4989040</v>
      </c>
      <c r="I42" s="88">
        <f t="shared" si="3"/>
        <v>-6554787</v>
      </c>
      <c r="J42" s="88">
        <f t="shared" si="3"/>
        <v>11177265</v>
      </c>
      <c r="K42" s="88">
        <f t="shared" si="3"/>
        <v>-6618321</v>
      </c>
      <c r="L42" s="88">
        <f t="shared" si="3"/>
        <v>-8709985</v>
      </c>
      <c r="M42" s="88">
        <f t="shared" si="3"/>
        <v>11958158</v>
      </c>
      <c r="N42" s="88">
        <f t="shared" si="3"/>
        <v>-3370148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7807117</v>
      </c>
      <c r="X42" s="88">
        <f t="shared" si="3"/>
        <v>-7860696</v>
      </c>
      <c r="Y42" s="88">
        <f t="shared" si="3"/>
        <v>15667813</v>
      </c>
      <c r="Z42" s="208">
        <f>+IF(X42&lt;&gt;0,+(Y42/X42)*100,0)</f>
        <v>-199.318393689312</v>
      </c>
      <c r="AA42" s="206">
        <f>SUM(AA38:AA41)</f>
        <v>-15721435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-15721435</v>
      </c>
      <c r="F44" s="77">
        <f t="shared" si="4"/>
        <v>-15721435</v>
      </c>
      <c r="G44" s="77">
        <f t="shared" si="4"/>
        <v>22721092</v>
      </c>
      <c r="H44" s="77">
        <f t="shared" si="4"/>
        <v>-4989040</v>
      </c>
      <c r="I44" s="77">
        <f t="shared" si="4"/>
        <v>-6554787</v>
      </c>
      <c r="J44" s="77">
        <f t="shared" si="4"/>
        <v>11177265</v>
      </c>
      <c r="K44" s="77">
        <f t="shared" si="4"/>
        <v>-6618321</v>
      </c>
      <c r="L44" s="77">
        <f t="shared" si="4"/>
        <v>-8709985</v>
      </c>
      <c r="M44" s="77">
        <f t="shared" si="4"/>
        <v>11958158</v>
      </c>
      <c r="N44" s="77">
        <f t="shared" si="4"/>
        <v>-3370148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7807117</v>
      </c>
      <c r="X44" s="77">
        <f t="shared" si="4"/>
        <v>-7860696</v>
      </c>
      <c r="Y44" s="77">
        <f t="shared" si="4"/>
        <v>15667813</v>
      </c>
      <c r="Z44" s="212">
        <f>+IF(X44&lt;&gt;0,+(Y44/X44)*100,0)</f>
        <v>-199.318393689312</v>
      </c>
      <c r="AA44" s="210">
        <f>+AA42-AA43</f>
        <v>-15721435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-15721435</v>
      </c>
      <c r="F46" s="88">
        <f t="shared" si="5"/>
        <v>-15721435</v>
      </c>
      <c r="G46" s="88">
        <f t="shared" si="5"/>
        <v>22721092</v>
      </c>
      <c r="H46" s="88">
        <f t="shared" si="5"/>
        <v>-4989040</v>
      </c>
      <c r="I46" s="88">
        <f t="shared" si="5"/>
        <v>-6554787</v>
      </c>
      <c r="J46" s="88">
        <f t="shared" si="5"/>
        <v>11177265</v>
      </c>
      <c r="K46" s="88">
        <f t="shared" si="5"/>
        <v>-6618321</v>
      </c>
      <c r="L46" s="88">
        <f t="shared" si="5"/>
        <v>-8709985</v>
      </c>
      <c r="M46" s="88">
        <f t="shared" si="5"/>
        <v>11958158</v>
      </c>
      <c r="N46" s="88">
        <f t="shared" si="5"/>
        <v>-3370148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7807117</v>
      </c>
      <c r="X46" s="88">
        <f t="shared" si="5"/>
        <v>-7860696</v>
      </c>
      <c r="Y46" s="88">
        <f t="shared" si="5"/>
        <v>15667813</v>
      </c>
      <c r="Z46" s="208">
        <f>+IF(X46&lt;&gt;0,+(Y46/X46)*100,0)</f>
        <v>-199.318393689312</v>
      </c>
      <c r="AA46" s="206">
        <f>SUM(AA44:AA45)</f>
        <v>-15721435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-15721435</v>
      </c>
      <c r="F48" s="219">
        <f t="shared" si="6"/>
        <v>-15721435</v>
      </c>
      <c r="G48" s="219">
        <f t="shared" si="6"/>
        <v>22721092</v>
      </c>
      <c r="H48" s="220">
        <f t="shared" si="6"/>
        <v>-4989040</v>
      </c>
      <c r="I48" s="220">
        <f t="shared" si="6"/>
        <v>-6554787</v>
      </c>
      <c r="J48" s="220">
        <f t="shared" si="6"/>
        <v>11177265</v>
      </c>
      <c r="K48" s="220">
        <f t="shared" si="6"/>
        <v>-6618321</v>
      </c>
      <c r="L48" s="220">
        <f t="shared" si="6"/>
        <v>-8709985</v>
      </c>
      <c r="M48" s="219">
        <f t="shared" si="6"/>
        <v>11958158</v>
      </c>
      <c r="N48" s="219">
        <f t="shared" si="6"/>
        <v>-3370148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7807117</v>
      </c>
      <c r="X48" s="220">
        <f t="shared" si="6"/>
        <v>-7860696</v>
      </c>
      <c r="Y48" s="220">
        <f t="shared" si="6"/>
        <v>15667813</v>
      </c>
      <c r="Z48" s="221">
        <f>+IF(X48&lt;&gt;0,+(Y48/X48)*100,0)</f>
        <v>-199.318393689312</v>
      </c>
      <c r="AA48" s="222">
        <f>SUM(AA46:AA47)</f>
        <v>-15721435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1775861</v>
      </c>
      <c r="D5" s="153">
        <f>SUM(D6:D8)</f>
        <v>0</v>
      </c>
      <c r="E5" s="154">
        <f t="shared" si="0"/>
        <v>4100000</v>
      </c>
      <c r="F5" s="100">
        <f t="shared" si="0"/>
        <v>4100000</v>
      </c>
      <c r="G5" s="100">
        <f t="shared" si="0"/>
        <v>0</v>
      </c>
      <c r="H5" s="100">
        <f t="shared" si="0"/>
        <v>74200</v>
      </c>
      <c r="I5" s="100">
        <f t="shared" si="0"/>
        <v>0</v>
      </c>
      <c r="J5" s="100">
        <f t="shared" si="0"/>
        <v>74200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74200</v>
      </c>
      <c r="X5" s="100">
        <f t="shared" si="0"/>
        <v>2050000</v>
      </c>
      <c r="Y5" s="100">
        <f t="shared" si="0"/>
        <v>-1975800</v>
      </c>
      <c r="Z5" s="137">
        <f>+IF(X5&lt;&gt;0,+(Y5/X5)*100,0)</f>
        <v>-96.38048780487804</v>
      </c>
      <c r="AA5" s="153">
        <f>SUM(AA6:AA8)</f>
        <v>4100000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1775861</v>
      </c>
      <c r="D8" s="155"/>
      <c r="E8" s="156">
        <v>4100000</v>
      </c>
      <c r="F8" s="60">
        <v>4100000</v>
      </c>
      <c r="G8" s="60"/>
      <c r="H8" s="60">
        <v>74200</v>
      </c>
      <c r="I8" s="60"/>
      <c r="J8" s="60">
        <v>74200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74200</v>
      </c>
      <c r="X8" s="60">
        <v>2050000</v>
      </c>
      <c r="Y8" s="60">
        <v>-1975800</v>
      </c>
      <c r="Z8" s="140">
        <v>-96.38</v>
      </c>
      <c r="AA8" s="62">
        <v>4100000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1775861</v>
      </c>
      <c r="D25" s="217">
        <f>+D5+D9+D15+D19+D24</f>
        <v>0</v>
      </c>
      <c r="E25" s="230">
        <f t="shared" si="4"/>
        <v>4100000</v>
      </c>
      <c r="F25" s="219">
        <f t="shared" si="4"/>
        <v>4100000</v>
      </c>
      <c r="G25" s="219">
        <f t="shared" si="4"/>
        <v>0</v>
      </c>
      <c r="H25" s="219">
        <f t="shared" si="4"/>
        <v>74200</v>
      </c>
      <c r="I25" s="219">
        <f t="shared" si="4"/>
        <v>0</v>
      </c>
      <c r="J25" s="219">
        <f t="shared" si="4"/>
        <v>74200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74200</v>
      </c>
      <c r="X25" s="219">
        <f t="shared" si="4"/>
        <v>2050000</v>
      </c>
      <c r="Y25" s="219">
        <f t="shared" si="4"/>
        <v>-1975800</v>
      </c>
      <c r="Z25" s="231">
        <f>+IF(X25&lt;&gt;0,+(Y25/X25)*100,0)</f>
        <v>-96.38048780487804</v>
      </c>
      <c r="AA25" s="232">
        <f>+AA5+AA9+AA15+AA19+AA24</f>
        <v>4100000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1775861</v>
      </c>
      <c r="D35" s="155"/>
      <c r="E35" s="156">
        <v>4100000</v>
      </c>
      <c r="F35" s="60">
        <v>4100000</v>
      </c>
      <c r="G35" s="60"/>
      <c r="H35" s="60">
        <v>74200</v>
      </c>
      <c r="I35" s="60"/>
      <c r="J35" s="60">
        <v>74200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74200</v>
      </c>
      <c r="X35" s="60">
        <v>2050000</v>
      </c>
      <c r="Y35" s="60">
        <v>-1975800</v>
      </c>
      <c r="Z35" s="140">
        <v>-96.38</v>
      </c>
      <c r="AA35" s="62">
        <v>4100000</v>
      </c>
    </row>
    <row r="36" spans="1:27" ht="12.75">
      <c r="A36" s="238" t="s">
        <v>139</v>
      </c>
      <c r="B36" s="149"/>
      <c r="C36" s="222">
        <f aca="true" t="shared" si="6" ref="C36:Y36">SUM(C32:C35)</f>
        <v>1775861</v>
      </c>
      <c r="D36" s="222">
        <f>SUM(D32:D35)</f>
        <v>0</v>
      </c>
      <c r="E36" s="218">
        <f t="shared" si="6"/>
        <v>4100000</v>
      </c>
      <c r="F36" s="220">
        <f t="shared" si="6"/>
        <v>4100000</v>
      </c>
      <c r="G36" s="220">
        <f t="shared" si="6"/>
        <v>0</v>
      </c>
      <c r="H36" s="220">
        <f t="shared" si="6"/>
        <v>74200</v>
      </c>
      <c r="I36" s="220">
        <f t="shared" si="6"/>
        <v>0</v>
      </c>
      <c r="J36" s="220">
        <f t="shared" si="6"/>
        <v>74200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74200</v>
      </c>
      <c r="X36" s="220">
        <f t="shared" si="6"/>
        <v>2050000</v>
      </c>
      <c r="Y36" s="220">
        <f t="shared" si="6"/>
        <v>-1975800</v>
      </c>
      <c r="Z36" s="221">
        <f>+IF(X36&lt;&gt;0,+(Y36/X36)*100,0)</f>
        <v>-96.38048780487804</v>
      </c>
      <c r="AA36" s="239">
        <f>SUM(AA32:AA35)</f>
        <v>4100000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922893</v>
      </c>
      <c r="D6" s="155"/>
      <c r="E6" s="59"/>
      <c r="F6" s="60"/>
      <c r="G6" s="60">
        <v>23018040</v>
      </c>
      <c r="H6" s="60">
        <v>18921963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>
        <v>316487</v>
      </c>
      <c r="H7" s="60">
        <v>15001772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17224379</v>
      </c>
      <c r="D8" s="155"/>
      <c r="E8" s="59">
        <v>10927000</v>
      </c>
      <c r="F8" s="60">
        <v>10927000</v>
      </c>
      <c r="G8" s="60">
        <v>8833421</v>
      </c>
      <c r="H8" s="60">
        <v>9769942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5463500</v>
      </c>
      <c r="Y8" s="60">
        <v>-5463500</v>
      </c>
      <c r="Z8" s="140">
        <v>-100</v>
      </c>
      <c r="AA8" s="62">
        <v>10927000</v>
      </c>
    </row>
    <row r="9" spans="1:27" ht="12.75">
      <c r="A9" s="249" t="s">
        <v>146</v>
      </c>
      <c r="B9" s="182"/>
      <c r="C9" s="155">
        <v>280640</v>
      </c>
      <c r="D9" s="155"/>
      <c r="E9" s="59"/>
      <c r="F9" s="60"/>
      <c r="G9" s="60">
        <v>308422</v>
      </c>
      <c r="H9" s="60">
        <v>1068629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4075900</v>
      </c>
      <c r="D11" s="155"/>
      <c r="E11" s="59"/>
      <c r="F11" s="60"/>
      <c r="G11" s="60">
        <v>4075900</v>
      </c>
      <c r="H11" s="60">
        <v>4075900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22503812</v>
      </c>
      <c r="D12" s="168">
        <f>SUM(D6:D11)</f>
        <v>0</v>
      </c>
      <c r="E12" s="72">
        <f t="shared" si="0"/>
        <v>10927000</v>
      </c>
      <c r="F12" s="73">
        <f t="shared" si="0"/>
        <v>10927000</v>
      </c>
      <c r="G12" s="73">
        <f t="shared" si="0"/>
        <v>36552270</v>
      </c>
      <c r="H12" s="73">
        <f t="shared" si="0"/>
        <v>48838206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5463500</v>
      </c>
      <c r="Y12" s="73">
        <f t="shared" si="0"/>
        <v>-5463500</v>
      </c>
      <c r="Z12" s="170">
        <f>+IF(X12&lt;&gt;0,+(Y12/X12)*100,0)</f>
        <v>-100</v>
      </c>
      <c r="AA12" s="74">
        <f>SUM(AA6:AA11)</f>
        <v>10927000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7880000</v>
      </c>
      <c r="D17" s="155"/>
      <c r="E17" s="59">
        <v>7460000</v>
      </c>
      <c r="F17" s="60">
        <v>7460000</v>
      </c>
      <c r="G17" s="60">
        <v>7460000</v>
      </c>
      <c r="H17" s="60">
        <v>7460000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3730000</v>
      </c>
      <c r="Y17" s="60">
        <v>-3730000</v>
      </c>
      <c r="Z17" s="140">
        <v>-100</v>
      </c>
      <c r="AA17" s="62">
        <v>7460000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65563838</v>
      </c>
      <c r="D19" s="155"/>
      <c r="E19" s="59">
        <v>67448000</v>
      </c>
      <c r="F19" s="60">
        <v>67448000</v>
      </c>
      <c r="G19" s="60">
        <v>67496379</v>
      </c>
      <c r="H19" s="60">
        <v>66584387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33724000</v>
      </c>
      <c r="Y19" s="60">
        <v>-33724000</v>
      </c>
      <c r="Z19" s="140">
        <v>-100</v>
      </c>
      <c r="AA19" s="62">
        <v>67448000</v>
      </c>
    </row>
    <row r="20" spans="1:27" ht="12.75">
      <c r="A20" s="249" t="s">
        <v>155</v>
      </c>
      <c r="B20" s="182"/>
      <c r="C20" s="155">
        <v>1774500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4495000</v>
      </c>
      <c r="F21" s="60">
        <v>4495000</v>
      </c>
      <c r="G21" s="60">
        <v>5095140</v>
      </c>
      <c r="H21" s="60">
        <v>5095140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2247500</v>
      </c>
      <c r="Y21" s="60">
        <v>-2247500</v>
      </c>
      <c r="Z21" s="140">
        <v>-100</v>
      </c>
      <c r="AA21" s="62">
        <v>4495000</v>
      </c>
    </row>
    <row r="22" spans="1:27" ht="12.75">
      <c r="A22" s="249" t="s">
        <v>157</v>
      </c>
      <c r="B22" s="182"/>
      <c r="C22" s="155">
        <v>415290</v>
      </c>
      <c r="D22" s="155"/>
      <c r="E22" s="59">
        <v>263000</v>
      </c>
      <c r="F22" s="60">
        <v>263000</v>
      </c>
      <c r="G22" s="60">
        <v>398093</v>
      </c>
      <c r="H22" s="60">
        <v>365714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131500</v>
      </c>
      <c r="Y22" s="60">
        <v>-131500</v>
      </c>
      <c r="Z22" s="140">
        <v>-100</v>
      </c>
      <c r="AA22" s="62">
        <v>263000</v>
      </c>
    </row>
    <row r="23" spans="1:27" ht="12.75">
      <c r="A23" s="249" t="s">
        <v>158</v>
      </c>
      <c r="B23" s="182"/>
      <c r="C23" s="155">
        <v>19750</v>
      </c>
      <c r="D23" s="155"/>
      <c r="E23" s="59"/>
      <c r="F23" s="60"/>
      <c r="G23" s="159">
        <v>19750</v>
      </c>
      <c r="H23" s="159">
        <v>19750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75653378</v>
      </c>
      <c r="D24" s="168">
        <f>SUM(D15:D23)</f>
        <v>0</v>
      </c>
      <c r="E24" s="76">
        <f t="shared" si="1"/>
        <v>79666000</v>
      </c>
      <c r="F24" s="77">
        <f t="shared" si="1"/>
        <v>79666000</v>
      </c>
      <c r="G24" s="77">
        <f t="shared" si="1"/>
        <v>80469362</v>
      </c>
      <c r="H24" s="77">
        <f t="shared" si="1"/>
        <v>79524991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39833000</v>
      </c>
      <c r="Y24" s="77">
        <f t="shared" si="1"/>
        <v>-39833000</v>
      </c>
      <c r="Z24" s="212">
        <f>+IF(X24&lt;&gt;0,+(Y24/X24)*100,0)</f>
        <v>-100</v>
      </c>
      <c r="AA24" s="79">
        <f>SUM(AA15:AA23)</f>
        <v>79666000</v>
      </c>
    </row>
    <row r="25" spans="1:27" ht="12.75">
      <c r="A25" s="250" t="s">
        <v>159</v>
      </c>
      <c r="B25" s="251"/>
      <c r="C25" s="168">
        <f aca="true" t="shared" si="2" ref="C25:Y25">+C12+C24</f>
        <v>98157190</v>
      </c>
      <c r="D25" s="168">
        <f>+D12+D24</f>
        <v>0</v>
      </c>
      <c r="E25" s="72">
        <f t="shared" si="2"/>
        <v>90593000</v>
      </c>
      <c r="F25" s="73">
        <f t="shared" si="2"/>
        <v>90593000</v>
      </c>
      <c r="G25" s="73">
        <f t="shared" si="2"/>
        <v>117021632</v>
      </c>
      <c r="H25" s="73">
        <f t="shared" si="2"/>
        <v>128363197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45296500</v>
      </c>
      <c r="Y25" s="73">
        <f t="shared" si="2"/>
        <v>-45296500</v>
      </c>
      <c r="Z25" s="170">
        <f>+IF(X25&lt;&gt;0,+(Y25/X25)*100,0)</f>
        <v>-100</v>
      </c>
      <c r="AA25" s="74">
        <f>+AA12+AA24</f>
        <v>90593000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15305000</v>
      </c>
      <c r="F29" s="60">
        <v>15305000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7652500</v>
      </c>
      <c r="Y29" s="60">
        <v>-7652500</v>
      </c>
      <c r="Z29" s="140">
        <v>-100</v>
      </c>
      <c r="AA29" s="62">
        <v>15305000</v>
      </c>
    </row>
    <row r="30" spans="1:27" ht="12.75">
      <c r="A30" s="249" t="s">
        <v>52</v>
      </c>
      <c r="B30" s="182"/>
      <c r="C30" s="155"/>
      <c r="D30" s="155"/>
      <c r="E30" s="59">
        <v>1626000</v>
      </c>
      <c r="F30" s="60">
        <v>1626000</v>
      </c>
      <c r="G30" s="60">
        <v>719060</v>
      </c>
      <c r="H30" s="60">
        <v>719060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813000</v>
      </c>
      <c r="Y30" s="60">
        <v>-813000</v>
      </c>
      <c r="Z30" s="140">
        <v>-100</v>
      </c>
      <c r="AA30" s="62">
        <v>1626000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15981003</v>
      </c>
      <c r="D32" s="155"/>
      <c r="E32" s="59">
        <v>15662000</v>
      </c>
      <c r="F32" s="60">
        <v>15662000</v>
      </c>
      <c r="G32" s="60">
        <v>9029170</v>
      </c>
      <c r="H32" s="60">
        <v>9835617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7831000</v>
      </c>
      <c r="Y32" s="60">
        <v>-7831000</v>
      </c>
      <c r="Z32" s="140">
        <v>-100</v>
      </c>
      <c r="AA32" s="62">
        <v>15662000</v>
      </c>
    </row>
    <row r="33" spans="1:27" ht="12.75">
      <c r="A33" s="249" t="s">
        <v>165</v>
      </c>
      <c r="B33" s="182"/>
      <c r="C33" s="155">
        <v>1793200</v>
      </c>
      <c r="D33" s="155"/>
      <c r="E33" s="59"/>
      <c r="F33" s="60"/>
      <c r="G33" s="60">
        <v>6319285</v>
      </c>
      <c r="H33" s="60">
        <v>6547829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17774203</v>
      </c>
      <c r="D34" s="168">
        <f>SUM(D29:D33)</f>
        <v>0</v>
      </c>
      <c r="E34" s="72">
        <f t="shared" si="3"/>
        <v>32593000</v>
      </c>
      <c r="F34" s="73">
        <f t="shared" si="3"/>
        <v>32593000</v>
      </c>
      <c r="G34" s="73">
        <f t="shared" si="3"/>
        <v>16067515</v>
      </c>
      <c r="H34" s="73">
        <f t="shared" si="3"/>
        <v>17102506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16296500</v>
      </c>
      <c r="Y34" s="73">
        <f t="shared" si="3"/>
        <v>-16296500</v>
      </c>
      <c r="Z34" s="170">
        <f>+IF(X34&lt;&gt;0,+(Y34/X34)*100,0)</f>
        <v>-100</v>
      </c>
      <c r="AA34" s="74">
        <f>SUM(AA29:AA33)</f>
        <v>32593000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4900920</v>
      </c>
      <c r="D37" s="155"/>
      <c r="E37" s="59">
        <v>1285000</v>
      </c>
      <c r="F37" s="60">
        <v>1285000</v>
      </c>
      <c r="G37" s="60">
        <v>1768101</v>
      </c>
      <c r="H37" s="60">
        <v>1768101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642500</v>
      </c>
      <c r="Y37" s="60">
        <v>-642500</v>
      </c>
      <c r="Z37" s="140">
        <v>-100</v>
      </c>
      <c r="AA37" s="62">
        <v>1285000</v>
      </c>
    </row>
    <row r="38" spans="1:27" ht="12.75">
      <c r="A38" s="249" t="s">
        <v>165</v>
      </c>
      <c r="B38" s="182"/>
      <c r="C38" s="155"/>
      <c r="D38" s="155"/>
      <c r="E38" s="59">
        <v>24080000</v>
      </c>
      <c r="F38" s="60">
        <v>24080000</v>
      </c>
      <c r="G38" s="60">
        <v>24308874</v>
      </c>
      <c r="H38" s="60">
        <v>24080330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12040000</v>
      </c>
      <c r="Y38" s="60">
        <v>-12040000</v>
      </c>
      <c r="Z38" s="140">
        <v>-100</v>
      </c>
      <c r="AA38" s="62">
        <v>24080000</v>
      </c>
    </row>
    <row r="39" spans="1:27" ht="12.75">
      <c r="A39" s="250" t="s">
        <v>59</v>
      </c>
      <c r="B39" s="253"/>
      <c r="C39" s="168">
        <f aca="true" t="shared" si="4" ref="C39:Y39">SUM(C37:C38)</f>
        <v>4900920</v>
      </c>
      <c r="D39" s="168">
        <f>SUM(D37:D38)</f>
        <v>0</v>
      </c>
      <c r="E39" s="76">
        <f t="shared" si="4"/>
        <v>25365000</v>
      </c>
      <c r="F39" s="77">
        <f t="shared" si="4"/>
        <v>25365000</v>
      </c>
      <c r="G39" s="77">
        <f t="shared" si="4"/>
        <v>26076975</v>
      </c>
      <c r="H39" s="77">
        <f t="shared" si="4"/>
        <v>25848431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12682500</v>
      </c>
      <c r="Y39" s="77">
        <f t="shared" si="4"/>
        <v>-12682500</v>
      </c>
      <c r="Z39" s="212">
        <f>+IF(X39&lt;&gt;0,+(Y39/X39)*100,0)</f>
        <v>-100</v>
      </c>
      <c r="AA39" s="79">
        <f>SUM(AA37:AA38)</f>
        <v>25365000</v>
      </c>
    </row>
    <row r="40" spans="1:27" ht="12.75">
      <c r="A40" s="250" t="s">
        <v>167</v>
      </c>
      <c r="B40" s="251"/>
      <c r="C40" s="168">
        <f aca="true" t="shared" si="5" ref="C40:Y40">+C34+C39</f>
        <v>22675123</v>
      </c>
      <c r="D40" s="168">
        <f>+D34+D39</f>
        <v>0</v>
      </c>
      <c r="E40" s="72">
        <f t="shared" si="5"/>
        <v>57958000</v>
      </c>
      <c r="F40" s="73">
        <f t="shared" si="5"/>
        <v>57958000</v>
      </c>
      <c r="G40" s="73">
        <f t="shared" si="5"/>
        <v>42144490</v>
      </c>
      <c r="H40" s="73">
        <f t="shared" si="5"/>
        <v>42950937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28979000</v>
      </c>
      <c r="Y40" s="73">
        <f t="shared" si="5"/>
        <v>-28979000</v>
      </c>
      <c r="Z40" s="170">
        <f>+IF(X40&lt;&gt;0,+(Y40/X40)*100,0)</f>
        <v>-100</v>
      </c>
      <c r="AA40" s="74">
        <f>+AA34+AA39</f>
        <v>57958000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75482067</v>
      </c>
      <c r="D42" s="257">
        <f>+D25-D40</f>
        <v>0</v>
      </c>
      <c r="E42" s="258">
        <f t="shared" si="6"/>
        <v>32635000</v>
      </c>
      <c r="F42" s="259">
        <f t="shared" si="6"/>
        <v>32635000</v>
      </c>
      <c r="G42" s="259">
        <f t="shared" si="6"/>
        <v>74877142</v>
      </c>
      <c r="H42" s="259">
        <f t="shared" si="6"/>
        <v>85412260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16317500</v>
      </c>
      <c r="Y42" s="259">
        <f t="shared" si="6"/>
        <v>-16317500</v>
      </c>
      <c r="Z42" s="260">
        <f>+IF(X42&lt;&gt;0,+(Y42/X42)*100,0)</f>
        <v>-100</v>
      </c>
      <c r="AA42" s="261">
        <f>+AA25-AA40</f>
        <v>32635000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33511919</v>
      </c>
      <c r="D45" s="155"/>
      <c r="E45" s="59">
        <v>-9335000</v>
      </c>
      <c r="F45" s="60">
        <v>-9335000</v>
      </c>
      <c r="G45" s="60">
        <v>32906994</v>
      </c>
      <c r="H45" s="60">
        <v>43442112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-4667500</v>
      </c>
      <c r="Y45" s="60">
        <v>4667500</v>
      </c>
      <c r="Z45" s="139">
        <v>-100</v>
      </c>
      <c r="AA45" s="62">
        <v>-9335000</v>
      </c>
    </row>
    <row r="46" spans="1:27" ht="12.75">
      <c r="A46" s="249" t="s">
        <v>171</v>
      </c>
      <c r="B46" s="182"/>
      <c r="C46" s="155">
        <v>41970148</v>
      </c>
      <c r="D46" s="155"/>
      <c r="E46" s="59">
        <v>41970000</v>
      </c>
      <c r="F46" s="60">
        <v>41970000</v>
      </c>
      <c r="G46" s="60">
        <v>41970148</v>
      </c>
      <c r="H46" s="60">
        <v>41970148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20985000</v>
      </c>
      <c r="Y46" s="60">
        <v>-20985000</v>
      </c>
      <c r="Z46" s="139">
        <v>-100</v>
      </c>
      <c r="AA46" s="62">
        <v>41970000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75482067</v>
      </c>
      <c r="D48" s="217">
        <f>SUM(D45:D47)</f>
        <v>0</v>
      </c>
      <c r="E48" s="264">
        <f t="shared" si="7"/>
        <v>32635000</v>
      </c>
      <c r="F48" s="219">
        <f t="shared" si="7"/>
        <v>32635000</v>
      </c>
      <c r="G48" s="219">
        <f t="shared" si="7"/>
        <v>74877142</v>
      </c>
      <c r="H48" s="219">
        <f t="shared" si="7"/>
        <v>85412260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16317500</v>
      </c>
      <c r="Y48" s="219">
        <f t="shared" si="7"/>
        <v>-16317500</v>
      </c>
      <c r="Z48" s="265">
        <f>+IF(X48&lt;&gt;0,+(Y48/X48)*100,0)</f>
        <v>-100</v>
      </c>
      <c r="AA48" s="232">
        <f>SUM(AA45:AA47)</f>
        <v>32635000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8712356</v>
      </c>
      <c r="D8" s="155"/>
      <c r="E8" s="59">
        <v>5099352</v>
      </c>
      <c r="F8" s="60">
        <v>5099352</v>
      </c>
      <c r="G8" s="60">
        <v>2456976</v>
      </c>
      <c r="H8" s="60">
        <v>88588</v>
      </c>
      <c r="I8" s="60">
        <v>223605</v>
      </c>
      <c r="J8" s="60">
        <v>2769169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2769169</v>
      </c>
      <c r="X8" s="60">
        <v>2461751</v>
      </c>
      <c r="Y8" s="60">
        <v>307418</v>
      </c>
      <c r="Z8" s="140">
        <v>12.49</v>
      </c>
      <c r="AA8" s="62">
        <v>5099352</v>
      </c>
    </row>
    <row r="9" spans="1:27" ht="12.75">
      <c r="A9" s="249" t="s">
        <v>179</v>
      </c>
      <c r="B9" s="182"/>
      <c r="C9" s="155">
        <v>77660671</v>
      </c>
      <c r="D9" s="155"/>
      <c r="E9" s="59">
        <v>74448000</v>
      </c>
      <c r="F9" s="60">
        <v>74448000</v>
      </c>
      <c r="G9" s="60">
        <v>27635000</v>
      </c>
      <c r="H9" s="60">
        <v>1500000</v>
      </c>
      <c r="I9" s="60">
        <v>2400000</v>
      </c>
      <c r="J9" s="60">
        <v>31535000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31535000</v>
      </c>
      <c r="X9" s="60">
        <v>37224000</v>
      </c>
      <c r="Y9" s="60">
        <v>-5689000</v>
      </c>
      <c r="Z9" s="140">
        <v>-15.28</v>
      </c>
      <c r="AA9" s="62">
        <v>74448000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2252027</v>
      </c>
      <c r="D11" s="155"/>
      <c r="E11" s="59">
        <v>1458504</v>
      </c>
      <c r="F11" s="60">
        <v>1458504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729252</v>
      </c>
      <c r="Y11" s="60">
        <v>-729252</v>
      </c>
      <c r="Z11" s="140">
        <v>-100</v>
      </c>
      <c r="AA11" s="62">
        <v>1458504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-77164322</v>
      </c>
      <c r="D14" s="155"/>
      <c r="E14" s="59">
        <v>-90780702</v>
      </c>
      <c r="F14" s="60">
        <v>-90780702</v>
      </c>
      <c r="G14" s="60">
        <v>-7457968</v>
      </c>
      <c r="H14" s="60">
        <v>-5771933</v>
      </c>
      <c r="I14" s="60">
        <v>-20176197</v>
      </c>
      <c r="J14" s="60">
        <v>-33406098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-33406098</v>
      </c>
      <c r="X14" s="60">
        <v>-50068824</v>
      </c>
      <c r="Y14" s="60">
        <v>16662726</v>
      </c>
      <c r="Z14" s="140">
        <v>-33.28</v>
      </c>
      <c r="AA14" s="62">
        <v>-90780702</v>
      </c>
    </row>
    <row r="15" spans="1:27" ht="12.75">
      <c r="A15" s="249" t="s">
        <v>40</v>
      </c>
      <c r="B15" s="182"/>
      <c r="C15" s="155">
        <v>-2369493</v>
      </c>
      <c r="D15" s="155"/>
      <c r="E15" s="59">
        <v>-306908</v>
      </c>
      <c r="F15" s="60">
        <v>-306908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-153450</v>
      </c>
      <c r="Y15" s="60">
        <v>153450</v>
      </c>
      <c r="Z15" s="140">
        <v>-100</v>
      </c>
      <c r="AA15" s="62">
        <v>-306908</v>
      </c>
    </row>
    <row r="16" spans="1:27" ht="12.75">
      <c r="A16" s="249" t="s">
        <v>42</v>
      </c>
      <c r="B16" s="182"/>
      <c r="C16" s="155"/>
      <c r="D16" s="155"/>
      <c r="E16" s="59">
        <v>-3083257</v>
      </c>
      <c r="F16" s="60">
        <v>-3083257</v>
      </c>
      <c r="G16" s="60">
        <v>-215538</v>
      </c>
      <c r="H16" s="60">
        <v>-567532</v>
      </c>
      <c r="I16" s="60">
        <v>-581983</v>
      </c>
      <c r="J16" s="60">
        <v>-1365053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-1365053</v>
      </c>
      <c r="X16" s="60">
        <v>-2082000</v>
      </c>
      <c r="Y16" s="60">
        <v>716947</v>
      </c>
      <c r="Z16" s="140">
        <v>-34.44</v>
      </c>
      <c r="AA16" s="62">
        <v>-3083257</v>
      </c>
    </row>
    <row r="17" spans="1:27" ht="12.75">
      <c r="A17" s="250" t="s">
        <v>185</v>
      </c>
      <c r="B17" s="251"/>
      <c r="C17" s="168">
        <f aca="true" t="shared" si="0" ref="C17:Y17">SUM(C6:C16)</f>
        <v>9091239</v>
      </c>
      <c r="D17" s="168">
        <f t="shared" si="0"/>
        <v>0</v>
      </c>
      <c r="E17" s="72">
        <f t="shared" si="0"/>
        <v>-13165011</v>
      </c>
      <c r="F17" s="73">
        <f t="shared" si="0"/>
        <v>-13165011</v>
      </c>
      <c r="G17" s="73">
        <f t="shared" si="0"/>
        <v>22418470</v>
      </c>
      <c r="H17" s="73">
        <f t="shared" si="0"/>
        <v>-4750877</v>
      </c>
      <c r="I17" s="73">
        <f t="shared" si="0"/>
        <v>-18134575</v>
      </c>
      <c r="J17" s="73">
        <f t="shared" si="0"/>
        <v>-466982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-466982</v>
      </c>
      <c r="X17" s="73">
        <f t="shared" si="0"/>
        <v>-11889271</v>
      </c>
      <c r="Y17" s="73">
        <f t="shared" si="0"/>
        <v>11422289</v>
      </c>
      <c r="Z17" s="170">
        <f>+IF(X17&lt;&gt;0,+(Y17/X17)*100,0)</f>
        <v>-96.07224025762386</v>
      </c>
      <c r="AA17" s="74">
        <f>SUM(AA6:AA16)</f>
        <v>-13165011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-4100000</v>
      </c>
      <c r="F26" s="60">
        <v>-4100000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-2050000</v>
      </c>
      <c r="Y26" s="60">
        <v>2050000</v>
      </c>
      <c r="Z26" s="140">
        <v>-100</v>
      </c>
      <c r="AA26" s="62">
        <v>-4100000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-4100000</v>
      </c>
      <c r="F27" s="73">
        <f t="shared" si="1"/>
        <v>-4100000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-2050000</v>
      </c>
      <c r="Y27" s="73">
        <f t="shared" si="1"/>
        <v>2050000</v>
      </c>
      <c r="Z27" s="170">
        <f>+IF(X27&lt;&gt;0,+(Y27/X27)*100,0)</f>
        <v>-100</v>
      </c>
      <c r="AA27" s="74">
        <f>SUM(AA21:AA26)</f>
        <v>-4100000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-505133</v>
      </c>
      <c r="F35" s="60">
        <v>-505133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-203000</v>
      </c>
      <c r="Y35" s="60">
        <v>203000</v>
      </c>
      <c r="Z35" s="140">
        <v>-100</v>
      </c>
      <c r="AA35" s="62">
        <v>-505133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-505133</v>
      </c>
      <c r="F36" s="73">
        <f t="shared" si="2"/>
        <v>-505133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-203000</v>
      </c>
      <c r="Y36" s="73">
        <f t="shared" si="2"/>
        <v>203000</v>
      </c>
      <c r="Z36" s="170">
        <f>+IF(X36&lt;&gt;0,+(Y36/X36)*100,0)</f>
        <v>-100</v>
      </c>
      <c r="AA36" s="74">
        <f>SUM(AA31:AA35)</f>
        <v>-505133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9091239</v>
      </c>
      <c r="D38" s="153">
        <f>+D17+D27+D36</f>
        <v>0</v>
      </c>
      <c r="E38" s="99">
        <f t="shared" si="3"/>
        <v>-17770144</v>
      </c>
      <c r="F38" s="100">
        <f t="shared" si="3"/>
        <v>-17770144</v>
      </c>
      <c r="G38" s="100">
        <f t="shared" si="3"/>
        <v>22418470</v>
      </c>
      <c r="H38" s="100">
        <f t="shared" si="3"/>
        <v>-4750877</v>
      </c>
      <c r="I38" s="100">
        <f t="shared" si="3"/>
        <v>-18134575</v>
      </c>
      <c r="J38" s="100">
        <f t="shared" si="3"/>
        <v>-466982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-466982</v>
      </c>
      <c r="X38" s="100">
        <f t="shared" si="3"/>
        <v>-14142271</v>
      </c>
      <c r="Y38" s="100">
        <f t="shared" si="3"/>
        <v>13675289</v>
      </c>
      <c r="Z38" s="137">
        <f>+IF(X38&lt;&gt;0,+(Y38/X38)*100,0)</f>
        <v>-96.6979702199173</v>
      </c>
      <c r="AA38" s="102">
        <f>+AA17+AA27+AA36</f>
        <v>-17770144</v>
      </c>
    </row>
    <row r="39" spans="1:27" ht="12.75">
      <c r="A39" s="249" t="s">
        <v>200</v>
      </c>
      <c r="B39" s="182"/>
      <c r="C39" s="153"/>
      <c r="D39" s="153"/>
      <c r="E39" s="99">
        <v>2464248</v>
      </c>
      <c r="F39" s="100">
        <v>2464248</v>
      </c>
      <c r="G39" s="100">
        <v>613005</v>
      </c>
      <c r="H39" s="100">
        <v>23031475</v>
      </c>
      <c r="I39" s="100">
        <v>18280598</v>
      </c>
      <c r="J39" s="100">
        <v>613005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613005</v>
      </c>
      <c r="X39" s="100">
        <v>2464248</v>
      </c>
      <c r="Y39" s="100">
        <v>-1851243</v>
      </c>
      <c r="Z39" s="137">
        <v>-75.12</v>
      </c>
      <c r="AA39" s="102">
        <v>2464248</v>
      </c>
    </row>
    <row r="40" spans="1:27" ht="12.75">
      <c r="A40" s="269" t="s">
        <v>201</v>
      </c>
      <c r="B40" s="256"/>
      <c r="C40" s="257">
        <v>9091239</v>
      </c>
      <c r="D40" s="257"/>
      <c r="E40" s="258">
        <v>-15305898</v>
      </c>
      <c r="F40" s="259">
        <v>-15305898</v>
      </c>
      <c r="G40" s="259">
        <v>23031475</v>
      </c>
      <c r="H40" s="259">
        <v>18280598</v>
      </c>
      <c r="I40" s="259">
        <v>146023</v>
      </c>
      <c r="J40" s="259">
        <v>146023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-11678025</v>
      </c>
      <c r="Y40" s="259">
        <v>11678025</v>
      </c>
      <c r="Z40" s="260">
        <v>-100</v>
      </c>
      <c r="AA40" s="261">
        <v>-15305898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1775861</v>
      </c>
      <c r="D5" s="200">
        <f t="shared" si="0"/>
        <v>0</v>
      </c>
      <c r="E5" s="106">
        <f t="shared" si="0"/>
        <v>4100000</v>
      </c>
      <c r="F5" s="106">
        <f t="shared" si="0"/>
        <v>4100000</v>
      </c>
      <c r="G5" s="106">
        <f t="shared" si="0"/>
        <v>0</v>
      </c>
      <c r="H5" s="106">
        <f t="shared" si="0"/>
        <v>74200</v>
      </c>
      <c r="I5" s="106">
        <f t="shared" si="0"/>
        <v>0</v>
      </c>
      <c r="J5" s="106">
        <f t="shared" si="0"/>
        <v>74200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74200</v>
      </c>
      <c r="X5" s="106">
        <f t="shared" si="0"/>
        <v>2050000</v>
      </c>
      <c r="Y5" s="106">
        <f t="shared" si="0"/>
        <v>-1975800</v>
      </c>
      <c r="Z5" s="201">
        <f>+IF(X5&lt;&gt;0,+(Y5/X5)*100,0)</f>
        <v>-96.38048780487804</v>
      </c>
      <c r="AA5" s="199">
        <f>SUM(AA11:AA18)</f>
        <v>4100000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1775861</v>
      </c>
      <c r="D15" s="156"/>
      <c r="E15" s="60">
        <v>4100000</v>
      </c>
      <c r="F15" s="60">
        <v>4100000</v>
      </c>
      <c r="G15" s="60"/>
      <c r="H15" s="60">
        <v>74200</v>
      </c>
      <c r="I15" s="60"/>
      <c r="J15" s="60">
        <v>74200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74200</v>
      </c>
      <c r="X15" s="60">
        <v>2050000</v>
      </c>
      <c r="Y15" s="60">
        <v>-1975800</v>
      </c>
      <c r="Z15" s="140">
        <v>-96.38</v>
      </c>
      <c r="AA15" s="155">
        <v>4100000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1775861</v>
      </c>
      <c r="D45" s="129">
        <f t="shared" si="7"/>
        <v>0</v>
      </c>
      <c r="E45" s="54">
        <f t="shared" si="7"/>
        <v>4100000</v>
      </c>
      <c r="F45" s="54">
        <f t="shared" si="7"/>
        <v>4100000</v>
      </c>
      <c r="G45" s="54">
        <f t="shared" si="7"/>
        <v>0</v>
      </c>
      <c r="H45" s="54">
        <f t="shared" si="7"/>
        <v>74200</v>
      </c>
      <c r="I45" s="54">
        <f t="shared" si="7"/>
        <v>0</v>
      </c>
      <c r="J45" s="54">
        <f t="shared" si="7"/>
        <v>74200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74200</v>
      </c>
      <c r="X45" s="54">
        <f t="shared" si="7"/>
        <v>2050000</v>
      </c>
      <c r="Y45" s="54">
        <f t="shared" si="7"/>
        <v>-1975800</v>
      </c>
      <c r="Z45" s="184">
        <f t="shared" si="5"/>
        <v>-96.38048780487804</v>
      </c>
      <c r="AA45" s="130">
        <f t="shared" si="8"/>
        <v>4100000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1775861</v>
      </c>
      <c r="D49" s="218">
        <f t="shared" si="9"/>
        <v>0</v>
      </c>
      <c r="E49" s="220">
        <f t="shared" si="9"/>
        <v>4100000</v>
      </c>
      <c r="F49" s="220">
        <f t="shared" si="9"/>
        <v>4100000</v>
      </c>
      <c r="G49" s="220">
        <f t="shared" si="9"/>
        <v>0</v>
      </c>
      <c r="H49" s="220">
        <f t="shared" si="9"/>
        <v>74200</v>
      </c>
      <c r="I49" s="220">
        <f t="shared" si="9"/>
        <v>0</v>
      </c>
      <c r="J49" s="220">
        <f t="shared" si="9"/>
        <v>74200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74200</v>
      </c>
      <c r="X49" s="220">
        <f t="shared" si="9"/>
        <v>2050000</v>
      </c>
      <c r="Y49" s="220">
        <f t="shared" si="9"/>
        <v>-1975800</v>
      </c>
      <c r="Z49" s="221">
        <f t="shared" si="5"/>
        <v>-96.38048780487804</v>
      </c>
      <c r="AA49" s="222">
        <f>SUM(AA41:AA48)</f>
        <v>4100000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34894</v>
      </c>
      <c r="H67" s="60">
        <v>144033</v>
      </c>
      <c r="I67" s="60">
        <v>200385</v>
      </c>
      <c r="J67" s="60">
        <v>379312</v>
      </c>
      <c r="K67" s="60">
        <v>244551</v>
      </c>
      <c r="L67" s="60">
        <v>120295</v>
      </c>
      <c r="M67" s="60">
        <v>305673</v>
      </c>
      <c r="N67" s="60">
        <v>670519</v>
      </c>
      <c r="O67" s="60"/>
      <c r="P67" s="60"/>
      <c r="Q67" s="60"/>
      <c r="R67" s="60"/>
      <c r="S67" s="60"/>
      <c r="T67" s="60"/>
      <c r="U67" s="60"/>
      <c r="V67" s="60"/>
      <c r="W67" s="60">
        <v>1049831</v>
      </c>
      <c r="X67" s="60"/>
      <c r="Y67" s="60">
        <v>1049831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243610</v>
      </c>
      <c r="H68" s="60">
        <v>910411</v>
      </c>
      <c r="I68" s="60">
        <v>432255</v>
      </c>
      <c r="J68" s="60">
        <v>1586276</v>
      </c>
      <c r="K68" s="60">
        <v>555596</v>
      </c>
      <c r="L68" s="60">
        <v>237174</v>
      </c>
      <c r="M68" s="60">
        <v>483673</v>
      </c>
      <c r="N68" s="60">
        <v>1276443</v>
      </c>
      <c r="O68" s="60"/>
      <c r="P68" s="60"/>
      <c r="Q68" s="60"/>
      <c r="R68" s="60"/>
      <c r="S68" s="60"/>
      <c r="T68" s="60"/>
      <c r="U68" s="60"/>
      <c r="V68" s="60"/>
      <c r="W68" s="60">
        <v>2862719</v>
      </c>
      <c r="X68" s="60"/>
      <c r="Y68" s="60">
        <v>2862719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278504</v>
      </c>
      <c r="H69" s="220">
        <f t="shared" si="12"/>
        <v>1054444</v>
      </c>
      <c r="I69" s="220">
        <f t="shared" si="12"/>
        <v>632640</v>
      </c>
      <c r="J69" s="220">
        <f t="shared" si="12"/>
        <v>1965588</v>
      </c>
      <c r="K69" s="220">
        <f t="shared" si="12"/>
        <v>800147</v>
      </c>
      <c r="L69" s="220">
        <f t="shared" si="12"/>
        <v>357469</v>
      </c>
      <c r="M69" s="220">
        <f t="shared" si="12"/>
        <v>789346</v>
      </c>
      <c r="N69" s="220">
        <f t="shared" si="12"/>
        <v>1946962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3912550</v>
      </c>
      <c r="X69" s="220">
        <f t="shared" si="12"/>
        <v>0</v>
      </c>
      <c r="Y69" s="220">
        <f t="shared" si="12"/>
        <v>3912550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1775861</v>
      </c>
      <c r="D40" s="344">
        <f t="shared" si="9"/>
        <v>0</v>
      </c>
      <c r="E40" s="343">
        <f t="shared" si="9"/>
        <v>4100000</v>
      </c>
      <c r="F40" s="345">
        <f t="shared" si="9"/>
        <v>4100000</v>
      </c>
      <c r="G40" s="345">
        <f t="shared" si="9"/>
        <v>0</v>
      </c>
      <c r="H40" s="343">
        <f t="shared" si="9"/>
        <v>74200</v>
      </c>
      <c r="I40" s="343">
        <f t="shared" si="9"/>
        <v>0</v>
      </c>
      <c r="J40" s="345">
        <f t="shared" si="9"/>
        <v>74200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74200</v>
      </c>
      <c r="X40" s="343">
        <f t="shared" si="9"/>
        <v>2050000</v>
      </c>
      <c r="Y40" s="345">
        <f t="shared" si="9"/>
        <v>-1975800</v>
      </c>
      <c r="Z40" s="336">
        <f>+IF(X40&lt;&gt;0,+(Y40/X40)*100,0)</f>
        <v>-96.38048780487804</v>
      </c>
      <c r="AA40" s="350">
        <f>SUM(AA41:AA49)</f>
        <v>4100000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428183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882431</v>
      </c>
      <c r="D44" s="368"/>
      <c r="E44" s="54">
        <v>1400000</v>
      </c>
      <c r="F44" s="53">
        <v>1400000</v>
      </c>
      <c r="G44" s="53"/>
      <c r="H44" s="54">
        <v>74200</v>
      </c>
      <c r="I44" s="54"/>
      <c r="J44" s="53">
        <v>74200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74200</v>
      </c>
      <c r="X44" s="54">
        <v>700000</v>
      </c>
      <c r="Y44" s="53">
        <v>-625800</v>
      </c>
      <c r="Z44" s="94">
        <v>-89.4</v>
      </c>
      <c r="AA44" s="95">
        <v>1400000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465247</v>
      </c>
      <c r="D47" s="368"/>
      <c r="E47" s="54">
        <v>2400000</v>
      </c>
      <c r="F47" s="53">
        <v>2400000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1200000</v>
      </c>
      <c r="Y47" s="53">
        <v>-1200000</v>
      </c>
      <c r="Z47" s="94">
        <v>-100</v>
      </c>
      <c r="AA47" s="95">
        <v>2400000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300000</v>
      </c>
      <c r="F49" s="53">
        <v>300000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150000</v>
      </c>
      <c r="Y49" s="53">
        <v>-150000</v>
      </c>
      <c r="Z49" s="94">
        <v>-100</v>
      </c>
      <c r="AA49" s="95">
        <v>300000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1775861</v>
      </c>
      <c r="D60" s="346">
        <f t="shared" si="14"/>
        <v>0</v>
      </c>
      <c r="E60" s="219">
        <f t="shared" si="14"/>
        <v>4100000</v>
      </c>
      <c r="F60" s="264">
        <f t="shared" si="14"/>
        <v>4100000</v>
      </c>
      <c r="G60" s="264">
        <f t="shared" si="14"/>
        <v>0</v>
      </c>
      <c r="H60" s="219">
        <f t="shared" si="14"/>
        <v>74200</v>
      </c>
      <c r="I60" s="219">
        <f t="shared" si="14"/>
        <v>0</v>
      </c>
      <c r="J60" s="264">
        <f t="shared" si="14"/>
        <v>74200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74200</v>
      </c>
      <c r="X60" s="219">
        <f t="shared" si="14"/>
        <v>2050000</v>
      </c>
      <c r="Y60" s="264">
        <f t="shared" si="14"/>
        <v>-1975800</v>
      </c>
      <c r="Z60" s="337">
        <f>+IF(X60&lt;&gt;0,+(Y60/X60)*100,0)</f>
        <v>-96.38048780487804</v>
      </c>
      <c r="AA60" s="232">
        <f>+AA57+AA54+AA51+AA40+AA37+AA34+AA22+AA5</f>
        <v>4100000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2017-02-01T14:17:51Z</dcterms:created>
  <dcterms:modified xsi:type="dcterms:W3CDTF">2017-02-01T14:17:54Z</dcterms:modified>
  <cp:category/>
  <cp:version/>
  <cp:contentType/>
  <cp:contentStatus/>
</cp:coreProperties>
</file>