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<sst xmlns="http://schemas.openxmlformats.org/spreadsheetml/2006/main" count="857" uniqueCount="303">
  <si>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Northern Cape: Namakwa(DC6) - Table C1 Schedule Quarterly Budget Statement Summary for 2nd Quarter ended 31 December 2016 (Figures Finalised as at 2017/01/30)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</si>
  <si>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</si>
  <si>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</si>
  <si>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</si>
  <si>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</si>
  <si>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</si>
  <si>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</si>
  <si>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</si>
  <si>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</si>
  <si>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</si>
  <si>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</si>
  <si>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</si>
  <si>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</si>
  <si>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</si>
  <si>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</si>
  <si>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</si>
  <si>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</si>
  <si>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</si>
  <si>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</si>
  <si>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</si>
  <si>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</si>
  <si>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</si>
  <si>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</si>
  <si>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</si>
  <si>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</si>
  <si>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</si>
  <si>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</si>
  <si>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</si>
  <si>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</si>
  <si>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</si>
  <si>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</si>
  <si>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</si>
  <si>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</si>
  <si>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</si>
  <si>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</si>
  <si>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</si>
  <si>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</si>
  <si>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</si>
  <si>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</si>
  <si>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</si>
  <si>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</si>
  <si>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</si>
  <si>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</si>
  <si>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</si>
  <si>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</si>
  <si>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</si>
  <si>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</si>
  <si>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</si>
  <si>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</si>
  <si>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</si>
  <si>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</si>
  <si>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</si>
  <si>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</si>
  <si>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</si>
  <si>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</si>
  <si>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</si>
  <si>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</si>
  <si>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</si>
  <si>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</si>
  <si>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</si>
  <si>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</si>
  <si>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</si>
  <si>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</si>
  <si>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</si>
  <si>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</si>
  <si>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</si>
  <si>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</si>
  <si>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</si>
  <si>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</si>
  <si>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</si>
  <si>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Northern Cape: Namakwa(DC6) - Table C2 Quarterly Budget Statement - Financial Performance (standard classification) for 2nd Quarter ended 31 December 2016 (Figures Finalised as at 2017/01/30)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</si>
  <si>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</si>
  <si>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</si>
  <si>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</si>
  <si>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</si>
  <si>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</si>
  <si>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</si>
  <si>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</si>
  <si>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</si>
  <si>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</si>
  <si>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</si>
  <si>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</si>
  <si>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</si>
  <si>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</si>
  <si>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</si>
  <si>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</si>
  <si>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</si>
  <si>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</si>
  <si>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</si>
  <si>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</si>
  <si>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</si>
  <si>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</si>
  <si>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</si>
  <si>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</si>
  <si>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</si>
  <si>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</si>
  <si>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</si>
  <si>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</si>
  <si>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</si>
  <si>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</si>
  <si>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Northern Cape: Namakwa(DC6) - Table C4 Quarterly Budget Statement - Financial Performance (revenue and expenditure) for 2nd Quarter ended 31 December 2016 (Figures Finalised as at 2017/01/30)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</si>
  <si>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</si>
  <si>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</si>
  <si>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</si>
  <si>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</si>
  <si>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</si>
  <si>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</si>
  <si>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</si>
  <si>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</si>
  <si>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</si>
  <si>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</si>
  <si>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</si>
  <si>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</si>
  <si>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</si>
  <si>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</si>
  <si>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</si>
  <si>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</si>
  <si>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</si>
  <si>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</si>
  <si>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</si>
  <si>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</si>
  <si>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</si>
  <si>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</si>
  <si>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</si>
  <si>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</si>
  <si>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</si>
  <si>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</si>
  <si>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</si>
  <si>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</si>
  <si>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Northern Cape: Namakwa(DC6) - Table C5 Quarterly Budget Statement - Capital Expenditure by Standard Classification and Funding for 2nd Quarter ended 31 December 2016 (Figures Finalised as at 2017/01/30)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</si>
  <si>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</si>
  <si>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</si>
  <si>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</si>
  <si>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</si>
  <si>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</si>
  <si>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</si>
  <si>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</si>
  <si>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</si>
  <si>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</si>
  <si>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</si>
  <si>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Northern Cape: Namakwa(DC6) - Table C6 Quarterly Budget Statement - Financial Position for 2nd Quarter ended 31 December 2016 (Figures Finalised as at 2017/01/30)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</si>
  <si>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</si>
  <si>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</si>
  <si>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</si>
  <si>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</si>
  <si>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</si>
  <si>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</si>
  <si>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</si>
  <si>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</si>
  <si>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</si>
  <si>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</si>
  <si>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</si>
  <si>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</si>
  <si>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</si>
  <si>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</si>
  <si>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</si>
  <si>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</si>
  <si>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</si>
  <si>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</si>
  <si>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</si>
  <si>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</si>
  <si>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</si>
  <si>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</si>
  <si>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</si>
  <si>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</si>
  <si>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</si>
  <si>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</si>
  <si>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</si>
  <si>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</si>
  <si>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</si>
  <si>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</si>
  <si>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</si>
  <si>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</si>
  <si>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</si>
  <si>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Northern Cape: Namakwa(DC6) - Table C7 Quarterly Budget Statement - Cash Flows for 2nd Quarter ended 31 December 2016 (Figures Finalised as at 2017/01/30)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</si>
  <si>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</si>
  <si>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</si>
  <si>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</si>
  <si>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</si>
  <si>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</si>
  <si>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</si>
  <si>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</si>
  <si>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</si>
  <si>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</si>
  <si>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</si>
  <si>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</si>
  <si>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</si>
  <si>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</si>
  <si>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</si>
  <si>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</si>
  <si>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</si>
  <si>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</si>
  <si>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</si>
  <si>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</si>
  <si>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</si>
  <si>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</si>
  <si>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</si>
  <si>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</si>
  <si>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</si>
  <si>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</si>
  <si>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</si>
  <si>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</si>
  <si>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Northern Cape: Namakwa(DC6) - Table C9 Quarterly Budget Statement - Capital Expenditure by Asset Clas for 2nd Quarter ended 31 December 2016 (Figures Finalised as at 2017/01/30)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</si>
  <si>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</si>
  <si>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</si>
  <si>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</si>
  <si>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</si>
  <si>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</si>
  <si>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</si>
  <si>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</si>
  <si>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</si>
  <si>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</si>
  <si>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</si>
  <si>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</si>
  <si>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</si>
  <si>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</si>
  <si>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</si>
  <si>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</si>
  <si>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</si>
  <si>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</si>
  <si>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</si>
  <si>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</si>
  <si>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</si>
  <si>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</si>
  <si>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</si>
  <si>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</si>
  <si>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</si>
  <si>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Northern Cape: Namakwa(DC6) - Table SC13a Quarterly Budget Statement - Capital Expenditure on New Assets by Asset Class for 2nd Quarter ended 31 December 2016 (Figures Finalised as at 2017/01/30)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</si>
  <si>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</si>
  <si>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</si>
  <si>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</si>
  <si>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</si>
  <si>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</si>
  <si>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</si>
  <si>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</si>
  <si>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</si>
  <si>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</si>
  <si>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</si>
  <si>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</si>
  <si>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</si>
  <si>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</si>
  <si>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</si>
  <si>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</si>
  <si>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</si>
  <si>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</si>
  <si>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</si>
  <si>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</si>
  <si>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</si>
  <si>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</si>
  <si>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</si>
  <si>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</si>
  <si>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</si>
  <si>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</si>
  <si>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</si>
  <si>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</si>
  <si>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</si>
  <si>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</si>
  <si>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</si>
  <si>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</si>
  <si>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</si>
  <si>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</si>
  <si>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</si>
  <si>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</si>
  <si>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Northern Cape: Namakwa(DC6) - Table SC13B Quarterly Budget Statement - Capital Expenditure on Renewal of existing assets by Asset Class for 2nd Quarter ended 31 December 2016 (Figures Finalised as at 2017/01/30)</t>
  </si>
  <si>
    <t>Capital Expenditure on Renewal of Existing Assets by Asset Class/Sub-class</t>
  </si>
  <si>
    <t>Total Capital Expenditure on Renewal of Existing Assets</t>
  </si>
  <si>
    <t>Northern Cape: Namakwa(DC6) - Table SC13C Quarterly Budget Statement - Repairs and Maintenance Expenditure by Asset Class for 2nd Quarter ended 31 December 2016 (Figures Finalised as at 2017/01/30)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</si>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</sst>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2.7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/>
      <c r="X6" s="60">
        <v>0</v>
      </c>
      <c r="Y6" s="61">
        <v>0</v>
      </c>
      <c r="Z6" s="62">
        <v>0</v>
      </c>
    </row>
    <row r="7" spans="1:26" ht="12.75">
      <c r="A7" s="58" t="s">
        <v>33</v>
      </c>
      <c r="B7" s="19">
        <v>1853638</v>
      </c>
      <c r="C7" s="19">
        <v>0</v>
      </c>
      <c r="D7" s="59">
        <v>2830000</v>
      </c>
      <c r="E7" s="60">
        <v>2830000</v>
      </c>
      <c r="F7" s="60">
        <v>50930</v>
      </c>
      <c r="G7" s="60">
        <v>43064</v>
      </c>
      <c r="H7" s="60">
        <v>49066</v>
      </c>
      <c r="I7" s="60">
        <v>143060</v>
      </c>
      <c r="J7" s="60">
        <v>36793</v>
      </c>
      <c r="K7" s="60">
        <v>174603</v>
      </c>
      <c r="L7" s="60">
        <v>39880</v>
      </c>
      <c r="M7" s="60">
        <v>251276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394336</v>
      </c>
      <c r="W7" s="60">
        <v>1414998</v>
      </c>
      <c r="X7" s="60">
        <v>-1020662</v>
      </c>
      <c r="Y7" s="61">
        <v>-72.13</v>
      </c>
      <c r="Z7" s="62">
        <v>2830000</v>
      </c>
    </row>
    <row r="8" spans="1:26" ht="12.75">
      <c r="A8" s="58" t="s">
        <v>34</v>
      </c>
      <c r="B8" s="19">
        <v>41460460</v>
      </c>
      <c r="C8" s="19">
        <v>0</v>
      </c>
      <c r="D8" s="59">
        <v>77098244</v>
      </c>
      <c r="E8" s="60">
        <v>77098244</v>
      </c>
      <c r="F8" s="60">
        <v>14892719</v>
      </c>
      <c r="G8" s="60">
        <v>65497</v>
      </c>
      <c r="H8" s="60">
        <v>251789</v>
      </c>
      <c r="I8" s="60">
        <v>15210005</v>
      </c>
      <c r="J8" s="60">
        <v>346747</v>
      </c>
      <c r="K8" s="60">
        <v>152752</v>
      </c>
      <c r="L8" s="60">
        <v>12635864</v>
      </c>
      <c r="M8" s="60">
        <v>13135363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28345368</v>
      </c>
      <c r="W8" s="60">
        <v>38550318</v>
      </c>
      <c r="X8" s="60">
        <v>-10204950</v>
      </c>
      <c r="Y8" s="61">
        <v>-26.47</v>
      </c>
      <c r="Z8" s="62">
        <v>77098244</v>
      </c>
    </row>
    <row r="9" spans="1:26" ht="12.75">
      <c r="A9" s="58" t="s">
        <v>35</v>
      </c>
      <c r="B9" s="19">
        <v>2172904</v>
      </c>
      <c r="C9" s="19">
        <v>0</v>
      </c>
      <c r="D9" s="59">
        <v>12955200</v>
      </c>
      <c r="E9" s="60">
        <v>12955200</v>
      </c>
      <c r="F9" s="60">
        <v>71160</v>
      </c>
      <c r="G9" s="60">
        <v>88950</v>
      </c>
      <c r="H9" s="60">
        <v>78097</v>
      </c>
      <c r="I9" s="60">
        <v>238207</v>
      </c>
      <c r="J9" s="60">
        <v>78445</v>
      </c>
      <c r="K9" s="60">
        <v>78068</v>
      </c>
      <c r="L9" s="60">
        <v>78887</v>
      </c>
      <c r="M9" s="60">
        <v>235400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473607</v>
      </c>
      <c r="W9" s="60">
        <v>6419826</v>
      </c>
      <c r="X9" s="60">
        <v>-5946219</v>
      </c>
      <c r="Y9" s="61">
        <v>-92.62</v>
      </c>
      <c r="Z9" s="62">
        <v>12955200</v>
      </c>
    </row>
    <row r="10" spans="1:26" ht="22.5">
      <c r="A10" s="63" t="s">
        <v>278</v>
      </c>
      <c r="B10" s="64">
        <f>SUM(B5:B9)</f>
        <v>45487002</v>
      </c>
      <c r="C10" s="64">
        <f>SUM(C5:C9)</f>
        <v>0</v>
      </c>
      <c r="D10" s="65">
        <f aca="true" t="shared" si="0" ref="D10:Z10">SUM(D5:D9)</f>
        <v>92883444</v>
      </c>
      <c r="E10" s="66">
        <f t="shared" si="0"/>
        <v>92883444</v>
      </c>
      <c r="F10" s="66">
        <f t="shared" si="0"/>
        <v>15014809</v>
      </c>
      <c r="G10" s="66">
        <f t="shared" si="0"/>
        <v>197511</v>
      </c>
      <c r="H10" s="66">
        <f t="shared" si="0"/>
        <v>378952</v>
      </c>
      <c r="I10" s="66">
        <f t="shared" si="0"/>
        <v>15591272</v>
      </c>
      <c r="J10" s="66">
        <f t="shared" si="0"/>
        <v>461985</v>
      </c>
      <c r="K10" s="66">
        <f t="shared" si="0"/>
        <v>405423</v>
      </c>
      <c r="L10" s="66">
        <f t="shared" si="0"/>
        <v>12754631</v>
      </c>
      <c r="M10" s="66">
        <f t="shared" si="0"/>
        <v>13622039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29213311</v>
      </c>
      <c r="W10" s="66">
        <f t="shared" si="0"/>
        <v>46385142</v>
      </c>
      <c r="X10" s="66">
        <f t="shared" si="0"/>
        <v>-17171831</v>
      </c>
      <c r="Y10" s="67">
        <f>+IF(W10&lt;&gt;0,(X10/W10)*100,0)</f>
        <v>-37.02011087947085</v>
      </c>
      <c r="Z10" s="68">
        <f t="shared" si="0"/>
        <v>92883444</v>
      </c>
    </row>
    <row r="11" spans="1:26" ht="12.75">
      <c r="A11" s="58" t="s">
        <v>37</v>
      </c>
      <c r="B11" s="19">
        <v>26979488</v>
      </c>
      <c r="C11" s="19">
        <v>0</v>
      </c>
      <c r="D11" s="59">
        <v>32673817</v>
      </c>
      <c r="E11" s="60">
        <v>32673817</v>
      </c>
      <c r="F11" s="60">
        <v>2475061</v>
      </c>
      <c r="G11" s="60">
        <v>2430618</v>
      </c>
      <c r="H11" s="60">
        <v>2261333</v>
      </c>
      <c r="I11" s="60">
        <v>7167012</v>
      </c>
      <c r="J11" s="60">
        <v>2426891</v>
      </c>
      <c r="K11" s="60">
        <v>3408712</v>
      </c>
      <c r="L11" s="60">
        <v>2146017</v>
      </c>
      <c r="M11" s="60">
        <v>7981620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15148632</v>
      </c>
      <c r="W11" s="60">
        <v>16427268</v>
      </c>
      <c r="X11" s="60">
        <v>-1278636</v>
      </c>
      <c r="Y11" s="61">
        <v>-7.78</v>
      </c>
      <c r="Z11" s="62">
        <v>32673817</v>
      </c>
    </row>
    <row r="12" spans="1:26" ht="12.75">
      <c r="A12" s="58" t="s">
        <v>38</v>
      </c>
      <c r="B12" s="19">
        <v>2869748</v>
      </c>
      <c r="C12" s="19">
        <v>0</v>
      </c>
      <c r="D12" s="59">
        <v>2982116</v>
      </c>
      <c r="E12" s="60">
        <v>2982116</v>
      </c>
      <c r="F12" s="60">
        <v>235787</v>
      </c>
      <c r="G12" s="60">
        <v>92635</v>
      </c>
      <c r="H12" s="60">
        <v>353570</v>
      </c>
      <c r="I12" s="60">
        <v>681992</v>
      </c>
      <c r="J12" s="60">
        <v>231029</v>
      </c>
      <c r="K12" s="60">
        <v>233175</v>
      </c>
      <c r="L12" s="60">
        <v>232465</v>
      </c>
      <c r="M12" s="60">
        <v>696669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1378661</v>
      </c>
      <c r="W12" s="60">
        <v>1491018</v>
      </c>
      <c r="X12" s="60">
        <v>-112357</v>
      </c>
      <c r="Y12" s="61">
        <v>-7.54</v>
      </c>
      <c r="Z12" s="62">
        <v>2982116</v>
      </c>
    </row>
    <row r="13" spans="1:26" ht="12.75">
      <c r="A13" s="58" t="s">
        <v>279</v>
      </c>
      <c r="B13" s="19">
        <v>2073859</v>
      </c>
      <c r="C13" s="19">
        <v>0</v>
      </c>
      <c r="D13" s="59">
        <v>2193500</v>
      </c>
      <c r="E13" s="60">
        <v>2193500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1096752</v>
      </c>
      <c r="X13" s="60">
        <v>-1096752</v>
      </c>
      <c r="Y13" s="61">
        <v>-100</v>
      </c>
      <c r="Z13" s="62">
        <v>2193500</v>
      </c>
    </row>
    <row r="14" spans="1:26" ht="12.75">
      <c r="A14" s="58" t="s">
        <v>40</v>
      </c>
      <c r="B14" s="19">
        <v>1666560</v>
      </c>
      <c r="C14" s="19">
        <v>0</v>
      </c>
      <c r="D14" s="59">
        <v>1618324</v>
      </c>
      <c r="E14" s="60">
        <v>1618324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809160</v>
      </c>
      <c r="X14" s="60">
        <v>-809160</v>
      </c>
      <c r="Y14" s="61">
        <v>-100</v>
      </c>
      <c r="Z14" s="62">
        <v>1618324</v>
      </c>
    </row>
    <row r="15" spans="1:26" ht="12.7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/>
      <c r="X15" s="60">
        <v>0</v>
      </c>
      <c r="Y15" s="61">
        <v>0</v>
      </c>
      <c r="Z15" s="62">
        <v>0</v>
      </c>
    </row>
    <row r="16" spans="1:26" ht="12.75">
      <c r="A16" s="69" t="s">
        <v>42</v>
      </c>
      <c r="B16" s="19">
        <v>706591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81826</v>
      </c>
      <c r="L16" s="60">
        <v>0</v>
      </c>
      <c r="M16" s="60">
        <v>81826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81826</v>
      </c>
      <c r="W16" s="60"/>
      <c r="X16" s="60">
        <v>81826</v>
      </c>
      <c r="Y16" s="61">
        <v>0</v>
      </c>
      <c r="Z16" s="62">
        <v>0</v>
      </c>
    </row>
    <row r="17" spans="1:26" ht="12.75">
      <c r="A17" s="58" t="s">
        <v>43</v>
      </c>
      <c r="B17" s="19">
        <v>19431409</v>
      </c>
      <c r="C17" s="19">
        <v>0</v>
      </c>
      <c r="D17" s="59">
        <v>60941578</v>
      </c>
      <c r="E17" s="60">
        <v>60941578</v>
      </c>
      <c r="F17" s="60">
        <v>1784635</v>
      </c>
      <c r="G17" s="60">
        <v>870164</v>
      </c>
      <c r="H17" s="60">
        <v>1307412</v>
      </c>
      <c r="I17" s="60">
        <v>3962211</v>
      </c>
      <c r="J17" s="60">
        <v>1877291</v>
      </c>
      <c r="K17" s="60">
        <v>1223992</v>
      </c>
      <c r="L17" s="60">
        <v>6633522</v>
      </c>
      <c r="M17" s="60">
        <v>9734805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13697016</v>
      </c>
      <c r="W17" s="60">
        <v>20133018</v>
      </c>
      <c r="X17" s="60">
        <v>-6436002</v>
      </c>
      <c r="Y17" s="61">
        <v>-31.97</v>
      </c>
      <c r="Z17" s="62">
        <v>60941578</v>
      </c>
    </row>
    <row r="18" spans="1:26" ht="12.75">
      <c r="A18" s="70" t="s">
        <v>44</v>
      </c>
      <c r="B18" s="71">
        <f>SUM(B11:B17)</f>
        <v>53727655</v>
      </c>
      <c r="C18" s="71">
        <f>SUM(C11:C17)</f>
        <v>0</v>
      </c>
      <c r="D18" s="72">
        <f aca="true" t="shared" si="1" ref="D18:Z18">SUM(D11:D17)</f>
        <v>100409335</v>
      </c>
      <c r="E18" s="73">
        <f t="shared" si="1"/>
        <v>100409335</v>
      </c>
      <c r="F18" s="73">
        <f t="shared" si="1"/>
        <v>4495483</v>
      </c>
      <c r="G18" s="73">
        <f t="shared" si="1"/>
        <v>3393417</v>
      </c>
      <c r="H18" s="73">
        <f t="shared" si="1"/>
        <v>3922315</v>
      </c>
      <c r="I18" s="73">
        <f t="shared" si="1"/>
        <v>11811215</v>
      </c>
      <c r="J18" s="73">
        <f t="shared" si="1"/>
        <v>4535211</v>
      </c>
      <c r="K18" s="73">
        <f t="shared" si="1"/>
        <v>4947705</v>
      </c>
      <c r="L18" s="73">
        <f t="shared" si="1"/>
        <v>9012004</v>
      </c>
      <c r="M18" s="73">
        <f t="shared" si="1"/>
        <v>18494920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30306135</v>
      </c>
      <c r="W18" s="73">
        <f t="shared" si="1"/>
        <v>39957216</v>
      </c>
      <c r="X18" s="73">
        <f t="shared" si="1"/>
        <v>-9651081</v>
      </c>
      <c r="Y18" s="67">
        <f>+IF(W18&lt;&gt;0,(X18/W18)*100,0)</f>
        <v>-24.15353712330709</v>
      </c>
      <c r="Z18" s="74">
        <f t="shared" si="1"/>
        <v>100409335</v>
      </c>
    </row>
    <row r="19" spans="1:26" ht="12.75">
      <c r="A19" s="70" t="s">
        <v>45</v>
      </c>
      <c r="B19" s="75">
        <f>+B10-B18</f>
        <v>-8240653</v>
      </c>
      <c r="C19" s="75">
        <f>+C10-C18</f>
        <v>0</v>
      </c>
      <c r="D19" s="76">
        <f aca="true" t="shared" si="2" ref="D19:Z19">+D10-D18</f>
        <v>-7525891</v>
      </c>
      <c r="E19" s="77">
        <f t="shared" si="2"/>
        <v>-7525891</v>
      </c>
      <c r="F19" s="77">
        <f t="shared" si="2"/>
        <v>10519326</v>
      </c>
      <c r="G19" s="77">
        <f t="shared" si="2"/>
        <v>-3195906</v>
      </c>
      <c r="H19" s="77">
        <f t="shared" si="2"/>
        <v>-3543363</v>
      </c>
      <c r="I19" s="77">
        <f t="shared" si="2"/>
        <v>3780057</v>
      </c>
      <c r="J19" s="77">
        <f t="shared" si="2"/>
        <v>-4073226</v>
      </c>
      <c r="K19" s="77">
        <f t="shared" si="2"/>
        <v>-4542282</v>
      </c>
      <c r="L19" s="77">
        <f t="shared" si="2"/>
        <v>3742627</v>
      </c>
      <c r="M19" s="77">
        <f t="shared" si="2"/>
        <v>-4872881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-1092824</v>
      </c>
      <c r="W19" s="77">
        <f>IF(E10=E18,0,W10-W18)</f>
        <v>6427926</v>
      </c>
      <c r="X19" s="77">
        <f t="shared" si="2"/>
        <v>-7520750</v>
      </c>
      <c r="Y19" s="78">
        <f>+IF(W19&lt;&gt;0,(X19/W19)*100,0)</f>
        <v>-117.0011913640574</v>
      </c>
      <c r="Z19" s="79">
        <f t="shared" si="2"/>
        <v>-7525891</v>
      </c>
    </row>
    <row r="20" spans="1:26" ht="12.75">
      <c r="A20" s="58" t="s">
        <v>46</v>
      </c>
      <c r="B20" s="19">
        <v>323725</v>
      </c>
      <c r="C20" s="19">
        <v>0</v>
      </c>
      <c r="D20" s="59">
        <v>0</v>
      </c>
      <c r="E20" s="60">
        <v>0</v>
      </c>
      <c r="F20" s="60">
        <v>6100</v>
      </c>
      <c r="G20" s="60">
        <v>22960</v>
      </c>
      <c r="H20" s="60">
        <v>0</v>
      </c>
      <c r="I20" s="60">
        <v>29060</v>
      </c>
      <c r="J20" s="60">
        <v>0</v>
      </c>
      <c r="K20" s="60">
        <v>27597</v>
      </c>
      <c r="L20" s="60">
        <v>0</v>
      </c>
      <c r="M20" s="60">
        <v>27597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56657</v>
      </c>
      <c r="W20" s="60"/>
      <c r="X20" s="60">
        <v>56657</v>
      </c>
      <c r="Y20" s="61">
        <v>0</v>
      </c>
      <c r="Z20" s="62">
        <v>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-7916928</v>
      </c>
      <c r="C22" s="86">
        <f>SUM(C19:C21)</f>
        <v>0</v>
      </c>
      <c r="D22" s="87">
        <f aca="true" t="shared" si="3" ref="D22:Z22">SUM(D19:D21)</f>
        <v>-7525891</v>
      </c>
      <c r="E22" s="88">
        <f t="shared" si="3"/>
        <v>-7525891</v>
      </c>
      <c r="F22" s="88">
        <f t="shared" si="3"/>
        <v>10525426</v>
      </c>
      <c r="G22" s="88">
        <f t="shared" si="3"/>
        <v>-3172946</v>
      </c>
      <c r="H22" s="88">
        <f t="shared" si="3"/>
        <v>-3543363</v>
      </c>
      <c r="I22" s="88">
        <f t="shared" si="3"/>
        <v>3809117</v>
      </c>
      <c r="J22" s="88">
        <f t="shared" si="3"/>
        <v>-4073226</v>
      </c>
      <c r="K22" s="88">
        <f t="shared" si="3"/>
        <v>-4514685</v>
      </c>
      <c r="L22" s="88">
        <f t="shared" si="3"/>
        <v>3742627</v>
      </c>
      <c r="M22" s="88">
        <f t="shared" si="3"/>
        <v>-4845284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-1036167</v>
      </c>
      <c r="W22" s="88">
        <f t="shared" si="3"/>
        <v>6427926</v>
      </c>
      <c r="X22" s="88">
        <f t="shared" si="3"/>
        <v>-7464093</v>
      </c>
      <c r="Y22" s="89">
        <f>+IF(W22&lt;&gt;0,(X22/W22)*100,0)</f>
        <v>-116.11977175841788</v>
      </c>
      <c r="Z22" s="90">
        <f t="shared" si="3"/>
        <v>-7525891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-7916928</v>
      </c>
      <c r="C24" s="75">
        <f>SUM(C22:C23)</f>
        <v>0</v>
      </c>
      <c r="D24" s="76">
        <f aca="true" t="shared" si="4" ref="D24:Z24">SUM(D22:D23)</f>
        <v>-7525891</v>
      </c>
      <c r="E24" s="77">
        <f t="shared" si="4"/>
        <v>-7525891</v>
      </c>
      <c r="F24" s="77">
        <f t="shared" si="4"/>
        <v>10525426</v>
      </c>
      <c r="G24" s="77">
        <f t="shared" si="4"/>
        <v>-3172946</v>
      </c>
      <c r="H24" s="77">
        <f t="shared" si="4"/>
        <v>-3543363</v>
      </c>
      <c r="I24" s="77">
        <f t="shared" si="4"/>
        <v>3809117</v>
      </c>
      <c r="J24" s="77">
        <f t="shared" si="4"/>
        <v>-4073226</v>
      </c>
      <c r="K24" s="77">
        <f t="shared" si="4"/>
        <v>-4514685</v>
      </c>
      <c r="L24" s="77">
        <f t="shared" si="4"/>
        <v>3742627</v>
      </c>
      <c r="M24" s="77">
        <f t="shared" si="4"/>
        <v>-4845284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-1036167</v>
      </c>
      <c r="W24" s="77">
        <f t="shared" si="4"/>
        <v>6427926</v>
      </c>
      <c r="X24" s="77">
        <f t="shared" si="4"/>
        <v>-7464093</v>
      </c>
      <c r="Y24" s="78">
        <f>+IF(W24&lt;&gt;0,(X24/W24)*100,0)</f>
        <v>-116.11977175841788</v>
      </c>
      <c r="Z24" s="79">
        <f t="shared" si="4"/>
        <v>-7525891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292845</v>
      </c>
      <c r="C27" s="22">
        <v>0</v>
      </c>
      <c r="D27" s="99">
        <v>93000</v>
      </c>
      <c r="E27" s="100">
        <v>93000</v>
      </c>
      <c r="F27" s="100">
        <v>0</v>
      </c>
      <c r="G27" s="100">
        <v>21587</v>
      </c>
      <c r="H27" s="100">
        <v>4001</v>
      </c>
      <c r="I27" s="100">
        <v>25588</v>
      </c>
      <c r="J27" s="100">
        <v>0</v>
      </c>
      <c r="K27" s="100">
        <v>8071</v>
      </c>
      <c r="L27" s="100">
        <v>26948</v>
      </c>
      <c r="M27" s="100">
        <v>35019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60607</v>
      </c>
      <c r="W27" s="100">
        <v>46500</v>
      </c>
      <c r="X27" s="100">
        <v>14107</v>
      </c>
      <c r="Y27" s="101">
        <v>30.34</v>
      </c>
      <c r="Z27" s="102">
        <v>93000</v>
      </c>
    </row>
    <row r="28" spans="1:26" ht="12.75">
      <c r="A28" s="103" t="s">
        <v>46</v>
      </c>
      <c r="B28" s="19">
        <v>153286</v>
      </c>
      <c r="C28" s="19">
        <v>0</v>
      </c>
      <c r="D28" s="59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/>
      <c r="X28" s="60">
        <v>0</v>
      </c>
      <c r="Y28" s="61">
        <v>0</v>
      </c>
      <c r="Z28" s="62">
        <v>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139559</v>
      </c>
      <c r="C31" s="19">
        <v>0</v>
      </c>
      <c r="D31" s="59">
        <v>93000</v>
      </c>
      <c r="E31" s="60">
        <v>93000</v>
      </c>
      <c r="F31" s="60">
        <v>0</v>
      </c>
      <c r="G31" s="60">
        <v>21587</v>
      </c>
      <c r="H31" s="60">
        <v>4001</v>
      </c>
      <c r="I31" s="60">
        <v>25588</v>
      </c>
      <c r="J31" s="60">
        <v>0</v>
      </c>
      <c r="K31" s="60">
        <v>8071</v>
      </c>
      <c r="L31" s="60">
        <v>26948</v>
      </c>
      <c r="M31" s="60">
        <v>35019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60607</v>
      </c>
      <c r="W31" s="60">
        <v>46500</v>
      </c>
      <c r="X31" s="60">
        <v>14107</v>
      </c>
      <c r="Y31" s="61">
        <v>30.34</v>
      </c>
      <c r="Z31" s="62">
        <v>93000</v>
      </c>
    </row>
    <row r="32" spans="1:26" ht="12.75">
      <c r="A32" s="70" t="s">
        <v>54</v>
      </c>
      <c r="B32" s="22">
        <f>SUM(B28:B31)</f>
        <v>292845</v>
      </c>
      <c r="C32" s="22">
        <f>SUM(C28:C31)</f>
        <v>0</v>
      </c>
      <c r="D32" s="99">
        <f aca="true" t="shared" si="5" ref="D32:Z32">SUM(D28:D31)</f>
        <v>93000</v>
      </c>
      <c r="E32" s="100">
        <f t="shared" si="5"/>
        <v>93000</v>
      </c>
      <c r="F32" s="100">
        <f t="shared" si="5"/>
        <v>0</v>
      </c>
      <c r="G32" s="100">
        <f t="shared" si="5"/>
        <v>21587</v>
      </c>
      <c r="H32" s="100">
        <f t="shared" si="5"/>
        <v>4001</v>
      </c>
      <c r="I32" s="100">
        <f t="shared" si="5"/>
        <v>25588</v>
      </c>
      <c r="J32" s="100">
        <f t="shared" si="5"/>
        <v>0</v>
      </c>
      <c r="K32" s="100">
        <f t="shared" si="5"/>
        <v>8071</v>
      </c>
      <c r="L32" s="100">
        <f t="shared" si="5"/>
        <v>26948</v>
      </c>
      <c r="M32" s="100">
        <f t="shared" si="5"/>
        <v>35019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60607</v>
      </c>
      <c r="W32" s="100">
        <f t="shared" si="5"/>
        <v>46500</v>
      </c>
      <c r="X32" s="100">
        <f t="shared" si="5"/>
        <v>14107</v>
      </c>
      <c r="Y32" s="101">
        <f>+IF(W32&lt;&gt;0,(X32/W32)*100,0)</f>
        <v>30.33763440860215</v>
      </c>
      <c r="Z32" s="102">
        <f t="shared" si="5"/>
        <v>93000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29293685</v>
      </c>
      <c r="C35" s="19">
        <v>0</v>
      </c>
      <c r="D35" s="59">
        <v>23211114</v>
      </c>
      <c r="E35" s="60">
        <v>23211114</v>
      </c>
      <c r="F35" s="60">
        <v>39819116</v>
      </c>
      <c r="G35" s="60">
        <v>36646173</v>
      </c>
      <c r="H35" s="60">
        <v>33102814</v>
      </c>
      <c r="I35" s="60">
        <v>33102814</v>
      </c>
      <c r="J35" s="60">
        <v>29029589</v>
      </c>
      <c r="K35" s="60">
        <v>24514904</v>
      </c>
      <c r="L35" s="60">
        <v>27437157</v>
      </c>
      <c r="M35" s="60">
        <v>27437157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27437157</v>
      </c>
      <c r="W35" s="60">
        <v>11605557</v>
      </c>
      <c r="X35" s="60">
        <v>15831600</v>
      </c>
      <c r="Y35" s="61">
        <v>136.41</v>
      </c>
      <c r="Z35" s="62">
        <v>23211114</v>
      </c>
    </row>
    <row r="36" spans="1:26" ht="12.75">
      <c r="A36" s="58" t="s">
        <v>57</v>
      </c>
      <c r="B36" s="19">
        <v>9773036</v>
      </c>
      <c r="C36" s="19">
        <v>0</v>
      </c>
      <c r="D36" s="59">
        <v>7649066</v>
      </c>
      <c r="E36" s="60">
        <v>7649066</v>
      </c>
      <c r="F36" s="60">
        <v>9773036</v>
      </c>
      <c r="G36" s="60">
        <v>9794623</v>
      </c>
      <c r="H36" s="60">
        <v>9798624</v>
      </c>
      <c r="I36" s="60">
        <v>9798624</v>
      </c>
      <c r="J36" s="60">
        <v>9798624</v>
      </c>
      <c r="K36" s="60">
        <v>9806695</v>
      </c>
      <c r="L36" s="60">
        <v>9833643</v>
      </c>
      <c r="M36" s="60">
        <v>9833643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9833643</v>
      </c>
      <c r="W36" s="60">
        <v>3824533</v>
      </c>
      <c r="X36" s="60">
        <v>6009110</v>
      </c>
      <c r="Y36" s="61">
        <v>157.12</v>
      </c>
      <c r="Z36" s="62">
        <v>7649066</v>
      </c>
    </row>
    <row r="37" spans="1:26" ht="12.75">
      <c r="A37" s="58" t="s">
        <v>58</v>
      </c>
      <c r="B37" s="19">
        <v>7901091</v>
      </c>
      <c r="C37" s="19">
        <v>0</v>
      </c>
      <c r="D37" s="59">
        <v>8041567</v>
      </c>
      <c r="E37" s="60">
        <v>8041567</v>
      </c>
      <c r="F37" s="60">
        <v>7901091</v>
      </c>
      <c r="G37" s="60">
        <v>7901091</v>
      </c>
      <c r="H37" s="60">
        <v>7901091</v>
      </c>
      <c r="I37" s="60">
        <v>7901091</v>
      </c>
      <c r="J37" s="60">
        <v>7901091</v>
      </c>
      <c r="K37" s="60">
        <v>7901091</v>
      </c>
      <c r="L37" s="60">
        <v>7901091</v>
      </c>
      <c r="M37" s="60">
        <v>7901091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7901091</v>
      </c>
      <c r="W37" s="60">
        <v>4020784</v>
      </c>
      <c r="X37" s="60">
        <v>3880307</v>
      </c>
      <c r="Y37" s="61">
        <v>96.51</v>
      </c>
      <c r="Z37" s="62">
        <v>8041567</v>
      </c>
    </row>
    <row r="38" spans="1:26" ht="12.75">
      <c r="A38" s="58" t="s">
        <v>59</v>
      </c>
      <c r="B38" s="19">
        <v>18330888</v>
      </c>
      <c r="C38" s="19">
        <v>0</v>
      </c>
      <c r="D38" s="59">
        <v>20410225</v>
      </c>
      <c r="E38" s="60">
        <v>20410225</v>
      </c>
      <c r="F38" s="60">
        <v>18330889</v>
      </c>
      <c r="G38" s="60">
        <v>18330889</v>
      </c>
      <c r="H38" s="60">
        <v>18330889</v>
      </c>
      <c r="I38" s="60">
        <v>18330889</v>
      </c>
      <c r="J38" s="60">
        <v>18330889</v>
      </c>
      <c r="K38" s="60">
        <v>18330889</v>
      </c>
      <c r="L38" s="60">
        <v>18330889</v>
      </c>
      <c r="M38" s="60">
        <v>18330889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18330889</v>
      </c>
      <c r="W38" s="60">
        <v>10205113</v>
      </c>
      <c r="X38" s="60">
        <v>8125776</v>
      </c>
      <c r="Y38" s="61">
        <v>79.62</v>
      </c>
      <c r="Z38" s="62">
        <v>20410225</v>
      </c>
    </row>
    <row r="39" spans="1:26" ht="12.75">
      <c r="A39" s="58" t="s">
        <v>60</v>
      </c>
      <c r="B39" s="19">
        <v>12834742</v>
      </c>
      <c r="C39" s="19">
        <v>0</v>
      </c>
      <c r="D39" s="59">
        <v>2408388</v>
      </c>
      <c r="E39" s="60">
        <v>2408388</v>
      </c>
      <c r="F39" s="60">
        <v>23360172</v>
      </c>
      <c r="G39" s="60">
        <v>20208816</v>
      </c>
      <c r="H39" s="60">
        <v>16669458</v>
      </c>
      <c r="I39" s="60">
        <v>16669458</v>
      </c>
      <c r="J39" s="60">
        <v>12596233</v>
      </c>
      <c r="K39" s="60">
        <v>8089619</v>
      </c>
      <c r="L39" s="60">
        <v>11038820</v>
      </c>
      <c r="M39" s="60">
        <v>11038820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11038820</v>
      </c>
      <c r="W39" s="60">
        <v>1204194</v>
      </c>
      <c r="X39" s="60">
        <v>9834626</v>
      </c>
      <c r="Y39" s="61">
        <v>816.7</v>
      </c>
      <c r="Z39" s="62">
        <v>2408388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-8535525</v>
      </c>
      <c r="C42" s="19">
        <v>0</v>
      </c>
      <c r="D42" s="59">
        <v>-5240013</v>
      </c>
      <c r="E42" s="60">
        <v>-5240013</v>
      </c>
      <c r="F42" s="60">
        <v>525037</v>
      </c>
      <c r="G42" s="60">
        <v>735143</v>
      </c>
      <c r="H42" s="60">
        <v>-1264519</v>
      </c>
      <c r="I42" s="60">
        <v>-4339</v>
      </c>
      <c r="J42" s="60">
        <v>-3455581</v>
      </c>
      <c r="K42" s="60">
        <v>-54645</v>
      </c>
      <c r="L42" s="60">
        <v>1230716</v>
      </c>
      <c r="M42" s="60">
        <v>-2279510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-2283849</v>
      </c>
      <c r="W42" s="60">
        <v>7607982</v>
      </c>
      <c r="X42" s="60">
        <v>-9891831</v>
      </c>
      <c r="Y42" s="61">
        <v>-130.02</v>
      </c>
      <c r="Z42" s="62">
        <v>-5240013</v>
      </c>
    </row>
    <row r="43" spans="1:26" ht="12.75">
      <c r="A43" s="58" t="s">
        <v>63</v>
      </c>
      <c r="B43" s="19">
        <v>-237626</v>
      </c>
      <c r="C43" s="19">
        <v>0</v>
      </c>
      <c r="D43" s="59">
        <v>-93000</v>
      </c>
      <c r="E43" s="60">
        <v>-93000</v>
      </c>
      <c r="F43" s="60">
        <v>0</v>
      </c>
      <c r="G43" s="60">
        <v>-21587</v>
      </c>
      <c r="H43" s="60">
        <v>-4001</v>
      </c>
      <c r="I43" s="60">
        <v>-25588</v>
      </c>
      <c r="J43" s="60">
        <v>0</v>
      </c>
      <c r="K43" s="60">
        <v>-8071</v>
      </c>
      <c r="L43" s="60">
        <v>-26948</v>
      </c>
      <c r="M43" s="60">
        <v>-35019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-60607</v>
      </c>
      <c r="W43" s="60">
        <v>-46500</v>
      </c>
      <c r="X43" s="60">
        <v>-14107</v>
      </c>
      <c r="Y43" s="61">
        <v>30.34</v>
      </c>
      <c r="Z43" s="62">
        <v>-93000</v>
      </c>
    </row>
    <row r="44" spans="1:26" ht="12.75">
      <c r="A44" s="58" t="s">
        <v>64</v>
      </c>
      <c r="B44" s="19">
        <v>-83993</v>
      </c>
      <c r="C44" s="19">
        <v>0</v>
      </c>
      <c r="D44" s="59">
        <v>-46685</v>
      </c>
      <c r="E44" s="60">
        <v>-46685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-46685</v>
      </c>
    </row>
    <row r="45" spans="1:26" ht="12.75">
      <c r="A45" s="70" t="s">
        <v>65</v>
      </c>
      <c r="B45" s="22">
        <v>18975935</v>
      </c>
      <c r="C45" s="22">
        <v>0</v>
      </c>
      <c r="D45" s="99">
        <v>23211129</v>
      </c>
      <c r="E45" s="100">
        <v>23211129</v>
      </c>
      <c r="F45" s="100">
        <v>4210183</v>
      </c>
      <c r="G45" s="100">
        <v>4923739</v>
      </c>
      <c r="H45" s="100">
        <v>3655219</v>
      </c>
      <c r="I45" s="100">
        <v>3655219</v>
      </c>
      <c r="J45" s="100">
        <v>199638</v>
      </c>
      <c r="K45" s="100">
        <v>136922</v>
      </c>
      <c r="L45" s="100">
        <v>1340690</v>
      </c>
      <c r="M45" s="100">
        <v>1340690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1340690</v>
      </c>
      <c r="W45" s="100">
        <v>36152309</v>
      </c>
      <c r="X45" s="100">
        <v>-34811619</v>
      </c>
      <c r="Y45" s="101">
        <v>-96.29</v>
      </c>
      <c r="Z45" s="102">
        <v>23211129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20"/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 t="s">
        <v>277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117733</v>
      </c>
      <c r="C49" s="52">
        <v>0</v>
      </c>
      <c r="D49" s="129">
        <v>58551</v>
      </c>
      <c r="E49" s="54">
        <v>46459</v>
      </c>
      <c r="F49" s="54">
        <v>0</v>
      </c>
      <c r="G49" s="54">
        <v>0</v>
      </c>
      <c r="H49" s="54">
        <v>0</v>
      </c>
      <c r="I49" s="54">
        <v>801594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1024337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26919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26919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96.30909725084821</v>
      </c>
      <c r="C58" s="5">
        <f>IF(C67=0,0,+(C76/C67)*100)</f>
        <v>0</v>
      </c>
      <c r="D58" s="6">
        <f aca="true" t="shared" si="6" ref="D58:Z58">IF(D67=0,0,+(D76/D67)*100)</f>
        <v>100</v>
      </c>
      <c r="E58" s="7">
        <f t="shared" si="6"/>
        <v>100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100</v>
      </c>
      <c r="K58" s="7">
        <f t="shared" si="6"/>
        <v>100</v>
      </c>
      <c r="L58" s="7">
        <f t="shared" si="6"/>
        <v>100</v>
      </c>
      <c r="M58" s="7">
        <f t="shared" si="6"/>
        <v>100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</v>
      </c>
      <c r="W58" s="7">
        <f t="shared" si="6"/>
        <v>100</v>
      </c>
      <c r="X58" s="7">
        <f t="shared" si="6"/>
        <v>0</v>
      </c>
      <c r="Y58" s="7">
        <f t="shared" si="6"/>
        <v>0</v>
      </c>
      <c r="Z58" s="8">
        <f t="shared" si="6"/>
        <v>100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2.75" hidden="1">
      <c r="A67" s="41" t="s">
        <v>286</v>
      </c>
      <c r="B67" s="24">
        <v>63074</v>
      </c>
      <c r="C67" s="24"/>
      <c r="D67" s="25">
        <v>60000</v>
      </c>
      <c r="E67" s="26">
        <v>60000</v>
      </c>
      <c r="F67" s="26">
        <v>4850</v>
      </c>
      <c r="G67" s="26">
        <v>4969</v>
      </c>
      <c r="H67" s="26">
        <v>5179</v>
      </c>
      <c r="I67" s="26">
        <v>14998</v>
      </c>
      <c r="J67" s="26">
        <v>5432</v>
      </c>
      <c r="K67" s="26">
        <v>5566</v>
      </c>
      <c r="L67" s="26">
        <v>5884</v>
      </c>
      <c r="M67" s="26">
        <v>16882</v>
      </c>
      <c r="N67" s="26"/>
      <c r="O67" s="26"/>
      <c r="P67" s="26"/>
      <c r="Q67" s="26"/>
      <c r="R67" s="26"/>
      <c r="S67" s="26"/>
      <c r="T67" s="26"/>
      <c r="U67" s="26"/>
      <c r="V67" s="26">
        <v>31880</v>
      </c>
      <c r="W67" s="26">
        <v>30000</v>
      </c>
      <c r="X67" s="26"/>
      <c r="Y67" s="25"/>
      <c r="Z67" s="27">
        <v>60000</v>
      </c>
    </row>
    <row r="68" spans="1:26" ht="12.7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2.7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63074</v>
      </c>
      <c r="C75" s="28"/>
      <c r="D75" s="29">
        <v>60000</v>
      </c>
      <c r="E75" s="30">
        <v>60000</v>
      </c>
      <c r="F75" s="30">
        <v>4850</v>
      </c>
      <c r="G75" s="30">
        <v>4969</v>
      </c>
      <c r="H75" s="30">
        <v>5179</v>
      </c>
      <c r="I75" s="30">
        <v>14998</v>
      </c>
      <c r="J75" s="30">
        <v>5432</v>
      </c>
      <c r="K75" s="30">
        <v>5566</v>
      </c>
      <c r="L75" s="30">
        <v>5884</v>
      </c>
      <c r="M75" s="30">
        <v>16882</v>
      </c>
      <c r="N75" s="30"/>
      <c r="O75" s="30"/>
      <c r="P75" s="30"/>
      <c r="Q75" s="30"/>
      <c r="R75" s="30"/>
      <c r="S75" s="30"/>
      <c r="T75" s="30"/>
      <c r="U75" s="30"/>
      <c r="V75" s="30">
        <v>31880</v>
      </c>
      <c r="W75" s="30">
        <v>30000</v>
      </c>
      <c r="X75" s="30"/>
      <c r="Y75" s="29"/>
      <c r="Z75" s="31">
        <v>60000</v>
      </c>
    </row>
    <row r="76" spans="1:26" ht="12.75" hidden="1">
      <c r="A76" s="42" t="s">
        <v>287</v>
      </c>
      <c r="B76" s="32">
        <v>60746</v>
      </c>
      <c r="C76" s="32"/>
      <c r="D76" s="33">
        <v>60000</v>
      </c>
      <c r="E76" s="34">
        <v>60000</v>
      </c>
      <c r="F76" s="34">
        <v>4850</v>
      </c>
      <c r="G76" s="34">
        <v>4969</v>
      </c>
      <c r="H76" s="34">
        <v>5179</v>
      </c>
      <c r="I76" s="34">
        <v>14998</v>
      </c>
      <c r="J76" s="34">
        <v>5432</v>
      </c>
      <c r="K76" s="34">
        <v>5566</v>
      </c>
      <c r="L76" s="34">
        <v>5884</v>
      </c>
      <c r="M76" s="34">
        <v>16882</v>
      </c>
      <c r="N76" s="34"/>
      <c r="O76" s="34"/>
      <c r="P76" s="34"/>
      <c r="Q76" s="34"/>
      <c r="R76" s="34"/>
      <c r="S76" s="34"/>
      <c r="T76" s="34"/>
      <c r="U76" s="34"/>
      <c r="V76" s="34">
        <v>31880</v>
      </c>
      <c r="W76" s="34">
        <v>30000</v>
      </c>
      <c r="X76" s="34"/>
      <c r="Y76" s="33"/>
      <c r="Z76" s="35">
        <v>60000</v>
      </c>
    </row>
    <row r="77" spans="1:26" ht="12.75" hidden="1">
      <c r="A77" s="37" t="s">
        <v>31</v>
      </c>
      <c r="B77" s="19">
        <v>60746</v>
      </c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2.7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>
        <v>60000</v>
      </c>
      <c r="E84" s="30">
        <v>60000</v>
      </c>
      <c r="F84" s="30">
        <v>4850</v>
      </c>
      <c r="G84" s="30">
        <v>4969</v>
      </c>
      <c r="H84" s="30">
        <v>5179</v>
      </c>
      <c r="I84" s="30">
        <v>14998</v>
      </c>
      <c r="J84" s="30">
        <v>5432</v>
      </c>
      <c r="K84" s="30">
        <v>5566</v>
      </c>
      <c r="L84" s="30">
        <v>5884</v>
      </c>
      <c r="M84" s="30">
        <v>16882</v>
      </c>
      <c r="N84" s="30"/>
      <c r="O84" s="30"/>
      <c r="P84" s="30"/>
      <c r="Q84" s="30"/>
      <c r="R84" s="30"/>
      <c r="S84" s="30"/>
      <c r="T84" s="30"/>
      <c r="U84" s="30"/>
      <c r="V84" s="30">
        <v>31880</v>
      </c>
      <c r="W84" s="30">
        <v>30000</v>
      </c>
      <c r="X84" s="30"/>
      <c r="Y84" s="29"/>
      <c r="Z84" s="31">
        <v>60000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561219</v>
      </c>
      <c r="D40" s="344">
        <f t="shared" si="9"/>
        <v>0</v>
      </c>
      <c r="E40" s="343">
        <f t="shared" si="9"/>
        <v>703877</v>
      </c>
      <c r="F40" s="345">
        <f t="shared" si="9"/>
        <v>703877</v>
      </c>
      <c r="G40" s="345">
        <f t="shared" si="9"/>
        <v>31419</v>
      </c>
      <c r="H40" s="343">
        <f t="shared" si="9"/>
        <v>136318</v>
      </c>
      <c r="I40" s="343">
        <f t="shared" si="9"/>
        <v>80353</v>
      </c>
      <c r="J40" s="345">
        <f t="shared" si="9"/>
        <v>248090</v>
      </c>
      <c r="K40" s="345">
        <f t="shared" si="9"/>
        <v>115078</v>
      </c>
      <c r="L40" s="343">
        <f t="shared" si="9"/>
        <v>31258</v>
      </c>
      <c r="M40" s="343">
        <f t="shared" si="9"/>
        <v>37457</v>
      </c>
      <c r="N40" s="345">
        <f t="shared" si="9"/>
        <v>183793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431883</v>
      </c>
      <c r="X40" s="343">
        <f t="shared" si="9"/>
        <v>351939</v>
      </c>
      <c r="Y40" s="345">
        <f t="shared" si="9"/>
        <v>79944</v>
      </c>
      <c r="Z40" s="336">
        <f>+IF(X40&lt;&gt;0,+(Y40/X40)*100,0)</f>
        <v>22.71530009461867</v>
      </c>
      <c r="AA40" s="350">
        <f>SUM(AA41:AA49)</f>
        <v>703877</v>
      </c>
    </row>
    <row r="41" spans="1:27" ht="12.75">
      <c r="A41" s="361" t="s">
        <v>248</v>
      </c>
      <c r="B41" s="142"/>
      <c r="C41" s="362">
        <v>78335</v>
      </c>
      <c r="D41" s="363"/>
      <c r="E41" s="362"/>
      <c r="F41" s="364"/>
      <c r="G41" s="364">
        <v>11784</v>
      </c>
      <c r="H41" s="362">
        <v>4698</v>
      </c>
      <c r="I41" s="362">
        <v>8899</v>
      </c>
      <c r="J41" s="364">
        <v>25381</v>
      </c>
      <c r="K41" s="364">
        <v>17198</v>
      </c>
      <c r="L41" s="362">
        <v>1513</v>
      </c>
      <c r="M41" s="362">
        <v>12667</v>
      </c>
      <c r="N41" s="364">
        <v>31378</v>
      </c>
      <c r="O41" s="364"/>
      <c r="P41" s="362"/>
      <c r="Q41" s="362"/>
      <c r="R41" s="364"/>
      <c r="S41" s="364"/>
      <c r="T41" s="362"/>
      <c r="U41" s="362"/>
      <c r="V41" s="364"/>
      <c r="W41" s="364">
        <v>56759</v>
      </c>
      <c r="X41" s="362"/>
      <c r="Y41" s="364">
        <v>56759</v>
      </c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59613</v>
      </c>
      <c r="D43" s="369"/>
      <c r="E43" s="305">
        <v>703877</v>
      </c>
      <c r="F43" s="370">
        <v>703877</v>
      </c>
      <c r="G43" s="370"/>
      <c r="H43" s="305">
        <v>4616</v>
      </c>
      <c r="I43" s="305"/>
      <c r="J43" s="370">
        <v>4616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4616</v>
      </c>
      <c r="X43" s="305">
        <v>351939</v>
      </c>
      <c r="Y43" s="370">
        <v>-347323</v>
      </c>
      <c r="Z43" s="371">
        <v>-98.69</v>
      </c>
      <c r="AA43" s="303">
        <v>703877</v>
      </c>
    </row>
    <row r="44" spans="1:27" ht="12.75">
      <c r="A44" s="361" t="s">
        <v>251</v>
      </c>
      <c r="B44" s="136"/>
      <c r="C44" s="60">
        <v>117560</v>
      </c>
      <c r="D44" s="368"/>
      <c r="E44" s="54"/>
      <c r="F44" s="53"/>
      <c r="G44" s="53">
        <v>632</v>
      </c>
      <c r="H44" s="54">
        <v>2467</v>
      </c>
      <c r="I44" s="54">
        <v>6521</v>
      </c>
      <c r="J44" s="53">
        <v>9620</v>
      </c>
      <c r="K44" s="53">
        <v>6408</v>
      </c>
      <c r="L44" s="54">
        <v>6708</v>
      </c>
      <c r="M44" s="54">
        <v>7878</v>
      </c>
      <c r="N44" s="53">
        <v>20994</v>
      </c>
      <c r="O44" s="53"/>
      <c r="P44" s="54"/>
      <c r="Q44" s="54"/>
      <c r="R44" s="53"/>
      <c r="S44" s="53"/>
      <c r="T44" s="54"/>
      <c r="U44" s="54"/>
      <c r="V44" s="53"/>
      <c r="W44" s="53">
        <v>30614</v>
      </c>
      <c r="X44" s="54"/>
      <c r="Y44" s="53">
        <v>30614</v>
      </c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305711</v>
      </c>
      <c r="D48" s="368"/>
      <c r="E48" s="54"/>
      <c r="F48" s="53"/>
      <c r="G48" s="53">
        <v>19003</v>
      </c>
      <c r="H48" s="54">
        <v>124537</v>
      </c>
      <c r="I48" s="54">
        <v>64933</v>
      </c>
      <c r="J48" s="53">
        <v>208473</v>
      </c>
      <c r="K48" s="53">
        <v>91472</v>
      </c>
      <c r="L48" s="54">
        <v>23037</v>
      </c>
      <c r="M48" s="54">
        <v>16912</v>
      </c>
      <c r="N48" s="53">
        <v>131421</v>
      </c>
      <c r="O48" s="53"/>
      <c r="P48" s="54"/>
      <c r="Q48" s="54"/>
      <c r="R48" s="53"/>
      <c r="S48" s="53"/>
      <c r="T48" s="54"/>
      <c r="U48" s="54"/>
      <c r="V48" s="53"/>
      <c r="W48" s="53">
        <v>339894</v>
      </c>
      <c r="X48" s="54"/>
      <c r="Y48" s="53">
        <v>339894</v>
      </c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561219</v>
      </c>
      <c r="D60" s="346">
        <f t="shared" si="14"/>
        <v>0</v>
      </c>
      <c r="E60" s="219">
        <f t="shared" si="14"/>
        <v>703877</v>
      </c>
      <c r="F60" s="264">
        <f t="shared" si="14"/>
        <v>703877</v>
      </c>
      <c r="G60" s="264">
        <f t="shared" si="14"/>
        <v>31419</v>
      </c>
      <c r="H60" s="219">
        <f t="shared" si="14"/>
        <v>136318</v>
      </c>
      <c r="I60" s="219">
        <f t="shared" si="14"/>
        <v>80353</v>
      </c>
      <c r="J60" s="264">
        <f t="shared" si="14"/>
        <v>248090</v>
      </c>
      <c r="K60" s="264">
        <f t="shared" si="14"/>
        <v>115078</v>
      </c>
      <c r="L60" s="219">
        <f t="shared" si="14"/>
        <v>31258</v>
      </c>
      <c r="M60" s="219">
        <f t="shared" si="14"/>
        <v>37457</v>
      </c>
      <c r="N60" s="264">
        <f t="shared" si="14"/>
        <v>183793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431883</v>
      </c>
      <c r="X60" s="219">
        <f t="shared" si="14"/>
        <v>351939</v>
      </c>
      <c r="Y60" s="264">
        <f t="shared" si="14"/>
        <v>79944</v>
      </c>
      <c r="Z60" s="337">
        <f>+IF(X60&lt;&gt;0,+(Y60/X60)*100,0)</f>
        <v>22.71530009461867</v>
      </c>
      <c r="AA60" s="232">
        <f>+AA57+AA54+AA51+AA40+AA37+AA34+AA22+AA5</f>
        <v>703877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41832224</v>
      </c>
      <c r="D5" s="153">
        <f>SUM(D6:D8)</f>
        <v>0</v>
      </c>
      <c r="E5" s="154">
        <f t="shared" si="0"/>
        <v>41137860</v>
      </c>
      <c r="F5" s="100">
        <f t="shared" si="0"/>
        <v>41137860</v>
      </c>
      <c r="G5" s="100">
        <f t="shared" si="0"/>
        <v>12586809</v>
      </c>
      <c r="H5" s="100">
        <f t="shared" si="0"/>
        <v>197511</v>
      </c>
      <c r="I5" s="100">
        <f t="shared" si="0"/>
        <v>378952</v>
      </c>
      <c r="J5" s="100">
        <f t="shared" si="0"/>
        <v>13163272</v>
      </c>
      <c r="K5" s="100">
        <f t="shared" si="0"/>
        <v>456695</v>
      </c>
      <c r="L5" s="100">
        <f t="shared" si="0"/>
        <v>405423</v>
      </c>
      <c r="M5" s="100">
        <f t="shared" si="0"/>
        <v>12754631</v>
      </c>
      <c r="N5" s="100">
        <f t="shared" si="0"/>
        <v>13616749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26780021</v>
      </c>
      <c r="X5" s="100">
        <f t="shared" si="0"/>
        <v>20568930</v>
      </c>
      <c r="Y5" s="100">
        <f t="shared" si="0"/>
        <v>6211091</v>
      </c>
      <c r="Z5" s="137">
        <f>+IF(X5&lt;&gt;0,+(Y5/X5)*100,0)</f>
        <v>30.196471085272787</v>
      </c>
      <c r="AA5" s="153">
        <f>SUM(AA6:AA8)</f>
        <v>41137860</v>
      </c>
    </row>
    <row r="6" spans="1:27" ht="12.75">
      <c r="A6" s="138" t="s">
        <v>75</v>
      </c>
      <c r="B6" s="136"/>
      <c r="C6" s="155">
        <v>6834413</v>
      </c>
      <c r="D6" s="155"/>
      <c r="E6" s="156">
        <v>3699000</v>
      </c>
      <c r="F6" s="60">
        <v>3699000</v>
      </c>
      <c r="G6" s="60">
        <v>829524</v>
      </c>
      <c r="H6" s="60">
        <v>90</v>
      </c>
      <c r="I6" s="60">
        <v>90</v>
      </c>
      <c r="J6" s="60">
        <v>829704</v>
      </c>
      <c r="K6" s="60">
        <v>90</v>
      </c>
      <c r="L6" s="60">
        <v>83095</v>
      </c>
      <c r="M6" s="60">
        <v>1374397</v>
      </c>
      <c r="N6" s="60">
        <v>1457582</v>
      </c>
      <c r="O6" s="60"/>
      <c r="P6" s="60"/>
      <c r="Q6" s="60"/>
      <c r="R6" s="60"/>
      <c r="S6" s="60"/>
      <c r="T6" s="60"/>
      <c r="U6" s="60"/>
      <c r="V6" s="60"/>
      <c r="W6" s="60">
        <v>2287286</v>
      </c>
      <c r="X6" s="60">
        <v>1849500</v>
      </c>
      <c r="Y6" s="60">
        <v>437786</v>
      </c>
      <c r="Z6" s="140">
        <v>23.67</v>
      </c>
      <c r="AA6" s="155">
        <v>3699000</v>
      </c>
    </row>
    <row r="7" spans="1:27" ht="12.75">
      <c r="A7" s="138" t="s">
        <v>76</v>
      </c>
      <c r="B7" s="136"/>
      <c r="C7" s="157">
        <v>29483671</v>
      </c>
      <c r="D7" s="157"/>
      <c r="E7" s="158">
        <v>30253660</v>
      </c>
      <c r="F7" s="159">
        <v>30253660</v>
      </c>
      <c r="G7" s="159">
        <v>9695065</v>
      </c>
      <c r="H7" s="159">
        <v>114176</v>
      </c>
      <c r="I7" s="159">
        <v>306642</v>
      </c>
      <c r="J7" s="159">
        <v>10115883</v>
      </c>
      <c r="K7" s="159">
        <v>384290</v>
      </c>
      <c r="L7" s="159">
        <v>250513</v>
      </c>
      <c r="M7" s="159">
        <v>9311919</v>
      </c>
      <c r="N7" s="159">
        <v>9946722</v>
      </c>
      <c r="O7" s="159"/>
      <c r="P7" s="159"/>
      <c r="Q7" s="159"/>
      <c r="R7" s="159"/>
      <c r="S7" s="159"/>
      <c r="T7" s="159"/>
      <c r="U7" s="159"/>
      <c r="V7" s="159"/>
      <c r="W7" s="159">
        <v>20062605</v>
      </c>
      <c r="X7" s="159">
        <v>15126828</v>
      </c>
      <c r="Y7" s="159">
        <v>4935777</v>
      </c>
      <c r="Z7" s="141">
        <v>32.63</v>
      </c>
      <c r="AA7" s="157">
        <v>30253660</v>
      </c>
    </row>
    <row r="8" spans="1:27" ht="12.75">
      <c r="A8" s="138" t="s">
        <v>77</v>
      </c>
      <c r="B8" s="136"/>
      <c r="C8" s="155">
        <v>5514140</v>
      </c>
      <c r="D8" s="155"/>
      <c r="E8" s="156">
        <v>7185200</v>
      </c>
      <c r="F8" s="60">
        <v>7185200</v>
      </c>
      <c r="G8" s="60">
        <v>2062220</v>
      </c>
      <c r="H8" s="60">
        <v>83245</v>
      </c>
      <c r="I8" s="60">
        <v>72220</v>
      </c>
      <c r="J8" s="60">
        <v>2217685</v>
      </c>
      <c r="K8" s="60">
        <v>72315</v>
      </c>
      <c r="L8" s="60">
        <v>71815</v>
      </c>
      <c r="M8" s="60">
        <v>2068315</v>
      </c>
      <c r="N8" s="60">
        <v>2212445</v>
      </c>
      <c r="O8" s="60"/>
      <c r="P8" s="60"/>
      <c r="Q8" s="60"/>
      <c r="R8" s="60"/>
      <c r="S8" s="60"/>
      <c r="T8" s="60"/>
      <c r="U8" s="60"/>
      <c r="V8" s="60"/>
      <c r="W8" s="60">
        <v>4430130</v>
      </c>
      <c r="X8" s="60">
        <v>3592602</v>
      </c>
      <c r="Y8" s="60">
        <v>837528</v>
      </c>
      <c r="Z8" s="140">
        <v>23.31</v>
      </c>
      <c r="AA8" s="155">
        <v>7185200</v>
      </c>
    </row>
    <row r="9" spans="1:27" ht="12.75">
      <c r="A9" s="135" t="s">
        <v>78</v>
      </c>
      <c r="B9" s="136"/>
      <c r="C9" s="153">
        <f aca="true" t="shared" si="1" ref="C9:Y9">SUM(C10:C14)</f>
        <v>2924030</v>
      </c>
      <c r="D9" s="153">
        <f>SUM(D10:D14)</f>
        <v>0</v>
      </c>
      <c r="E9" s="154">
        <f t="shared" si="1"/>
        <v>3503209</v>
      </c>
      <c r="F9" s="100">
        <f t="shared" si="1"/>
        <v>3503209</v>
      </c>
      <c r="G9" s="100">
        <f t="shared" si="1"/>
        <v>2434100</v>
      </c>
      <c r="H9" s="100">
        <f t="shared" si="1"/>
        <v>22960</v>
      </c>
      <c r="I9" s="100">
        <f t="shared" si="1"/>
        <v>0</v>
      </c>
      <c r="J9" s="100">
        <f t="shared" si="1"/>
        <v>2457060</v>
      </c>
      <c r="K9" s="100">
        <f t="shared" si="1"/>
        <v>0</v>
      </c>
      <c r="L9" s="100">
        <f t="shared" si="1"/>
        <v>27597</v>
      </c>
      <c r="M9" s="100">
        <f t="shared" si="1"/>
        <v>0</v>
      </c>
      <c r="N9" s="100">
        <f t="shared" si="1"/>
        <v>27597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2484657</v>
      </c>
      <c r="X9" s="100">
        <f t="shared" si="1"/>
        <v>1751604</v>
      </c>
      <c r="Y9" s="100">
        <f t="shared" si="1"/>
        <v>733053</v>
      </c>
      <c r="Z9" s="137">
        <f>+IF(X9&lt;&gt;0,+(Y9/X9)*100,0)</f>
        <v>41.85038399090205</v>
      </c>
      <c r="AA9" s="153">
        <f>SUM(AA10:AA14)</f>
        <v>3503209</v>
      </c>
    </row>
    <row r="10" spans="1:27" ht="12.75">
      <c r="A10" s="138" t="s">
        <v>79</v>
      </c>
      <c r="B10" s="136"/>
      <c r="C10" s="155">
        <v>2428000</v>
      </c>
      <c r="D10" s="155"/>
      <c r="E10" s="156">
        <v>2428000</v>
      </c>
      <c r="F10" s="60">
        <v>2428000</v>
      </c>
      <c r="G10" s="60">
        <v>2428000</v>
      </c>
      <c r="H10" s="60"/>
      <c r="I10" s="60"/>
      <c r="J10" s="60">
        <v>2428000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2428000</v>
      </c>
      <c r="X10" s="60">
        <v>1213998</v>
      </c>
      <c r="Y10" s="60">
        <v>1214002</v>
      </c>
      <c r="Z10" s="140">
        <v>100</v>
      </c>
      <c r="AA10" s="155">
        <v>2428000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>
        <v>496030</v>
      </c>
      <c r="D12" s="155"/>
      <c r="E12" s="156">
        <v>1075209</v>
      </c>
      <c r="F12" s="60">
        <v>1075209</v>
      </c>
      <c r="G12" s="60">
        <v>6100</v>
      </c>
      <c r="H12" s="60">
        <v>22960</v>
      </c>
      <c r="I12" s="60"/>
      <c r="J12" s="60">
        <v>29060</v>
      </c>
      <c r="K12" s="60"/>
      <c r="L12" s="60">
        <v>27597</v>
      </c>
      <c r="M12" s="60"/>
      <c r="N12" s="60">
        <v>27597</v>
      </c>
      <c r="O12" s="60"/>
      <c r="P12" s="60"/>
      <c r="Q12" s="60"/>
      <c r="R12" s="60"/>
      <c r="S12" s="60"/>
      <c r="T12" s="60"/>
      <c r="U12" s="60"/>
      <c r="V12" s="60"/>
      <c r="W12" s="60">
        <v>56657</v>
      </c>
      <c r="X12" s="60">
        <v>537606</v>
      </c>
      <c r="Y12" s="60">
        <v>-480949</v>
      </c>
      <c r="Z12" s="140">
        <v>-89.46</v>
      </c>
      <c r="AA12" s="155">
        <v>1075209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1054473</v>
      </c>
      <c r="D15" s="153">
        <f>SUM(D16:D18)</f>
        <v>0</v>
      </c>
      <c r="E15" s="154">
        <f t="shared" si="2"/>
        <v>48242375</v>
      </c>
      <c r="F15" s="100">
        <f t="shared" si="2"/>
        <v>48242375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5290</v>
      </c>
      <c r="L15" s="100">
        <f t="shared" si="2"/>
        <v>0</v>
      </c>
      <c r="M15" s="100">
        <f t="shared" si="2"/>
        <v>0</v>
      </c>
      <c r="N15" s="100">
        <f t="shared" si="2"/>
        <v>5290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5290</v>
      </c>
      <c r="X15" s="100">
        <f t="shared" si="2"/>
        <v>24128202</v>
      </c>
      <c r="Y15" s="100">
        <f t="shared" si="2"/>
        <v>-24122912</v>
      </c>
      <c r="Z15" s="137">
        <f>+IF(X15&lt;&gt;0,+(Y15/X15)*100,0)</f>
        <v>-99.97807544880469</v>
      </c>
      <c r="AA15" s="153">
        <f>SUM(AA16:AA18)</f>
        <v>48242375</v>
      </c>
    </row>
    <row r="16" spans="1:27" ht="12.75">
      <c r="A16" s="138" t="s">
        <v>85</v>
      </c>
      <c r="B16" s="136"/>
      <c r="C16" s="155">
        <v>1054473</v>
      </c>
      <c r="D16" s="155"/>
      <c r="E16" s="156">
        <v>47269476</v>
      </c>
      <c r="F16" s="60">
        <v>47269476</v>
      </c>
      <c r="G16" s="60"/>
      <c r="H16" s="60"/>
      <c r="I16" s="60"/>
      <c r="J16" s="60"/>
      <c r="K16" s="60">
        <v>5290</v>
      </c>
      <c r="L16" s="60"/>
      <c r="M16" s="60"/>
      <c r="N16" s="60">
        <v>5290</v>
      </c>
      <c r="O16" s="60"/>
      <c r="P16" s="60"/>
      <c r="Q16" s="60"/>
      <c r="R16" s="60"/>
      <c r="S16" s="60"/>
      <c r="T16" s="60"/>
      <c r="U16" s="60"/>
      <c r="V16" s="60"/>
      <c r="W16" s="60">
        <v>5290</v>
      </c>
      <c r="X16" s="60">
        <v>23641752</v>
      </c>
      <c r="Y16" s="60">
        <v>-23636462</v>
      </c>
      <c r="Z16" s="140">
        <v>-99.98</v>
      </c>
      <c r="AA16" s="155">
        <v>47269476</v>
      </c>
    </row>
    <row r="17" spans="1:27" ht="12.75">
      <c r="A17" s="138" t="s">
        <v>86</v>
      </c>
      <c r="B17" s="136"/>
      <c r="C17" s="155"/>
      <c r="D17" s="155"/>
      <c r="E17" s="156">
        <v>972899</v>
      </c>
      <c r="F17" s="60">
        <v>972899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486450</v>
      </c>
      <c r="Y17" s="60">
        <v>-486450</v>
      </c>
      <c r="Z17" s="140">
        <v>-100</v>
      </c>
      <c r="AA17" s="155">
        <v>972899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45810727</v>
      </c>
      <c r="D25" s="168">
        <f>+D5+D9+D15+D19+D24</f>
        <v>0</v>
      </c>
      <c r="E25" s="169">
        <f t="shared" si="4"/>
        <v>92883444</v>
      </c>
      <c r="F25" s="73">
        <f t="shared" si="4"/>
        <v>92883444</v>
      </c>
      <c r="G25" s="73">
        <f t="shared" si="4"/>
        <v>15020909</v>
      </c>
      <c r="H25" s="73">
        <f t="shared" si="4"/>
        <v>220471</v>
      </c>
      <c r="I25" s="73">
        <f t="shared" si="4"/>
        <v>378952</v>
      </c>
      <c r="J25" s="73">
        <f t="shared" si="4"/>
        <v>15620332</v>
      </c>
      <c r="K25" s="73">
        <f t="shared" si="4"/>
        <v>461985</v>
      </c>
      <c r="L25" s="73">
        <f t="shared" si="4"/>
        <v>433020</v>
      </c>
      <c r="M25" s="73">
        <f t="shared" si="4"/>
        <v>12754631</v>
      </c>
      <c r="N25" s="73">
        <f t="shared" si="4"/>
        <v>13649636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29269968</v>
      </c>
      <c r="X25" s="73">
        <f t="shared" si="4"/>
        <v>46448736</v>
      </c>
      <c r="Y25" s="73">
        <f t="shared" si="4"/>
        <v>-17178768</v>
      </c>
      <c r="Z25" s="170">
        <f>+IF(X25&lt;&gt;0,+(Y25/X25)*100,0)</f>
        <v>-36.98436056473098</v>
      </c>
      <c r="AA25" s="168">
        <f>+AA5+AA9+AA15+AA19+AA24</f>
        <v>92883444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37228496</v>
      </c>
      <c r="D28" s="153">
        <f>SUM(D29:D31)</f>
        <v>0</v>
      </c>
      <c r="E28" s="154">
        <f t="shared" si="5"/>
        <v>34489842</v>
      </c>
      <c r="F28" s="100">
        <f t="shared" si="5"/>
        <v>34489842</v>
      </c>
      <c r="G28" s="100">
        <f t="shared" si="5"/>
        <v>3075117</v>
      </c>
      <c r="H28" s="100">
        <f t="shared" si="5"/>
        <v>1929207</v>
      </c>
      <c r="I28" s="100">
        <f t="shared" si="5"/>
        <v>2374431</v>
      </c>
      <c r="J28" s="100">
        <f t="shared" si="5"/>
        <v>7378755</v>
      </c>
      <c r="K28" s="100">
        <f t="shared" si="5"/>
        <v>2599110</v>
      </c>
      <c r="L28" s="100">
        <f t="shared" si="5"/>
        <v>2648653</v>
      </c>
      <c r="M28" s="100">
        <f t="shared" si="5"/>
        <v>2855452</v>
      </c>
      <c r="N28" s="100">
        <f t="shared" si="5"/>
        <v>8103215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15481970</v>
      </c>
      <c r="X28" s="100">
        <f t="shared" si="5"/>
        <v>17529120</v>
      </c>
      <c r="Y28" s="100">
        <f t="shared" si="5"/>
        <v>-2047150</v>
      </c>
      <c r="Z28" s="137">
        <f>+IF(X28&lt;&gt;0,+(Y28/X28)*100,0)</f>
        <v>-11.678566864737078</v>
      </c>
      <c r="AA28" s="153">
        <f>SUM(AA29:AA31)</f>
        <v>34489842</v>
      </c>
    </row>
    <row r="29" spans="1:27" ht="12.75">
      <c r="A29" s="138" t="s">
        <v>75</v>
      </c>
      <c r="B29" s="136"/>
      <c r="C29" s="155">
        <v>21535957</v>
      </c>
      <c r="D29" s="155"/>
      <c r="E29" s="156">
        <v>16342837</v>
      </c>
      <c r="F29" s="60">
        <v>16342837</v>
      </c>
      <c r="G29" s="60">
        <v>1877409</v>
      </c>
      <c r="H29" s="60">
        <v>703568</v>
      </c>
      <c r="I29" s="60">
        <v>1078273</v>
      </c>
      <c r="J29" s="60">
        <v>3659250</v>
      </c>
      <c r="K29" s="60">
        <v>1004875</v>
      </c>
      <c r="L29" s="60">
        <v>1142183</v>
      </c>
      <c r="M29" s="60">
        <v>1751819</v>
      </c>
      <c r="N29" s="60">
        <v>3898877</v>
      </c>
      <c r="O29" s="60"/>
      <c r="P29" s="60"/>
      <c r="Q29" s="60"/>
      <c r="R29" s="60"/>
      <c r="S29" s="60"/>
      <c r="T29" s="60"/>
      <c r="U29" s="60"/>
      <c r="V29" s="60"/>
      <c r="W29" s="60">
        <v>7558127</v>
      </c>
      <c r="X29" s="60">
        <v>8465874</v>
      </c>
      <c r="Y29" s="60">
        <v>-907747</v>
      </c>
      <c r="Z29" s="140">
        <v>-10.72</v>
      </c>
      <c r="AA29" s="155">
        <v>16342837</v>
      </c>
    </row>
    <row r="30" spans="1:27" ht="12.75">
      <c r="A30" s="138" t="s">
        <v>76</v>
      </c>
      <c r="B30" s="136"/>
      <c r="C30" s="157">
        <v>6038741</v>
      </c>
      <c r="D30" s="157"/>
      <c r="E30" s="158">
        <v>6073288</v>
      </c>
      <c r="F30" s="159">
        <v>6073288</v>
      </c>
      <c r="G30" s="159">
        <v>487028</v>
      </c>
      <c r="H30" s="159">
        <v>430954</v>
      </c>
      <c r="I30" s="159">
        <v>572355</v>
      </c>
      <c r="J30" s="159">
        <v>1490337</v>
      </c>
      <c r="K30" s="159">
        <v>649513</v>
      </c>
      <c r="L30" s="159">
        <v>585720</v>
      </c>
      <c r="M30" s="159">
        <v>564418</v>
      </c>
      <c r="N30" s="159">
        <v>1799651</v>
      </c>
      <c r="O30" s="159"/>
      <c r="P30" s="159"/>
      <c r="Q30" s="159"/>
      <c r="R30" s="159"/>
      <c r="S30" s="159"/>
      <c r="T30" s="159"/>
      <c r="U30" s="159"/>
      <c r="V30" s="159"/>
      <c r="W30" s="159">
        <v>3289988</v>
      </c>
      <c r="X30" s="159">
        <v>3055950</v>
      </c>
      <c r="Y30" s="159">
        <v>234038</v>
      </c>
      <c r="Z30" s="141">
        <v>7.66</v>
      </c>
      <c r="AA30" s="157">
        <v>6073288</v>
      </c>
    </row>
    <row r="31" spans="1:27" ht="12.75">
      <c r="A31" s="138" t="s">
        <v>77</v>
      </c>
      <c r="B31" s="136"/>
      <c r="C31" s="155">
        <v>9653798</v>
      </c>
      <c r="D31" s="155"/>
      <c r="E31" s="156">
        <v>12073717</v>
      </c>
      <c r="F31" s="60">
        <v>12073717</v>
      </c>
      <c r="G31" s="60">
        <v>710680</v>
      </c>
      <c r="H31" s="60">
        <v>794685</v>
      </c>
      <c r="I31" s="60">
        <v>723803</v>
      </c>
      <c r="J31" s="60">
        <v>2229168</v>
      </c>
      <c r="K31" s="60">
        <v>944722</v>
      </c>
      <c r="L31" s="60">
        <v>920750</v>
      </c>
      <c r="M31" s="60">
        <v>539215</v>
      </c>
      <c r="N31" s="60">
        <v>2404687</v>
      </c>
      <c r="O31" s="60"/>
      <c r="P31" s="60"/>
      <c r="Q31" s="60"/>
      <c r="R31" s="60"/>
      <c r="S31" s="60"/>
      <c r="T31" s="60"/>
      <c r="U31" s="60"/>
      <c r="V31" s="60"/>
      <c r="W31" s="60">
        <v>4633855</v>
      </c>
      <c r="X31" s="60">
        <v>6007296</v>
      </c>
      <c r="Y31" s="60">
        <v>-1373441</v>
      </c>
      <c r="Z31" s="140">
        <v>-22.86</v>
      </c>
      <c r="AA31" s="155">
        <v>12073717</v>
      </c>
    </row>
    <row r="32" spans="1:27" ht="12.75">
      <c r="A32" s="135" t="s">
        <v>78</v>
      </c>
      <c r="B32" s="136"/>
      <c r="C32" s="153">
        <f aca="true" t="shared" si="6" ref="C32:Y32">SUM(C33:C37)</f>
        <v>9821760</v>
      </c>
      <c r="D32" s="153">
        <f>SUM(D33:D37)</f>
        <v>0</v>
      </c>
      <c r="E32" s="154">
        <f t="shared" si="6"/>
        <v>10591408</v>
      </c>
      <c r="F32" s="100">
        <f t="shared" si="6"/>
        <v>10591408</v>
      </c>
      <c r="G32" s="100">
        <f t="shared" si="6"/>
        <v>740643</v>
      </c>
      <c r="H32" s="100">
        <f t="shared" si="6"/>
        <v>810973</v>
      </c>
      <c r="I32" s="100">
        <f t="shared" si="6"/>
        <v>792266</v>
      </c>
      <c r="J32" s="100">
        <f t="shared" si="6"/>
        <v>2343882</v>
      </c>
      <c r="K32" s="100">
        <f t="shared" si="6"/>
        <v>695409</v>
      </c>
      <c r="L32" s="100">
        <f t="shared" si="6"/>
        <v>1044563</v>
      </c>
      <c r="M32" s="100">
        <f t="shared" si="6"/>
        <v>604402</v>
      </c>
      <c r="N32" s="100">
        <f t="shared" si="6"/>
        <v>2344374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4688256</v>
      </c>
      <c r="X32" s="100">
        <f t="shared" si="6"/>
        <v>5323266</v>
      </c>
      <c r="Y32" s="100">
        <f t="shared" si="6"/>
        <v>-635010</v>
      </c>
      <c r="Z32" s="137">
        <f>+IF(X32&lt;&gt;0,+(Y32/X32)*100,0)</f>
        <v>-11.928954893480807</v>
      </c>
      <c r="AA32" s="153">
        <f>SUM(AA33:AA37)</f>
        <v>10591408</v>
      </c>
    </row>
    <row r="33" spans="1:27" ht="12.75">
      <c r="A33" s="138" t="s">
        <v>79</v>
      </c>
      <c r="B33" s="136"/>
      <c r="C33" s="155">
        <v>5000659</v>
      </c>
      <c r="D33" s="155"/>
      <c r="E33" s="156">
        <v>5265578</v>
      </c>
      <c r="F33" s="60">
        <v>5265578</v>
      </c>
      <c r="G33" s="60">
        <v>416263</v>
      </c>
      <c r="H33" s="60">
        <v>447422</v>
      </c>
      <c r="I33" s="60">
        <v>449759</v>
      </c>
      <c r="J33" s="60">
        <v>1313444</v>
      </c>
      <c r="K33" s="60">
        <v>369873</v>
      </c>
      <c r="L33" s="60">
        <v>565809</v>
      </c>
      <c r="M33" s="60">
        <v>298781</v>
      </c>
      <c r="N33" s="60">
        <v>1234463</v>
      </c>
      <c r="O33" s="60"/>
      <c r="P33" s="60"/>
      <c r="Q33" s="60"/>
      <c r="R33" s="60"/>
      <c r="S33" s="60"/>
      <c r="T33" s="60"/>
      <c r="U33" s="60"/>
      <c r="V33" s="60"/>
      <c r="W33" s="60">
        <v>2547907</v>
      </c>
      <c r="X33" s="60">
        <v>2648658</v>
      </c>
      <c r="Y33" s="60">
        <v>-100751</v>
      </c>
      <c r="Z33" s="140">
        <v>-3.8</v>
      </c>
      <c r="AA33" s="155">
        <v>5265578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>
        <v>4751431</v>
      </c>
      <c r="D35" s="155"/>
      <c r="E35" s="156">
        <v>5245484</v>
      </c>
      <c r="F35" s="60">
        <v>5245484</v>
      </c>
      <c r="G35" s="60">
        <v>318392</v>
      </c>
      <c r="H35" s="60">
        <v>357563</v>
      </c>
      <c r="I35" s="60">
        <v>336519</v>
      </c>
      <c r="J35" s="60">
        <v>1012474</v>
      </c>
      <c r="K35" s="60">
        <v>319548</v>
      </c>
      <c r="L35" s="60">
        <v>472766</v>
      </c>
      <c r="M35" s="60">
        <v>299633</v>
      </c>
      <c r="N35" s="60">
        <v>1091947</v>
      </c>
      <c r="O35" s="60"/>
      <c r="P35" s="60"/>
      <c r="Q35" s="60"/>
      <c r="R35" s="60"/>
      <c r="S35" s="60"/>
      <c r="T35" s="60"/>
      <c r="U35" s="60"/>
      <c r="V35" s="60"/>
      <c r="W35" s="60">
        <v>2104421</v>
      </c>
      <c r="X35" s="60">
        <v>2634432</v>
      </c>
      <c r="Y35" s="60">
        <v>-530011</v>
      </c>
      <c r="Z35" s="140">
        <v>-20.12</v>
      </c>
      <c r="AA35" s="155">
        <v>5245484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>
        <v>69670</v>
      </c>
      <c r="D37" s="157"/>
      <c r="E37" s="158">
        <v>80346</v>
      </c>
      <c r="F37" s="159">
        <v>80346</v>
      </c>
      <c r="G37" s="159">
        <v>5988</v>
      </c>
      <c r="H37" s="159">
        <v>5988</v>
      </c>
      <c r="I37" s="159">
        <v>5988</v>
      </c>
      <c r="J37" s="159">
        <v>17964</v>
      </c>
      <c r="K37" s="159">
        <v>5988</v>
      </c>
      <c r="L37" s="159">
        <v>5988</v>
      </c>
      <c r="M37" s="159">
        <v>5988</v>
      </c>
      <c r="N37" s="159">
        <v>17964</v>
      </c>
      <c r="O37" s="159"/>
      <c r="P37" s="159"/>
      <c r="Q37" s="159"/>
      <c r="R37" s="159"/>
      <c r="S37" s="159"/>
      <c r="T37" s="159"/>
      <c r="U37" s="159"/>
      <c r="V37" s="159"/>
      <c r="W37" s="159">
        <v>35928</v>
      </c>
      <c r="X37" s="159">
        <v>40176</v>
      </c>
      <c r="Y37" s="159">
        <v>-4248</v>
      </c>
      <c r="Z37" s="141">
        <v>-10.57</v>
      </c>
      <c r="AA37" s="157">
        <v>80346</v>
      </c>
    </row>
    <row r="38" spans="1:27" ht="12.75">
      <c r="A38" s="135" t="s">
        <v>84</v>
      </c>
      <c r="B38" s="142"/>
      <c r="C38" s="153">
        <f aca="true" t="shared" si="7" ref="C38:Y38">SUM(C39:C41)</f>
        <v>5039959</v>
      </c>
      <c r="D38" s="153">
        <f>SUM(D39:D41)</f>
        <v>0</v>
      </c>
      <c r="E38" s="154">
        <f t="shared" si="7"/>
        <v>53257001</v>
      </c>
      <c r="F38" s="100">
        <f t="shared" si="7"/>
        <v>53257001</v>
      </c>
      <c r="G38" s="100">
        <f t="shared" si="7"/>
        <v>576984</v>
      </c>
      <c r="H38" s="100">
        <f t="shared" si="7"/>
        <v>542926</v>
      </c>
      <c r="I38" s="100">
        <f t="shared" si="7"/>
        <v>581721</v>
      </c>
      <c r="J38" s="100">
        <f t="shared" si="7"/>
        <v>1701631</v>
      </c>
      <c r="K38" s="100">
        <f t="shared" si="7"/>
        <v>1088704</v>
      </c>
      <c r="L38" s="100">
        <f t="shared" si="7"/>
        <v>1063238</v>
      </c>
      <c r="M38" s="100">
        <f t="shared" si="7"/>
        <v>5440405</v>
      </c>
      <c r="N38" s="100">
        <f t="shared" si="7"/>
        <v>7592347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9293978</v>
      </c>
      <c r="X38" s="100">
        <f t="shared" si="7"/>
        <v>26651010</v>
      </c>
      <c r="Y38" s="100">
        <f t="shared" si="7"/>
        <v>-17357032</v>
      </c>
      <c r="Z38" s="137">
        <f>+IF(X38&lt;&gt;0,+(Y38/X38)*100,0)</f>
        <v>-65.12710775313955</v>
      </c>
      <c r="AA38" s="153">
        <f>SUM(AA39:AA41)</f>
        <v>53257001</v>
      </c>
    </row>
    <row r="39" spans="1:27" ht="12.75">
      <c r="A39" s="138" t="s">
        <v>85</v>
      </c>
      <c r="B39" s="136"/>
      <c r="C39" s="155">
        <v>5039959</v>
      </c>
      <c r="D39" s="155"/>
      <c r="E39" s="156">
        <v>52284102</v>
      </c>
      <c r="F39" s="60">
        <v>52284102</v>
      </c>
      <c r="G39" s="60">
        <v>504407</v>
      </c>
      <c r="H39" s="60">
        <v>470349</v>
      </c>
      <c r="I39" s="60">
        <v>726872</v>
      </c>
      <c r="J39" s="60">
        <v>1701628</v>
      </c>
      <c r="K39" s="60">
        <v>1016127</v>
      </c>
      <c r="L39" s="60">
        <v>1063238</v>
      </c>
      <c r="M39" s="60">
        <v>5504795</v>
      </c>
      <c r="N39" s="60">
        <v>7584160</v>
      </c>
      <c r="O39" s="60"/>
      <c r="P39" s="60"/>
      <c r="Q39" s="60"/>
      <c r="R39" s="60"/>
      <c r="S39" s="60"/>
      <c r="T39" s="60"/>
      <c r="U39" s="60"/>
      <c r="V39" s="60"/>
      <c r="W39" s="60">
        <v>9285788</v>
      </c>
      <c r="X39" s="60">
        <v>26164560</v>
      </c>
      <c r="Y39" s="60">
        <v>-16878772</v>
      </c>
      <c r="Z39" s="140">
        <v>-64.51</v>
      </c>
      <c r="AA39" s="155">
        <v>52284102</v>
      </c>
    </row>
    <row r="40" spans="1:27" ht="12.75">
      <c r="A40" s="138" t="s">
        <v>86</v>
      </c>
      <c r="B40" s="136"/>
      <c r="C40" s="155"/>
      <c r="D40" s="155"/>
      <c r="E40" s="156">
        <v>972899</v>
      </c>
      <c r="F40" s="60">
        <v>972899</v>
      </c>
      <c r="G40" s="60">
        <v>72577</v>
      </c>
      <c r="H40" s="60">
        <v>72577</v>
      </c>
      <c r="I40" s="60">
        <v>-145151</v>
      </c>
      <c r="J40" s="60">
        <v>3</v>
      </c>
      <c r="K40" s="60">
        <v>72577</v>
      </c>
      <c r="L40" s="60"/>
      <c r="M40" s="60">
        <v>-64390</v>
      </c>
      <c r="N40" s="60">
        <v>8187</v>
      </c>
      <c r="O40" s="60"/>
      <c r="P40" s="60"/>
      <c r="Q40" s="60"/>
      <c r="R40" s="60"/>
      <c r="S40" s="60"/>
      <c r="T40" s="60"/>
      <c r="U40" s="60"/>
      <c r="V40" s="60"/>
      <c r="W40" s="60">
        <v>8190</v>
      </c>
      <c r="X40" s="60">
        <v>486450</v>
      </c>
      <c r="Y40" s="60">
        <v>-478260</v>
      </c>
      <c r="Z40" s="140">
        <v>-98.32</v>
      </c>
      <c r="AA40" s="155">
        <v>972899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>
        <v>1637440</v>
      </c>
      <c r="D47" s="153"/>
      <c r="E47" s="154">
        <v>2071084</v>
      </c>
      <c r="F47" s="100">
        <v>2071084</v>
      </c>
      <c r="G47" s="100">
        <v>102739</v>
      </c>
      <c r="H47" s="100">
        <v>110311</v>
      </c>
      <c r="I47" s="100">
        <v>173897</v>
      </c>
      <c r="J47" s="100">
        <v>386947</v>
      </c>
      <c r="K47" s="100">
        <v>151988</v>
      </c>
      <c r="L47" s="100">
        <v>191251</v>
      </c>
      <c r="M47" s="100">
        <v>111745</v>
      </c>
      <c r="N47" s="100">
        <v>454984</v>
      </c>
      <c r="O47" s="100"/>
      <c r="P47" s="100"/>
      <c r="Q47" s="100"/>
      <c r="R47" s="100"/>
      <c r="S47" s="100"/>
      <c r="T47" s="100"/>
      <c r="U47" s="100"/>
      <c r="V47" s="100"/>
      <c r="W47" s="100">
        <v>841931</v>
      </c>
      <c r="X47" s="100">
        <v>1041564</v>
      </c>
      <c r="Y47" s="100">
        <v>-199633</v>
      </c>
      <c r="Z47" s="137">
        <v>-19.17</v>
      </c>
      <c r="AA47" s="153">
        <v>2071084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53727655</v>
      </c>
      <c r="D48" s="168">
        <f>+D28+D32+D38+D42+D47</f>
        <v>0</v>
      </c>
      <c r="E48" s="169">
        <f t="shared" si="9"/>
        <v>100409335</v>
      </c>
      <c r="F48" s="73">
        <f t="shared" si="9"/>
        <v>100409335</v>
      </c>
      <c r="G48" s="73">
        <f t="shared" si="9"/>
        <v>4495483</v>
      </c>
      <c r="H48" s="73">
        <f t="shared" si="9"/>
        <v>3393417</v>
      </c>
      <c r="I48" s="73">
        <f t="shared" si="9"/>
        <v>3922315</v>
      </c>
      <c r="J48" s="73">
        <f t="shared" si="9"/>
        <v>11811215</v>
      </c>
      <c r="K48" s="73">
        <f t="shared" si="9"/>
        <v>4535211</v>
      </c>
      <c r="L48" s="73">
        <f t="shared" si="9"/>
        <v>4947705</v>
      </c>
      <c r="M48" s="73">
        <f t="shared" si="9"/>
        <v>9012004</v>
      </c>
      <c r="N48" s="73">
        <f t="shared" si="9"/>
        <v>18494920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30306135</v>
      </c>
      <c r="X48" s="73">
        <f t="shared" si="9"/>
        <v>50544960</v>
      </c>
      <c r="Y48" s="73">
        <f t="shared" si="9"/>
        <v>-20238825</v>
      </c>
      <c r="Z48" s="170">
        <f>+IF(X48&lt;&gt;0,+(Y48/X48)*100,0)</f>
        <v>-40.04123259767146</v>
      </c>
      <c r="AA48" s="168">
        <f>+AA28+AA32+AA38+AA42+AA47</f>
        <v>100409335</v>
      </c>
    </row>
    <row r="49" spans="1:27" ht="12.75">
      <c r="A49" s="148" t="s">
        <v>49</v>
      </c>
      <c r="B49" s="149"/>
      <c r="C49" s="171">
        <f aca="true" t="shared" si="10" ref="C49:Y49">+C25-C48</f>
        <v>-7916928</v>
      </c>
      <c r="D49" s="171">
        <f>+D25-D48</f>
        <v>0</v>
      </c>
      <c r="E49" s="172">
        <f t="shared" si="10"/>
        <v>-7525891</v>
      </c>
      <c r="F49" s="173">
        <f t="shared" si="10"/>
        <v>-7525891</v>
      </c>
      <c r="G49" s="173">
        <f t="shared" si="10"/>
        <v>10525426</v>
      </c>
      <c r="H49" s="173">
        <f t="shared" si="10"/>
        <v>-3172946</v>
      </c>
      <c r="I49" s="173">
        <f t="shared" si="10"/>
        <v>-3543363</v>
      </c>
      <c r="J49" s="173">
        <f t="shared" si="10"/>
        <v>3809117</v>
      </c>
      <c r="K49" s="173">
        <f t="shared" si="10"/>
        <v>-4073226</v>
      </c>
      <c r="L49" s="173">
        <f t="shared" si="10"/>
        <v>-4514685</v>
      </c>
      <c r="M49" s="173">
        <f t="shared" si="10"/>
        <v>3742627</v>
      </c>
      <c r="N49" s="173">
        <f t="shared" si="10"/>
        <v>-4845284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-1036167</v>
      </c>
      <c r="X49" s="173">
        <f>IF(F25=F48,0,X25-X48)</f>
        <v>-4096224</v>
      </c>
      <c r="Y49" s="173">
        <f t="shared" si="10"/>
        <v>3060057</v>
      </c>
      <c r="Z49" s="174">
        <f>+IF(X49&lt;&gt;0,+(Y49/X49)*100,0)</f>
        <v>-74.70433745810776</v>
      </c>
      <c r="AA49" s="171">
        <f>+AA25-AA48</f>
        <v>-7525891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710956</v>
      </c>
      <c r="D12" s="155">
        <v>0</v>
      </c>
      <c r="E12" s="156">
        <v>770000</v>
      </c>
      <c r="F12" s="60">
        <v>770000</v>
      </c>
      <c r="G12" s="60">
        <v>54777</v>
      </c>
      <c r="H12" s="60">
        <v>71802</v>
      </c>
      <c r="I12" s="60">
        <v>60777</v>
      </c>
      <c r="J12" s="60">
        <v>187356</v>
      </c>
      <c r="K12" s="60">
        <v>60872</v>
      </c>
      <c r="L12" s="60">
        <v>60372</v>
      </c>
      <c r="M12" s="60">
        <v>60872</v>
      </c>
      <c r="N12" s="60">
        <v>182116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369472</v>
      </c>
      <c r="X12" s="60">
        <v>385002</v>
      </c>
      <c r="Y12" s="60">
        <v>-15530</v>
      </c>
      <c r="Z12" s="140">
        <v>-4.03</v>
      </c>
      <c r="AA12" s="155">
        <v>770000</v>
      </c>
    </row>
    <row r="13" spans="1:27" ht="12.75">
      <c r="A13" s="181" t="s">
        <v>109</v>
      </c>
      <c r="B13" s="185"/>
      <c r="C13" s="155">
        <v>1853638</v>
      </c>
      <c r="D13" s="155">
        <v>0</v>
      </c>
      <c r="E13" s="156">
        <v>2830000</v>
      </c>
      <c r="F13" s="60">
        <v>2830000</v>
      </c>
      <c r="G13" s="60">
        <v>50930</v>
      </c>
      <c r="H13" s="60">
        <v>43064</v>
      </c>
      <c r="I13" s="60">
        <v>49066</v>
      </c>
      <c r="J13" s="60">
        <v>143060</v>
      </c>
      <c r="K13" s="60">
        <v>36793</v>
      </c>
      <c r="L13" s="60">
        <v>174603</v>
      </c>
      <c r="M13" s="60">
        <v>39880</v>
      </c>
      <c r="N13" s="60">
        <v>251276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394336</v>
      </c>
      <c r="X13" s="60">
        <v>1414998</v>
      </c>
      <c r="Y13" s="60">
        <v>-1020662</v>
      </c>
      <c r="Z13" s="140">
        <v>-72.13</v>
      </c>
      <c r="AA13" s="155">
        <v>2830000</v>
      </c>
    </row>
    <row r="14" spans="1:27" ht="12.75">
      <c r="A14" s="181" t="s">
        <v>110</v>
      </c>
      <c r="B14" s="185"/>
      <c r="C14" s="155">
        <v>63074</v>
      </c>
      <c r="D14" s="155">
        <v>0</v>
      </c>
      <c r="E14" s="156">
        <v>60000</v>
      </c>
      <c r="F14" s="60">
        <v>60000</v>
      </c>
      <c r="G14" s="60">
        <v>4850</v>
      </c>
      <c r="H14" s="60">
        <v>4969</v>
      </c>
      <c r="I14" s="60">
        <v>5179</v>
      </c>
      <c r="J14" s="60">
        <v>14998</v>
      </c>
      <c r="K14" s="60">
        <v>5432</v>
      </c>
      <c r="L14" s="60">
        <v>5566</v>
      </c>
      <c r="M14" s="60">
        <v>5884</v>
      </c>
      <c r="N14" s="60">
        <v>16882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31880</v>
      </c>
      <c r="X14" s="60">
        <v>30000</v>
      </c>
      <c r="Y14" s="60">
        <v>1880</v>
      </c>
      <c r="Z14" s="140">
        <v>6.27</v>
      </c>
      <c r="AA14" s="155">
        <v>60000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5000</v>
      </c>
      <c r="F16" s="60">
        <v>5000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2502</v>
      </c>
      <c r="Y16" s="60">
        <v>-2502</v>
      </c>
      <c r="Z16" s="140">
        <v>-100</v>
      </c>
      <c r="AA16" s="155">
        <v>5000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11993000</v>
      </c>
      <c r="F18" s="60">
        <v>11993000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6002322</v>
      </c>
      <c r="Y18" s="60">
        <v>-6002322</v>
      </c>
      <c r="Z18" s="140">
        <v>-100</v>
      </c>
      <c r="AA18" s="155">
        <v>11993000</v>
      </c>
    </row>
    <row r="19" spans="1:27" ht="12.75">
      <c r="A19" s="181" t="s">
        <v>34</v>
      </c>
      <c r="B19" s="185"/>
      <c r="C19" s="155">
        <v>41460460</v>
      </c>
      <c r="D19" s="155">
        <v>0</v>
      </c>
      <c r="E19" s="156">
        <v>77098244</v>
      </c>
      <c r="F19" s="60">
        <v>77098244</v>
      </c>
      <c r="G19" s="60">
        <v>14892719</v>
      </c>
      <c r="H19" s="60">
        <v>65497</v>
      </c>
      <c r="I19" s="60">
        <v>251789</v>
      </c>
      <c r="J19" s="60">
        <v>15210005</v>
      </c>
      <c r="K19" s="60">
        <v>346747</v>
      </c>
      <c r="L19" s="60">
        <v>152752</v>
      </c>
      <c r="M19" s="60">
        <v>12635864</v>
      </c>
      <c r="N19" s="60">
        <v>13135363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28345368</v>
      </c>
      <c r="X19" s="60">
        <v>38550318</v>
      </c>
      <c r="Y19" s="60">
        <v>-10204950</v>
      </c>
      <c r="Z19" s="140">
        <v>-26.47</v>
      </c>
      <c r="AA19" s="155">
        <v>77098244</v>
      </c>
    </row>
    <row r="20" spans="1:27" ht="12.75">
      <c r="A20" s="181" t="s">
        <v>35</v>
      </c>
      <c r="B20" s="185"/>
      <c r="C20" s="155">
        <v>1367878</v>
      </c>
      <c r="D20" s="155">
        <v>0</v>
      </c>
      <c r="E20" s="156">
        <v>127200</v>
      </c>
      <c r="F20" s="54">
        <v>127200</v>
      </c>
      <c r="G20" s="54">
        <v>11533</v>
      </c>
      <c r="H20" s="54">
        <v>12179</v>
      </c>
      <c r="I20" s="54">
        <v>12141</v>
      </c>
      <c r="J20" s="54">
        <v>35853</v>
      </c>
      <c r="K20" s="54">
        <v>12141</v>
      </c>
      <c r="L20" s="54">
        <v>12130</v>
      </c>
      <c r="M20" s="54">
        <v>12131</v>
      </c>
      <c r="N20" s="54">
        <v>36402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72255</v>
      </c>
      <c r="X20" s="54"/>
      <c r="Y20" s="54">
        <v>72255</v>
      </c>
      <c r="Z20" s="184">
        <v>0</v>
      </c>
      <c r="AA20" s="130">
        <v>127200</v>
      </c>
    </row>
    <row r="21" spans="1:27" ht="12.75">
      <c r="A21" s="181" t="s">
        <v>115</v>
      </c>
      <c r="B21" s="185"/>
      <c r="C21" s="155">
        <v>30996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45487002</v>
      </c>
      <c r="D22" s="188">
        <f>SUM(D5:D21)</f>
        <v>0</v>
      </c>
      <c r="E22" s="189">
        <f t="shared" si="0"/>
        <v>92883444</v>
      </c>
      <c r="F22" s="190">
        <f t="shared" si="0"/>
        <v>92883444</v>
      </c>
      <c r="G22" s="190">
        <f t="shared" si="0"/>
        <v>15014809</v>
      </c>
      <c r="H22" s="190">
        <f t="shared" si="0"/>
        <v>197511</v>
      </c>
      <c r="I22" s="190">
        <f t="shared" si="0"/>
        <v>378952</v>
      </c>
      <c r="J22" s="190">
        <f t="shared" si="0"/>
        <v>15591272</v>
      </c>
      <c r="K22" s="190">
        <f t="shared" si="0"/>
        <v>461985</v>
      </c>
      <c r="L22" s="190">
        <f t="shared" si="0"/>
        <v>405423</v>
      </c>
      <c r="M22" s="190">
        <f t="shared" si="0"/>
        <v>12754631</v>
      </c>
      <c r="N22" s="190">
        <f t="shared" si="0"/>
        <v>13622039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29213311</v>
      </c>
      <c r="X22" s="190">
        <f t="shared" si="0"/>
        <v>46385142</v>
      </c>
      <c r="Y22" s="190">
        <f t="shared" si="0"/>
        <v>-17171831</v>
      </c>
      <c r="Z22" s="191">
        <f>+IF(X22&lt;&gt;0,+(Y22/X22)*100,0)</f>
        <v>-37.02011087947085</v>
      </c>
      <c r="AA22" s="188">
        <f>SUM(AA5:AA21)</f>
        <v>92883444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26979488</v>
      </c>
      <c r="D25" s="155">
        <v>0</v>
      </c>
      <c r="E25" s="156">
        <v>32673817</v>
      </c>
      <c r="F25" s="60">
        <v>32673817</v>
      </c>
      <c r="G25" s="60">
        <v>2475061</v>
      </c>
      <c r="H25" s="60">
        <v>2430618</v>
      </c>
      <c r="I25" s="60">
        <v>2261333</v>
      </c>
      <c r="J25" s="60">
        <v>7167012</v>
      </c>
      <c r="K25" s="60">
        <v>2426891</v>
      </c>
      <c r="L25" s="60">
        <v>3408712</v>
      </c>
      <c r="M25" s="60">
        <v>2146017</v>
      </c>
      <c r="N25" s="60">
        <v>7981620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15148632</v>
      </c>
      <c r="X25" s="60">
        <v>16427268</v>
      </c>
      <c r="Y25" s="60">
        <v>-1278636</v>
      </c>
      <c r="Z25" s="140">
        <v>-7.78</v>
      </c>
      <c r="AA25" s="155">
        <v>32673817</v>
      </c>
    </row>
    <row r="26" spans="1:27" ht="12.75">
      <c r="A26" s="183" t="s">
        <v>38</v>
      </c>
      <c r="B26" s="182"/>
      <c r="C26" s="155">
        <v>2869748</v>
      </c>
      <c r="D26" s="155">
        <v>0</v>
      </c>
      <c r="E26" s="156">
        <v>2982116</v>
      </c>
      <c r="F26" s="60">
        <v>2982116</v>
      </c>
      <c r="G26" s="60">
        <v>235787</v>
      </c>
      <c r="H26" s="60">
        <v>92635</v>
      </c>
      <c r="I26" s="60">
        <v>353570</v>
      </c>
      <c r="J26" s="60">
        <v>681992</v>
      </c>
      <c r="K26" s="60">
        <v>231029</v>
      </c>
      <c r="L26" s="60">
        <v>233175</v>
      </c>
      <c r="M26" s="60">
        <v>232465</v>
      </c>
      <c r="N26" s="60">
        <v>696669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1378661</v>
      </c>
      <c r="X26" s="60">
        <v>1491018</v>
      </c>
      <c r="Y26" s="60">
        <v>-112357</v>
      </c>
      <c r="Z26" s="140">
        <v>-7.54</v>
      </c>
      <c r="AA26" s="155">
        <v>2982116</v>
      </c>
    </row>
    <row r="27" spans="1:27" ht="12.75">
      <c r="A27" s="183" t="s">
        <v>118</v>
      </c>
      <c r="B27" s="182"/>
      <c r="C27" s="155">
        <v>379224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0</v>
      </c>
    </row>
    <row r="28" spans="1:27" ht="12.75">
      <c r="A28" s="183" t="s">
        <v>39</v>
      </c>
      <c r="B28" s="182"/>
      <c r="C28" s="155">
        <v>2073859</v>
      </c>
      <c r="D28" s="155">
        <v>0</v>
      </c>
      <c r="E28" s="156">
        <v>2193500</v>
      </c>
      <c r="F28" s="60">
        <v>2193500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1096752</v>
      </c>
      <c r="Y28" s="60">
        <v>-1096752</v>
      </c>
      <c r="Z28" s="140">
        <v>-100</v>
      </c>
      <c r="AA28" s="155">
        <v>2193500</v>
      </c>
    </row>
    <row r="29" spans="1:27" ht="12.75">
      <c r="A29" s="183" t="s">
        <v>40</v>
      </c>
      <c r="B29" s="182"/>
      <c r="C29" s="155">
        <v>1666560</v>
      </c>
      <c r="D29" s="155">
        <v>0</v>
      </c>
      <c r="E29" s="156">
        <v>1618324</v>
      </c>
      <c r="F29" s="60">
        <v>1618324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809160</v>
      </c>
      <c r="Y29" s="60">
        <v>-809160</v>
      </c>
      <c r="Z29" s="140">
        <v>-100</v>
      </c>
      <c r="AA29" s="155">
        <v>1618324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287191</v>
      </c>
      <c r="D32" s="155">
        <v>0</v>
      </c>
      <c r="E32" s="156">
        <v>40266038</v>
      </c>
      <c r="F32" s="60">
        <v>40266038</v>
      </c>
      <c r="G32" s="60">
        <v>69367</v>
      </c>
      <c r="H32" s="60">
        <v>313</v>
      </c>
      <c r="I32" s="60">
        <v>307202</v>
      </c>
      <c r="J32" s="60">
        <v>376882</v>
      </c>
      <c r="K32" s="60">
        <v>573848</v>
      </c>
      <c r="L32" s="60">
        <v>453763</v>
      </c>
      <c r="M32" s="60">
        <v>5081126</v>
      </c>
      <c r="N32" s="60">
        <v>6108737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6485619</v>
      </c>
      <c r="X32" s="60">
        <v>20133018</v>
      </c>
      <c r="Y32" s="60">
        <v>-13647399</v>
      </c>
      <c r="Z32" s="140">
        <v>-67.79</v>
      </c>
      <c r="AA32" s="155">
        <v>40266038</v>
      </c>
    </row>
    <row r="33" spans="1:27" ht="12.75">
      <c r="A33" s="183" t="s">
        <v>42</v>
      </c>
      <c r="B33" s="182"/>
      <c r="C33" s="155">
        <v>706591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81826</v>
      </c>
      <c r="M33" s="60">
        <v>0</v>
      </c>
      <c r="N33" s="60">
        <v>81826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81826</v>
      </c>
      <c r="X33" s="60"/>
      <c r="Y33" s="60">
        <v>81826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18764994</v>
      </c>
      <c r="D34" s="155">
        <v>0</v>
      </c>
      <c r="E34" s="156">
        <v>20675540</v>
      </c>
      <c r="F34" s="60">
        <v>20675540</v>
      </c>
      <c r="G34" s="60">
        <v>1715268</v>
      </c>
      <c r="H34" s="60">
        <v>869851</v>
      </c>
      <c r="I34" s="60">
        <v>1000210</v>
      </c>
      <c r="J34" s="60">
        <v>3585329</v>
      </c>
      <c r="K34" s="60">
        <v>1303443</v>
      </c>
      <c r="L34" s="60">
        <v>770229</v>
      </c>
      <c r="M34" s="60">
        <v>1552396</v>
      </c>
      <c r="N34" s="60">
        <v>3626068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7211397</v>
      </c>
      <c r="X34" s="60"/>
      <c r="Y34" s="60">
        <v>7211397</v>
      </c>
      <c r="Z34" s="140">
        <v>0</v>
      </c>
      <c r="AA34" s="155">
        <v>20675540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53727655</v>
      </c>
      <c r="D36" s="188">
        <f>SUM(D25:D35)</f>
        <v>0</v>
      </c>
      <c r="E36" s="189">
        <f t="shared" si="1"/>
        <v>100409335</v>
      </c>
      <c r="F36" s="190">
        <f t="shared" si="1"/>
        <v>100409335</v>
      </c>
      <c r="G36" s="190">
        <f t="shared" si="1"/>
        <v>4495483</v>
      </c>
      <c r="H36" s="190">
        <f t="shared" si="1"/>
        <v>3393417</v>
      </c>
      <c r="I36" s="190">
        <f t="shared" si="1"/>
        <v>3922315</v>
      </c>
      <c r="J36" s="190">
        <f t="shared" si="1"/>
        <v>11811215</v>
      </c>
      <c r="K36" s="190">
        <f t="shared" si="1"/>
        <v>4535211</v>
      </c>
      <c r="L36" s="190">
        <f t="shared" si="1"/>
        <v>4947705</v>
      </c>
      <c r="M36" s="190">
        <f t="shared" si="1"/>
        <v>9012004</v>
      </c>
      <c r="N36" s="190">
        <f t="shared" si="1"/>
        <v>18494920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30306135</v>
      </c>
      <c r="X36" s="190">
        <f t="shared" si="1"/>
        <v>39957216</v>
      </c>
      <c r="Y36" s="190">
        <f t="shared" si="1"/>
        <v>-9651081</v>
      </c>
      <c r="Z36" s="191">
        <f>+IF(X36&lt;&gt;0,+(Y36/X36)*100,0)</f>
        <v>-24.15353712330709</v>
      </c>
      <c r="AA36" s="188">
        <f>SUM(AA25:AA35)</f>
        <v>100409335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-8240653</v>
      </c>
      <c r="D38" s="199">
        <f>+D22-D36</f>
        <v>0</v>
      </c>
      <c r="E38" s="200">
        <f t="shared" si="2"/>
        <v>-7525891</v>
      </c>
      <c r="F38" s="106">
        <f t="shared" si="2"/>
        <v>-7525891</v>
      </c>
      <c r="G38" s="106">
        <f t="shared" si="2"/>
        <v>10519326</v>
      </c>
      <c r="H38" s="106">
        <f t="shared" si="2"/>
        <v>-3195906</v>
      </c>
      <c r="I38" s="106">
        <f t="shared" si="2"/>
        <v>-3543363</v>
      </c>
      <c r="J38" s="106">
        <f t="shared" si="2"/>
        <v>3780057</v>
      </c>
      <c r="K38" s="106">
        <f t="shared" si="2"/>
        <v>-4073226</v>
      </c>
      <c r="L38" s="106">
        <f t="shared" si="2"/>
        <v>-4542282</v>
      </c>
      <c r="M38" s="106">
        <f t="shared" si="2"/>
        <v>3742627</v>
      </c>
      <c r="N38" s="106">
        <f t="shared" si="2"/>
        <v>-4872881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-1092824</v>
      </c>
      <c r="X38" s="106">
        <f>IF(F22=F36,0,X22-X36)</f>
        <v>6427926</v>
      </c>
      <c r="Y38" s="106">
        <f t="shared" si="2"/>
        <v>-7520750</v>
      </c>
      <c r="Z38" s="201">
        <f>+IF(X38&lt;&gt;0,+(Y38/X38)*100,0)</f>
        <v>-117.0011913640574</v>
      </c>
      <c r="AA38" s="199">
        <f>+AA22-AA36</f>
        <v>-7525891</v>
      </c>
    </row>
    <row r="39" spans="1:27" ht="12.75">
      <c r="A39" s="181" t="s">
        <v>46</v>
      </c>
      <c r="B39" s="185"/>
      <c r="C39" s="155">
        <v>323725</v>
      </c>
      <c r="D39" s="155">
        <v>0</v>
      </c>
      <c r="E39" s="156">
        <v>0</v>
      </c>
      <c r="F39" s="60">
        <v>0</v>
      </c>
      <c r="G39" s="60">
        <v>6100</v>
      </c>
      <c r="H39" s="60">
        <v>22960</v>
      </c>
      <c r="I39" s="60">
        <v>0</v>
      </c>
      <c r="J39" s="60">
        <v>29060</v>
      </c>
      <c r="K39" s="60">
        <v>0</v>
      </c>
      <c r="L39" s="60">
        <v>27597</v>
      </c>
      <c r="M39" s="60">
        <v>0</v>
      </c>
      <c r="N39" s="60">
        <v>27597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56657</v>
      </c>
      <c r="X39" s="60"/>
      <c r="Y39" s="60">
        <v>56657</v>
      </c>
      <c r="Z39" s="140">
        <v>0</v>
      </c>
      <c r="AA39" s="155">
        <v>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-7916928</v>
      </c>
      <c r="D42" s="206">
        <f>SUM(D38:D41)</f>
        <v>0</v>
      </c>
      <c r="E42" s="207">
        <f t="shared" si="3"/>
        <v>-7525891</v>
      </c>
      <c r="F42" s="88">
        <f t="shared" si="3"/>
        <v>-7525891</v>
      </c>
      <c r="G42" s="88">
        <f t="shared" si="3"/>
        <v>10525426</v>
      </c>
      <c r="H42" s="88">
        <f t="shared" si="3"/>
        <v>-3172946</v>
      </c>
      <c r="I42" s="88">
        <f t="shared" si="3"/>
        <v>-3543363</v>
      </c>
      <c r="J42" s="88">
        <f t="shared" si="3"/>
        <v>3809117</v>
      </c>
      <c r="K42" s="88">
        <f t="shared" si="3"/>
        <v>-4073226</v>
      </c>
      <c r="L42" s="88">
        <f t="shared" si="3"/>
        <v>-4514685</v>
      </c>
      <c r="M42" s="88">
        <f t="shared" si="3"/>
        <v>3742627</v>
      </c>
      <c r="N42" s="88">
        <f t="shared" si="3"/>
        <v>-4845284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-1036167</v>
      </c>
      <c r="X42" s="88">
        <f t="shared" si="3"/>
        <v>6427926</v>
      </c>
      <c r="Y42" s="88">
        <f t="shared" si="3"/>
        <v>-7464093</v>
      </c>
      <c r="Z42" s="208">
        <f>+IF(X42&lt;&gt;0,+(Y42/X42)*100,0)</f>
        <v>-116.11977175841788</v>
      </c>
      <c r="AA42" s="206">
        <f>SUM(AA38:AA41)</f>
        <v>-7525891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-7916928</v>
      </c>
      <c r="D44" s="210">
        <f>+D42-D43</f>
        <v>0</v>
      </c>
      <c r="E44" s="211">
        <f t="shared" si="4"/>
        <v>-7525891</v>
      </c>
      <c r="F44" s="77">
        <f t="shared" si="4"/>
        <v>-7525891</v>
      </c>
      <c r="G44" s="77">
        <f t="shared" si="4"/>
        <v>10525426</v>
      </c>
      <c r="H44" s="77">
        <f t="shared" si="4"/>
        <v>-3172946</v>
      </c>
      <c r="I44" s="77">
        <f t="shared" si="4"/>
        <v>-3543363</v>
      </c>
      <c r="J44" s="77">
        <f t="shared" si="4"/>
        <v>3809117</v>
      </c>
      <c r="K44" s="77">
        <f t="shared" si="4"/>
        <v>-4073226</v>
      </c>
      <c r="L44" s="77">
        <f t="shared" si="4"/>
        <v>-4514685</v>
      </c>
      <c r="M44" s="77">
        <f t="shared" si="4"/>
        <v>3742627</v>
      </c>
      <c r="N44" s="77">
        <f t="shared" si="4"/>
        <v>-4845284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-1036167</v>
      </c>
      <c r="X44" s="77">
        <f t="shared" si="4"/>
        <v>6427926</v>
      </c>
      <c r="Y44" s="77">
        <f t="shared" si="4"/>
        <v>-7464093</v>
      </c>
      <c r="Z44" s="212">
        <f>+IF(X44&lt;&gt;0,+(Y44/X44)*100,0)</f>
        <v>-116.11977175841788</v>
      </c>
      <c r="AA44" s="210">
        <f>+AA42-AA43</f>
        <v>-7525891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-7916928</v>
      </c>
      <c r="D46" s="206">
        <f>SUM(D44:D45)</f>
        <v>0</v>
      </c>
      <c r="E46" s="207">
        <f t="shared" si="5"/>
        <v>-7525891</v>
      </c>
      <c r="F46" s="88">
        <f t="shared" si="5"/>
        <v>-7525891</v>
      </c>
      <c r="G46" s="88">
        <f t="shared" si="5"/>
        <v>10525426</v>
      </c>
      <c r="H46" s="88">
        <f t="shared" si="5"/>
        <v>-3172946</v>
      </c>
      <c r="I46" s="88">
        <f t="shared" si="5"/>
        <v>-3543363</v>
      </c>
      <c r="J46" s="88">
        <f t="shared" si="5"/>
        <v>3809117</v>
      </c>
      <c r="K46" s="88">
        <f t="shared" si="5"/>
        <v>-4073226</v>
      </c>
      <c r="L46" s="88">
        <f t="shared" si="5"/>
        <v>-4514685</v>
      </c>
      <c r="M46" s="88">
        <f t="shared" si="5"/>
        <v>3742627</v>
      </c>
      <c r="N46" s="88">
        <f t="shared" si="5"/>
        <v>-4845284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-1036167</v>
      </c>
      <c r="X46" s="88">
        <f t="shared" si="5"/>
        <v>6427926</v>
      </c>
      <c r="Y46" s="88">
        <f t="shared" si="5"/>
        <v>-7464093</v>
      </c>
      <c r="Z46" s="208">
        <f>+IF(X46&lt;&gt;0,+(Y46/X46)*100,0)</f>
        <v>-116.11977175841788</v>
      </c>
      <c r="AA46" s="206">
        <f>SUM(AA44:AA45)</f>
        <v>-7525891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-7916928</v>
      </c>
      <c r="D48" s="217">
        <f>SUM(D46:D47)</f>
        <v>0</v>
      </c>
      <c r="E48" s="218">
        <f t="shared" si="6"/>
        <v>-7525891</v>
      </c>
      <c r="F48" s="219">
        <f t="shared" si="6"/>
        <v>-7525891</v>
      </c>
      <c r="G48" s="219">
        <f t="shared" si="6"/>
        <v>10525426</v>
      </c>
      <c r="H48" s="220">
        <f t="shared" si="6"/>
        <v>-3172946</v>
      </c>
      <c r="I48" s="220">
        <f t="shared" si="6"/>
        <v>-3543363</v>
      </c>
      <c r="J48" s="220">
        <f t="shared" si="6"/>
        <v>3809117</v>
      </c>
      <c r="K48" s="220">
        <f t="shared" si="6"/>
        <v>-4073226</v>
      </c>
      <c r="L48" s="220">
        <f t="shared" si="6"/>
        <v>-4514685</v>
      </c>
      <c r="M48" s="219">
        <f t="shared" si="6"/>
        <v>3742627</v>
      </c>
      <c r="N48" s="219">
        <f t="shared" si="6"/>
        <v>-4845284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-1036167</v>
      </c>
      <c r="X48" s="220">
        <f t="shared" si="6"/>
        <v>6427926</v>
      </c>
      <c r="Y48" s="220">
        <f t="shared" si="6"/>
        <v>-7464093</v>
      </c>
      <c r="Z48" s="221">
        <f>+IF(X48&lt;&gt;0,+(Y48/X48)*100,0)</f>
        <v>-116.11977175841788</v>
      </c>
      <c r="AA48" s="222">
        <f>SUM(AA46:AA47)</f>
        <v>-7525891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141755</v>
      </c>
      <c r="D5" s="153">
        <f>SUM(D6:D8)</f>
        <v>0</v>
      </c>
      <c r="E5" s="154">
        <f t="shared" si="0"/>
        <v>85000</v>
      </c>
      <c r="F5" s="100">
        <f t="shared" si="0"/>
        <v>85000</v>
      </c>
      <c r="G5" s="100">
        <f t="shared" si="0"/>
        <v>0</v>
      </c>
      <c r="H5" s="100">
        <f t="shared" si="0"/>
        <v>21587</v>
      </c>
      <c r="I5" s="100">
        <f t="shared" si="0"/>
        <v>4001</v>
      </c>
      <c r="J5" s="100">
        <f t="shared" si="0"/>
        <v>25588</v>
      </c>
      <c r="K5" s="100">
        <f t="shared" si="0"/>
        <v>0</v>
      </c>
      <c r="L5" s="100">
        <f t="shared" si="0"/>
        <v>8071</v>
      </c>
      <c r="M5" s="100">
        <f t="shared" si="0"/>
        <v>26948</v>
      </c>
      <c r="N5" s="100">
        <f t="shared" si="0"/>
        <v>35019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60607</v>
      </c>
      <c r="X5" s="100">
        <f t="shared" si="0"/>
        <v>0</v>
      </c>
      <c r="Y5" s="100">
        <f t="shared" si="0"/>
        <v>60607</v>
      </c>
      <c r="Z5" s="137">
        <f>+IF(X5&lt;&gt;0,+(Y5/X5)*100,0)</f>
        <v>0</v>
      </c>
      <c r="AA5" s="153">
        <f>SUM(AA6:AA8)</f>
        <v>85000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>
        <v>7751</v>
      </c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2.75">
      <c r="A8" s="138" t="s">
        <v>77</v>
      </c>
      <c r="B8" s="136"/>
      <c r="C8" s="155">
        <v>134004</v>
      </c>
      <c r="D8" s="155"/>
      <c r="E8" s="156">
        <v>85000</v>
      </c>
      <c r="F8" s="60">
        <v>85000</v>
      </c>
      <c r="G8" s="60"/>
      <c r="H8" s="60">
        <v>21587</v>
      </c>
      <c r="I8" s="60">
        <v>4001</v>
      </c>
      <c r="J8" s="60">
        <v>25588</v>
      </c>
      <c r="K8" s="60"/>
      <c r="L8" s="60">
        <v>8071</v>
      </c>
      <c r="M8" s="60">
        <v>26948</v>
      </c>
      <c r="N8" s="60">
        <v>35019</v>
      </c>
      <c r="O8" s="60"/>
      <c r="P8" s="60"/>
      <c r="Q8" s="60"/>
      <c r="R8" s="60"/>
      <c r="S8" s="60"/>
      <c r="T8" s="60"/>
      <c r="U8" s="60"/>
      <c r="V8" s="60"/>
      <c r="W8" s="60">
        <v>60607</v>
      </c>
      <c r="X8" s="60"/>
      <c r="Y8" s="60">
        <v>60607</v>
      </c>
      <c r="Z8" s="140"/>
      <c r="AA8" s="62">
        <v>85000</v>
      </c>
    </row>
    <row r="9" spans="1:27" ht="12.75">
      <c r="A9" s="135" t="s">
        <v>78</v>
      </c>
      <c r="B9" s="136"/>
      <c r="C9" s="153">
        <f aca="true" t="shared" si="1" ref="C9:Y9">SUM(C10:C14)</f>
        <v>121048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>
        <v>121048</v>
      </c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30042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02">
        <f>SUM(AA16:AA18)</f>
        <v>0</v>
      </c>
    </row>
    <row r="16" spans="1:27" ht="12.75">
      <c r="A16" s="138" t="s">
        <v>85</v>
      </c>
      <c r="B16" s="136"/>
      <c r="C16" s="155">
        <v>30042</v>
      </c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>
        <v>8000</v>
      </c>
      <c r="F24" s="100">
        <v>8000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>
        <v>8000</v>
      </c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292845</v>
      </c>
      <c r="D25" s="217">
        <f>+D5+D9+D15+D19+D24</f>
        <v>0</v>
      </c>
      <c r="E25" s="230">
        <f t="shared" si="4"/>
        <v>93000</v>
      </c>
      <c r="F25" s="219">
        <f t="shared" si="4"/>
        <v>93000</v>
      </c>
      <c r="G25" s="219">
        <f t="shared" si="4"/>
        <v>0</v>
      </c>
      <c r="H25" s="219">
        <f t="shared" si="4"/>
        <v>21587</v>
      </c>
      <c r="I25" s="219">
        <f t="shared" si="4"/>
        <v>4001</v>
      </c>
      <c r="J25" s="219">
        <f t="shared" si="4"/>
        <v>25588</v>
      </c>
      <c r="K25" s="219">
        <f t="shared" si="4"/>
        <v>0</v>
      </c>
      <c r="L25" s="219">
        <f t="shared" si="4"/>
        <v>8071</v>
      </c>
      <c r="M25" s="219">
        <f t="shared" si="4"/>
        <v>26948</v>
      </c>
      <c r="N25" s="219">
        <f t="shared" si="4"/>
        <v>35019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60607</v>
      </c>
      <c r="X25" s="219">
        <f t="shared" si="4"/>
        <v>0</v>
      </c>
      <c r="Y25" s="219">
        <f t="shared" si="4"/>
        <v>60607</v>
      </c>
      <c r="Z25" s="231">
        <f>+IF(X25&lt;&gt;0,+(Y25/X25)*100,0)</f>
        <v>0</v>
      </c>
      <c r="AA25" s="232">
        <f>+AA5+AA9+AA15+AA19+AA24</f>
        <v>93000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23090</v>
      </c>
      <c r="D28" s="155"/>
      <c r="E28" s="156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155"/>
    </row>
    <row r="29" spans="1:27" ht="12.75">
      <c r="A29" s="234" t="s">
        <v>134</v>
      </c>
      <c r="B29" s="136"/>
      <c r="C29" s="155">
        <v>130196</v>
      </c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153286</v>
      </c>
      <c r="D32" s="210">
        <f>SUM(D28:D31)</f>
        <v>0</v>
      </c>
      <c r="E32" s="211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0</v>
      </c>
      <c r="X32" s="77">
        <f t="shared" si="5"/>
        <v>0</v>
      </c>
      <c r="Y32" s="77">
        <f t="shared" si="5"/>
        <v>0</v>
      </c>
      <c r="Z32" s="212">
        <f>+IF(X32&lt;&gt;0,+(Y32/X32)*100,0)</f>
        <v>0</v>
      </c>
      <c r="AA32" s="79">
        <f>SUM(AA28:AA31)</f>
        <v>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139559</v>
      </c>
      <c r="D35" s="155"/>
      <c r="E35" s="156">
        <v>93000</v>
      </c>
      <c r="F35" s="60">
        <v>93000</v>
      </c>
      <c r="G35" s="60"/>
      <c r="H35" s="60">
        <v>21587</v>
      </c>
      <c r="I35" s="60">
        <v>4001</v>
      </c>
      <c r="J35" s="60">
        <v>25588</v>
      </c>
      <c r="K35" s="60"/>
      <c r="L35" s="60">
        <v>8071</v>
      </c>
      <c r="M35" s="60">
        <v>26948</v>
      </c>
      <c r="N35" s="60">
        <v>35019</v>
      </c>
      <c r="O35" s="60"/>
      <c r="P35" s="60"/>
      <c r="Q35" s="60"/>
      <c r="R35" s="60"/>
      <c r="S35" s="60"/>
      <c r="T35" s="60"/>
      <c r="U35" s="60"/>
      <c r="V35" s="60"/>
      <c r="W35" s="60">
        <v>60607</v>
      </c>
      <c r="X35" s="60"/>
      <c r="Y35" s="60">
        <v>60607</v>
      </c>
      <c r="Z35" s="140"/>
      <c r="AA35" s="62">
        <v>93000</v>
      </c>
    </row>
    <row r="36" spans="1:27" ht="12.75">
      <c r="A36" s="238" t="s">
        <v>139</v>
      </c>
      <c r="B36" s="149"/>
      <c r="C36" s="222">
        <f aca="true" t="shared" si="6" ref="C36:Y36">SUM(C32:C35)</f>
        <v>292845</v>
      </c>
      <c r="D36" s="222">
        <f>SUM(D32:D35)</f>
        <v>0</v>
      </c>
      <c r="E36" s="218">
        <f t="shared" si="6"/>
        <v>93000</v>
      </c>
      <c r="F36" s="220">
        <f t="shared" si="6"/>
        <v>93000</v>
      </c>
      <c r="G36" s="220">
        <f t="shared" si="6"/>
        <v>0</v>
      </c>
      <c r="H36" s="220">
        <f t="shared" si="6"/>
        <v>21587</v>
      </c>
      <c r="I36" s="220">
        <f t="shared" si="6"/>
        <v>4001</v>
      </c>
      <c r="J36" s="220">
        <f t="shared" si="6"/>
        <v>25588</v>
      </c>
      <c r="K36" s="220">
        <f t="shared" si="6"/>
        <v>0</v>
      </c>
      <c r="L36" s="220">
        <f t="shared" si="6"/>
        <v>8071</v>
      </c>
      <c r="M36" s="220">
        <f t="shared" si="6"/>
        <v>26948</v>
      </c>
      <c r="N36" s="220">
        <f t="shared" si="6"/>
        <v>35019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60607</v>
      </c>
      <c r="X36" s="220">
        <f t="shared" si="6"/>
        <v>0</v>
      </c>
      <c r="Y36" s="220">
        <f t="shared" si="6"/>
        <v>60607</v>
      </c>
      <c r="Z36" s="221">
        <f>+IF(X36&lt;&gt;0,+(Y36/X36)*100,0)</f>
        <v>0</v>
      </c>
      <c r="AA36" s="239">
        <f>SUM(AA32:AA35)</f>
        <v>93000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3685646</v>
      </c>
      <c r="D6" s="155"/>
      <c r="E6" s="59">
        <v>23211114</v>
      </c>
      <c r="F6" s="60">
        <v>23211114</v>
      </c>
      <c r="G6" s="60">
        <v>3685646</v>
      </c>
      <c r="H6" s="60">
        <v>3685646</v>
      </c>
      <c r="I6" s="60">
        <v>3685646</v>
      </c>
      <c r="J6" s="60">
        <v>3685646</v>
      </c>
      <c r="K6" s="60">
        <v>3685646</v>
      </c>
      <c r="L6" s="60">
        <v>3685646</v>
      </c>
      <c r="M6" s="60">
        <v>3685646</v>
      </c>
      <c r="N6" s="60">
        <v>3685646</v>
      </c>
      <c r="O6" s="60"/>
      <c r="P6" s="60"/>
      <c r="Q6" s="60"/>
      <c r="R6" s="60"/>
      <c r="S6" s="60"/>
      <c r="T6" s="60"/>
      <c r="U6" s="60"/>
      <c r="V6" s="60"/>
      <c r="W6" s="60">
        <v>3685646</v>
      </c>
      <c r="X6" s="60">
        <v>11605557</v>
      </c>
      <c r="Y6" s="60">
        <v>-7919911</v>
      </c>
      <c r="Z6" s="140">
        <v>-68.24</v>
      </c>
      <c r="AA6" s="62">
        <v>23211114</v>
      </c>
    </row>
    <row r="7" spans="1:27" ht="12.75">
      <c r="A7" s="249" t="s">
        <v>144</v>
      </c>
      <c r="B7" s="182"/>
      <c r="C7" s="155">
        <v>15290290</v>
      </c>
      <c r="D7" s="155"/>
      <c r="E7" s="59"/>
      <c r="F7" s="60"/>
      <c r="G7" s="60">
        <v>25815721</v>
      </c>
      <c r="H7" s="60">
        <v>22642778</v>
      </c>
      <c r="I7" s="60">
        <v>19099419</v>
      </c>
      <c r="J7" s="60">
        <v>19099419</v>
      </c>
      <c r="K7" s="60">
        <v>15026194</v>
      </c>
      <c r="L7" s="60">
        <v>10511509</v>
      </c>
      <c r="M7" s="60">
        <v>13433762</v>
      </c>
      <c r="N7" s="60">
        <v>13433762</v>
      </c>
      <c r="O7" s="60"/>
      <c r="P7" s="60"/>
      <c r="Q7" s="60"/>
      <c r="R7" s="60"/>
      <c r="S7" s="60"/>
      <c r="T7" s="60"/>
      <c r="U7" s="60"/>
      <c r="V7" s="60"/>
      <c r="W7" s="60">
        <v>13433762</v>
      </c>
      <c r="X7" s="60"/>
      <c r="Y7" s="60">
        <v>13433762</v>
      </c>
      <c r="Z7" s="140"/>
      <c r="AA7" s="62"/>
    </row>
    <row r="8" spans="1:27" ht="12.75">
      <c r="A8" s="249" t="s">
        <v>145</v>
      </c>
      <c r="B8" s="182"/>
      <c r="C8" s="155"/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249" t="s">
        <v>146</v>
      </c>
      <c r="B9" s="182"/>
      <c r="C9" s="155">
        <v>10317749</v>
      </c>
      <c r="D9" s="155"/>
      <c r="E9" s="59"/>
      <c r="F9" s="60"/>
      <c r="G9" s="60">
        <v>10317749</v>
      </c>
      <c r="H9" s="60">
        <v>10317749</v>
      </c>
      <c r="I9" s="60">
        <v>10317749</v>
      </c>
      <c r="J9" s="60">
        <v>10317749</v>
      </c>
      <c r="K9" s="60">
        <v>10317749</v>
      </c>
      <c r="L9" s="60">
        <v>10317749</v>
      </c>
      <c r="M9" s="60">
        <v>10317749</v>
      </c>
      <c r="N9" s="60">
        <v>10317749</v>
      </c>
      <c r="O9" s="60"/>
      <c r="P9" s="60"/>
      <c r="Q9" s="60"/>
      <c r="R9" s="60"/>
      <c r="S9" s="60"/>
      <c r="T9" s="60"/>
      <c r="U9" s="60"/>
      <c r="V9" s="60"/>
      <c r="W9" s="60">
        <v>10317749</v>
      </c>
      <c r="X9" s="60"/>
      <c r="Y9" s="60">
        <v>10317749</v>
      </c>
      <c r="Z9" s="140"/>
      <c r="AA9" s="62"/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29293685</v>
      </c>
      <c r="D12" s="168">
        <f>SUM(D6:D11)</f>
        <v>0</v>
      </c>
      <c r="E12" s="72">
        <f t="shared" si="0"/>
        <v>23211114</v>
      </c>
      <c r="F12" s="73">
        <f t="shared" si="0"/>
        <v>23211114</v>
      </c>
      <c r="G12" s="73">
        <f t="shared" si="0"/>
        <v>39819116</v>
      </c>
      <c r="H12" s="73">
        <f t="shared" si="0"/>
        <v>36646173</v>
      </c>
      <c r="I12" s="73">
        <f t="shared" si="0"/>
        <v>33102814</v>
      </c>
      <c r="J12" s="73">
        <f t="shared" si="0"/>
        <v>33102814</v>
      </c>
      <c r="K12" s="73">
        <f t="shared" si="0"/>
        <v>29029589</v>
      </c>
      <c r="L12" s="73">
        <f t="shared" si="0"/>
        <v>24514904</v>
      </c>
      <c r="M12" s="73">
        <f t="shared" si="0"/>
        <v>27437157</v>
      </c>
      <c r="N12" s="73">
        <f t="shared" si="0"/>
        <v>27437157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27437157</v>
      </c>
      <c r="X12" s="73">
        <f t="shared" si="0"/>
        <v>11605557</v>
      </c>
      <c r="Y12" s="73">
        <f t="shared" si="0"/>
        <v>15831600</v>
      </c>
      <c r="Z12" s="170">
        <f>+IF(X12&lt;&gt;0,+(Y12/X12)*100,0)</f>
        <v>136.41396100161327</v>
      </c>
      <c r="AA12" s="74">
        <f>SUM(AA6:AA11)</f>
        <v>23211114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>
        <v>1146</v>
      </c>
      <c r="D16" s="155"/>
      <c r="E16" s="59">
        <v>1146</v>
      </c>
      <c r="F16" s="60">
        <v>1146</v>
      </c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>
        <v>573</v>
      </c>
      <c r="Y16" s="159">
        <v>-573</v>
      </c>
      <c r="Z16" s="141">
        <v>-100</v>
      </c>
      <c r="AA16" s="225">
        <v>1146</v>
      </c>
    </row>
    <row r="17" spans="1:27" ht="12.75">
      <c r="A17" s="249" t="s">
        <v>152</v>
      </c>
      <c r="B17" s="182"/>
      <c r="C17" s="155">
        <v>98043</v>
      </c>
      <c r="D17" s="155"/>
      <c r="E17" s="59">
        <v>81421</v>
      </c>
      <c r="F17" s="60">
        <v>81421</v>
      </c>
      <c r="G17" s="60">
        <v>98043</v>
      </c>
      <c r="H17" s="60">
        <v>98043</v>
      </c>
      <c r="I17" s="60">
        <v>98043</v>
      </c>
      <c r="J17" s="60">
        <v>98043</v>
      </c>
      <c r="K17" s="60">
        <v>98043</v>
      </c>
      <c r="L17" s="60">
        <v>98043</v>
      </c>
      <c r="M17" s="60">
        <v>98043</v>
      </c>
      <c r="N17" s="60">
        <v>98043</v>
      </c>
      <c r="O17" s="60"/>
      <c r="P17" s="60"/>
      <c r="Q17" s="60"/>
      <c r="R17" s="60"/>
      <c r="S17" s="60"/>
      <c r="T17" s="60"/>
      <c r="U17" s="60"/>
      <c r="V17" s="60"/>
      <c r="W17" s="60">
        <v>98043</v>
      </c>
      <c r="X17" s="60">
        <v>40711</v>
      </c>
      <c r="Y17" s="60">
        <v>57332</v>
      </c>
      <c r="Z17" s="140">
        <v>140.83</v>
      </c>
      <c r="AA17" s="62">
        <v>81421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>
        <v>1146</v>
      </c>
      <c r="H18" s="60">
        <v>1146</v>
      </c>
      <c r="I18" s="60">
        <v>1146</v>
      </c>
      <c r="J18" s="60">
        <v>1146</v>
      </c>
      <c r="K18" s="60">
        <v>1146</v>
      </c>
      <c r="L18" s="60">
        <v>1146</v>
      </c>
      <c r="M18" s="60">
        <v>1146</v>
      </c>
      <c r="N18" s="60">
        <v>1146</v>
      </c>
      <c r="O18" s="60"/>
      <c r="P18" s="60"/>
      <c r="Q18" s="60"/>
      <c r="R18" s="60"/>
      <c r="S18" s="60"/>
      <c r="T18" s="60"/>
      <c r="U18" s="60"/>
      <c r="V18" s="60"/>
      <c r="W18" s="60">
        <v>1146</v>
      </c>
      <c r="X18" s="60"/>
      <c r="Y18" s="60">
        <v>1146</v>
      </c>
      <c r="Z18" s="140"/>
      <c r="AA18" s="62"/>
    </row>
    <row r="19" spans="1:27" ht="12.75">
      <c r="A19" s="249" t="s">
        <v>154</v>
      </c>
      <c r="B19" s="182"/>
      <c r="C19" s="155">
        <v>8925247</v>
      </c>
      <c r="D19" s="155"/>
      <c r="E19" s="59">
        <v>7011057</v>
      </c>
      <c r="F19" s="60">
        <v>7011057</v>
      </c>
      <c r="G19" s="60">
        <v>8925247</v>
      </c>
      <c r="H19" s="60">
        <v>8946834</v>
      </c>
      <c r="I19" s="60">
        <v>8950835</v>
      </c>
      <c r="J19" s="60">
        <v>8950835</v>
      </c>
      <c r="K19" s="60">
        <v>8950835</v>
      </c>
      <c r="L19" s="60">
        <v>8958906</v>
      </c>
      <c r="M19" s="60">
        <v>8985854</v>
      </c>
      <c r="N19" s="60">
        <v>8985854</v>
      </c>
      <c r="O19" s="60"/>
      <c r="P19" s="60"/>
      <c r="Q19" s="60"/>
      <c r="R19" s="60"/>
      <c r="S19" s="60"/>
      <c r="T19" s="60"/>
      <c r="U19" s="60"/>
      <c r="V19" s="60"/>
      <c r="W19" s="60">
        <v>8985854</v>
      </c>
      <c r="X19" s="60">
        <v>3505529</v>
      </c>
      <c r="Y19" s="60">
        <v>5480325</v>
      </c>
      <c r="Z19" s="140">
        <v>156.33</v>
      </c>
      <c r="AA19" s="62">
        <v>7011057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748600</v>
      </c>
      <c r="D22" s="155"/>
      <c r="E22" s="59">
        <v>555442</v>
      </c>
      <c r="F22" s="60">
        <v>555442</v>
      </c>
      <c r="G22" s="60">
        <v>748600</v>
      </c>
      <c r="H22" s="60">
        <v>748600</v>
      </c>
      <c r="I22" s="60">
        <v>748600</v>
      </c>
      <c r="J22" s="60">
        <v>748600</v>
      </c>
      <c r="K22" s="60">
        <v>748600</v>
      </c>
      <c r="L22" s="60">
        <v>748600</v>
      </c>
      <c r="M22" s="60">
        <v>748600</v>
      </c>
      <c r="N22" s="60">
        <v>748600</v>
      </c>
      <c r="O22" s="60"/>
      <c r="P22" s="60"/>
      <c r="Q22" s="60"/>
      <c r="R22" s="60"/>
      <c r="S22" s="60"/>
      <c r="T22" s="60"/>
      <c r="U22" s="60"/>
      <c r="V22" s="60"/>
      <c r="W22" s="60">
        <v>748600</v>
      </c>
      <c r="X22" s="60">
        <v>277721</v>
      </c>
      <c r="Y22" s="60">
        <v>470879</v>
      </c>
      <c r="Z22" s="140">
        <v>169.55</v>
      </c>
      <c r="AA22" s="62">
        <v>555442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9773036</v>
      </c>
      <c r="D24" s="168">
        <f>SUM(D15:D23)</f>
        <v>0</v>
      </c>
      <c r="E24" s="76">
        <f t="shared" si="1"/>
        <v>7649066</v>
      </c>
      <c r="F24" s="77">
        <f t="shared" si="1"/>
        <v>7649066</v>
      </c>
      <c r="G24" s="77">
        <f t="shared" si="1"/>
        <v>9773036</v>
      </c>
      <c r="H24" s="77">
        <f t="shared" si="1"/>
        <v>9794623</v>
      </c>
      <c r="I24" s="77">
        <f t="shared" si="1"/>
        <v>9798624</v>
      </c>
      <c r="J24" s="77">
        <f t="shared" si="1"/>
        <v>9798624</v>
      </c>
      <c r="K24" s="77">
        <f t="shared" si="1"/>
        <v>9798624</v>
      </c>
      <c r="L24" s="77">
        <f t="shared" si="1"/>
        <v>9806695</v>
      </c>
      <c r="M24" s="77">
        <f t="shared" si="1"/>
        <v>9833643</v>
      </c>
      <c r="N24" s="77">
        <f t="shared" si="1"/>
        <v>9833643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9833643</v>
      </c>
      <c r="X24" s="77">
        <f t="shared" si="1"/>
        <v>3824534</v>
      </c>
      <c r="Y24" s="77">
        <f t="shared" si="1"/>
        <v>6009109</v>
      </c>
      <c r="Z24" s="212">
        <f>+IF(X24&lt;&gt;0,+(Y24/X24)*100,0)</f>
        <v>157.1200308325145</v>
      </c>
      <c r="AA24" s="79">
        <f>SUM(AA15:AA23)</f>
        <v>7649066</v>
      </c>
    </row>
    <row r="25" spans="1:27" ht="12.75">
      <c r="A25" s="250" t="s">
        <v>159</v>
      </c>
      <c r="B25" s="251"/>
      <c r="C25" s="168">
        <f aca="true" t="shared" si="2" ref="C25:Y25">+C12+C24</f>
        <v>39066721</v>
      </c>
      <c r="D25" s="168">
        <f>+D12+D24</f>
        <v>0</v>
      </c>
      <c r="E25" s="72">
        <f t="shared" si="2"/>
        <v>30860180</v>
      </c>
      <c r="F25" s="73">
        <f t="shared" si="2"/>
        <v>30860180</v>
      </c>
      <c r="G25" s="73">
        <f t="shared" si="2"/>
        <v>49592152</v>
      </c>
      <c r="H25" s="73">
        <f t="shared" si="2"/>
        <v>46440796</v>
      </c>
      <c r="I25" s="73">
        <f t="shared" si="2"/>
        <v>42901438</v>
      </c>
      <c r="J25" s="73">
        <f t="shared" si="2"/>
        <v>42901438</v>
      </c>
      <c r="K25" s="73">
        <f t="shared" si="2"/>
        <v>38828213</v>
      </c>
      <c r="L25" s="73">
        <f t="shared" si="2"/>
        <v>34321599</v>
      </c>
      <c r="M25" s="73">
        <f t="shared" si="2"/>
        <v>37270800</v>
      </c>
      <c r="N25" s="73">
        <f t="shared" si="2"/>
        <v>37270800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37270800</v>
      </c>
      <c r="X25" s="73">
        <f t="shared" si="2"/>
        <v>15430091</v>
      </c>
      <c r="Y25" s="73">
        <f t="shared" si="2"/>
        <v>21840709</v>
      </c>
      <c r="Z25" s="170">
        <f>+IF(X25&lt;&gt;0,+(Y25/X25)*100,0)</f>
        <v>141.5462099348604</v>
      </c>
      <c r="AA25" s="74">
        <f>+AA12+AA24</f>
        <v>30860180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127195</v>
      </c>
      <c r="D30" s="155"/>
      <c r="E30" s="59"/>
      <c r="F30" s="60"/>
      <c r="G30" s="60">
        <v>127195</v>
      </c>
      <c r="H30" s="60">
        <v>127195</v>
      </c>
      <c r="I30" s="60">
        <v>127195</v>
      </c>
      <c r="J30" s="60">
        <v>127195</v>
      </c>
      <c r="K30" s="60">
        <v>127195</v>
      </c>
      <c r="L30" s="60">
        <v>127195</v>
      </c>
      <c r="M30" s="60">
        <v>127195</v>
      </c>
      <c r="N30" s="60">
        <v>127195</v>
      </c>
      <c r="O30" s="60"/>
      <c r="P30" s="60"/>
      <c r="Q30" s="60"/>
      <c r="R30" s="60"/>
      <c r="S30" s="60"/>
      <c r="T30" s="60"/>
      <c r="U30" s="60"/>
      <c r="V30" s="60"/>
      <c r="W30" s="60">
        <v>127195</v>
      </c>
      <c r="X30" s="60"/>
      <c r="Y30" s="60">
        <v>127195</v>
      </c>
      <c r="Z30" s="140"/>
      <c r="AA30" s="62"/>
    </row>
    <row r="31" spans="1:27" ht="12.7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164</v>
      </c>
      <c r="B32" s="182"/>
      <c r="C32" s="155">
        <v>4328367</v>
      </c>
      <c r="D32" s="155"/>
      <c r="E32" s="59">
        <v>6076998</v>
      </c>
      <c r="F32" s="60">
        <v>6076998</v>
      </c>
      <c r="G32" s="60">
        <v>4328367</v>
      </c>
      <c r="H32" s="60">
        <v>4328367</v>
      </c>
      <c r="I32" s="60">
        <v>4328367</v>
      </c>
      <c r="J32" s="60">
        <v>4328367</v>
      </c>
      <c r="K32" s="60">
        <v>4328367</v>
      </c>
      <c r="L32" s="60">
        <v>4328367</v>
      </c>
      <c r="M32" s="60">
        <v>4328367</v>
      </c>
      <c r="N32" s="60">
        <v>4328367</v>
      </c>
      <c r="O32" s="60"/>
      <c r="P32" s="60"/>
      <c r="Q32" s="60"/>
      <c r="R32" s="60"/>
      <c r="S32" s="60"/>
      <c r="T32" s="60"/>
      <c r="U32" s="60"/>
      <c r="V32" s="60"/>
      <c r="W32" s="60">
        <v>4328367</v>
      </c>
      <c r="X32" s="60">
        <v>3038499</v>
      </c>
      <c r="Y32" s="60">
        <v>1289868</v>
      </c>
      <c r="Z32" s="140">
        <v>42.45</v>
      </c>
      <c r="AA32" s="62">
        <v>6076998</v>
      </c>
    </row>
    <row r="33" spans="1:27" ht="12.75">
      <c r="A33" s="249" t="s">
        <v>165</v>
      </c>
      <c r="B33" s="182"/>
      <c r="C33" s="155">
        <v>3445529</v>
      </c>
      <c r="D33" s="155"/>
      <c r="E33" s="59">
        <v>1964569</v>
      </c>
      <c r="F33" s="60">
        <v>1964569</v>
      </c>
      <c r="G33" s="60">
        <v>3445529</v>
      </c>
      <c r="H33" s="60">
        <v>3445529</v>
      </c>
      <c r="I33" s="60">
        <v>3445529</v>
      </c>
      <c r="J33" s="60">
        <v>3445529</v>
      </c>
      <c r="K33" s="60">
        <v>3445529</v>
      </c>
      <c r="L33" s="60">
        <v>3445529</v>
      </c>
      <c r="M33" s="60">
        <v>3445529</v>
      </c>
      <c r="N33" s="60">
        <v>3445529</v>
      </c>
      <c r="O33" s="60"/>
      <c r="P33" s="60"/>
      <c r="Q33" s="60"/>
      <c r="R33" s="60"/>
      <c r="S33" s="60"/>
      <c r="T33" s="60"/>
      <c r="U33" s="60"/>
      <c r="V33" s="60"/>
      <c r="W33" s="60">
        <v>3445529</v>
      </c>
      <c r="X33" s="60">
        <v>982285</v>
      </c>
      <c r="Y33" s="60">
        <v>2463244</v>
      </c>
      <c r="Z33" s="140">
        <v>250.77</v>
      </c>
      <c r="AA33" s="62">
        <v>1964569</v>
      </c>
    </row>
    <row r="34" spans="1:27" ht="12.75">
      <c r="A34" s="250" t="s">
        <v>58</v>
      </c>
      <c r="B34" s="251"/>
      <c r="C34" s="168">
        <f aca="true" t="shared" si="3" ref="C34:Y34">SUM(C29:C33)</f>
        <v>7901091</v>
      </c>
      <c r="D34" s="168">
        <f>SUM(D29:D33)</f>
        <v>0</v>
      </c>
      <c r="E34" s="72">
        <f t="shared" si="3"/>
        <v>8041567</v>
      </c>
      <c r="F34" s="73">
        <f t="shared" si="3"/>
        <v>8041567</v>
      </c>
      <c r="G34" s="73">
        <f t="shared" si="3"/>
        <v>7901091</v>
      </c>
      <c r="H34" s="73">
        <f t="shared" si="3"/>
        <v>7901091</v>
      </c>
      <c r="I34" s="73">
        <f t="shared" si="3"/>
        <v>7901091</v>
      </c>
      <c r="J34" s="73">
        <f t="shared" si="3"/>
        <v>7901091</v>
      </c>
      <c r="K34" s="73">
        <f t="shared" si="3"/>
        <v>7901091</v>
      </c>
      <c r="L34" s="73">
        <f t="shared" si="3"/>
        <v>7901091</v>
      </c>
      <c r="M34" s="73">
        <f t="shared" si="3"/>
        <v>7901091</v>
      </c>
      <c r="N34" s="73">
        <f t="shared" si="3"/>
        <v>7901091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7901091</v>
      </c>
      <c r="X34" s="73">
        <f t="shared" si="3"/>
        <v>4020784</v>
      </c>
      <c r="Y34" s="73">
        <f t="shared" si="3"/>
        <v>3880307</v>
      </c>
      <c r="Z34" s="170">
        <f>+IF(X34&lt;&gt;0,+(Y34/X34)*100,0)</f>
        <v>96.50622863600731</v>
      </c>
      <c r="AA34" s="74">
        <f>SUM(AA29:AA33)</f>
        <v>8041567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229408</v>
      </c>
      <c r="D37" s="155"/>
      <c r="E37" s="59">
        <v>51308</v>
      </c>
      <c r="F37" s="60">
        <v>51308</v>
      </c>
      <c r="G37" s="60">
        <v>229408</v>
      </c>
      <c r="H37" s="60">
        <v>229408</v>
      </c>
      <c r="I37" s="60">
        <v>229408</v>
      </c>
      <c r="J37" s="60">
        <v>229408</v>
      </c>
      <c r="K37" s="60">
        <v>229408</v>
      </c>
      <c r="L37" s="60">
        <v>229408</v>
      </c>
      <c r="M37" s="60">
        <v>229408</v>
      </c>
      <c r="N37" s="60">
        <v>229408</v>
      </c>
      <c r="O37" s="60"/>
      <c r="P37" s="60"/>
      <c r="Q37" s="60"/>
      <c r="R37" s="60"/>
      <c r="S37" s="60"/>
      <c r="T37" s="60"/>
      <c r="U37" s="60"/>
      <c r="V37" s="60"/>
      <c r="W37" s="60">
        <v>229408</v>
      </c>
      <c r="X37" s="60">
        <v>25654</v>
      </c>
      <c r="Y37" s="60">
        <v>203754</v>
      </c>
      <c r="Z37" s="140">
        <v>794.24</v>
      </c>
      <c r="AA37" s="62">
        <v>51308</v>
      </c>
    </row>
    <row r="38" spans="1:27" ht="12.75">
      <c r="A38" s="249" t="s">
        <v>165</v>
      </c>
      <c r="B38" s="182"/>
      <c r="C38" s="155">
        <v>18101480</v>
      </c>
      <c r="D38" s="155"/>
      <c r="E38" s="59">
        <v>20358917</v>
      </c>
      <c r="F38" s="60">
        <v>20358917</v>
      </c>
      <c r="G38" s="60">
        <v>18101481</v>
      </c>
      <c r="H38" s="60">
        <v>18101481</v>
      </c>
      <c r="I38" s="60">
        <v>18101481</v>
      </c>
      <c r="J38" s="60">
        <v>18101481</v>
      </c>
      <c r="K38" s="60">
        <v>18101481</v>
      </c>
      <c r="L38" s="60">
        <v>18101481</v>
      </c>
      <c r="M38" s="60">
        <v>18101481</v>
      </c>
      <c r="N38" s="60">
        <v>18101481</v>
      </c>
      <c r="O38" s="60"/>
      <c r="P38" s="60"/>
      <c r="Q38" s="60"/>
      <c r="R38" s="60"/>
      <c r="S38" s="60"/>
      <c r="T38" s="60"/>
      <c r="U38" s="60"/>
      <c r="V38" s="60"/>
      <c r="W38" s="60">
        <v>18101481</v>
      </c>
      <c r="X38" s="60">
        <v>10179459</v>
      </c>
      <c r="Y38" s="60">
        <v>7922022</v>
      </c>
      <c r="Z38" s="140">
        <v>77.82</v>
      </c>
      <c r="AA38" s="62">
        <v>20358917</v>
      </c>
    </row>
    <row r="39" spans="1:27" ht="12.75">
      <c r="A39" s="250" t="s">
        <v>59</v>
      </c>
      <c r="B39" s="253"/>
      <c r="C39" s="168">
        <f aca="true" t="shared" si="4" ref="C39:Y39">SUM(C37:C38)</f>
        <v>18330888</v>
      </c>
      <c r="D39" s="168">
        <f>SUM(D37:D38)</f>
        <v>0</v>
      </c>
      <c r="E39" s="76">
        <f t="shared" si="4"/>
        <v>20410225</v>
      </c>
      <c r="F39" s="77">
        <f t="shared" si="4"/>
        <v>20410225</v>
      </c>
      <c r="G39" s="77">
        <f t="shared" si="4"/>
        <v>18330889</v>
      </c>
      <c r="H39" s="77">
        <f t="shared" si="4"/>
        <v>18330889</v>
      </c>
      <c r="I39" s="77">
        <f t="shared" si="4"/>
        <v>18330889</v>
      </c>
      <c r="J39" s="77">
        <f t="shared" si="4"/>
        <v>18330889</v>
      </c>
      <c r="K39" s="77">
        <f t="shared" si="4"/>
        <v>18330889</v>
      </c>
      <c r="L39" s="77">
        <f t="shared" si="4"/>
        <v>18330889</v>
      </c>
      <c r="M39" s="77">
        <f t="shared" si="4"/>
        <v>18330889</v>
      </c>
      <c r="N39" s="77">
        <f t="shared" si="4"/>
        <v>18330889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18330889</v>
      </c>
      <c r="X39" s="77">
        <f t="shared" si="4"/>
        <v>10205113</v>
      </c>
      <c r="Y39" s="77">
        <f t="shared" si="4"/>
        <v>8125776</v>
      </c>
      <c r="Z39" s="212">
        <f>+IF(X39&lt;&gt;0,+(Y39/X39)*100,0)</f>
        <v>79.62455682754322</v>
      </c>
      <c r="AA39" s="79">
        <f>SUM(AA37:AA38)</f>
        <v>20410225</v>
      </c>
    </row>
    <row r="40" spans="1:27" ht="12.75">
      <c r="A40" s="250" t="s">
        <v>167</v>
      </c>
      <c r="B40" s="251"/>
      <c r="C40" s="168">
        <f aca="true" t="shared" si="5" ref="C40:Y40">+C34+C39</f>
        <v>26231979</v>
      </c>
      <c r="D40" s="168">
        <f>+D34+D39</f>
        <v>0</v>
      </c>
      <c r="E40" s="72">
        <f t="shared" si="5"/>
        <v>28451792</v>
      </c>
      <c r="F40" s="73">
        <f t="shared" si="5"/>
        <v>28451792</v>
      </c>
      <c r="G40" s="73">
        <f t="shared" si="5"/>
        <v>26231980</v>
      </c>
      <c r="H40" s="73">
        <f t="shared" si="5"/>
        <v>26231980</v>
      </c>
      <c r="I40" s="73">
        <f t="shared" si="5"/>
        <v>26231980</v>
      </c>
      <c r="J40" s="73">
        <f t="shared" si="5"/>
        <v>26231980</v>
      </c>
      <c r="K40" s="73">
        <f t="shared" si="5"/>
        <v>26231980</v>
      </c>
      <c r="L40" s="73">
        <f t="shared" si="5"/>
        <v>26231980</v>
      </c>
      <c r="M40" s="73">
        <f t="shared" si="5"/>
        <v>26231980</v>
      </c>
      <c r="N40" s="73">
        <f t="shared" si="5"/>
        <v>26231980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26231980</v>
      </c>
      <c r="X40" s="73">
        <f t="shared" si="5"/>
        <v>14225897</v>
      </c>
      <c r="Y40" s="73">
        <f t="shared" si="5"/>
        <v>12006083</v>
      </c>
      <c r="Z40" s="170">
        <f>+IF(X40&lt;&gt;0,+(Y40/X40)*100,0)</f>
        <v>84.39596462704601</v>
      </c>
      <c r="AA40" s="74">
        <f>+AA34+AA39</f>
        <v>28451792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12834742</v>
      </c>
      <c r="D42" s="257">
        <f>+D25-D40</f>
        <v>0</v>
      </c>
      <c r="E42" s="258">
        <f t="shared" si="6"/>
        <v>2408388</v>
      </c>
      <c r="F42" s="259">
        <f t="shared" si="6"/>
        <v>2408388</v>
      </c>
      <c r="G42" s="259">
        <f t="shared" si="6"/>
        <v>23360172</v>
      </c>
      <c r="H42" s="259">
        <f t="shared" si="6"/>
        <v>20208816</v>
      </c>
      <c r="I42" s="259">
        <f t="shared" si="6"/>
        <v>16669458</v>
      </c>
      <c r="J42" s="259">
        <f t="shared" si="6"/>
        <v>16669458</v>
      </c>
      <c r="K42" s="259">
        <f t="shared" si="6"/>
        <v>12596233</v>
      </c>
      <c r="L42" s="259">
        <f t="shared" si="6"/>
        <v>8089619</v>
      </c>
      <c r="M42" s="259">
        <f t="shared" si="6"/>
        <v>11038820</v>
      </c>
      <c r="N42" s="259">
        <f t="shared" si="6"/>
        <v>11038820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11038820</v>
      </c>
      <c r="X42" s="259">
        <f t="shared" si="6"/>
        <v>1204194</v>
      </c>
      <c r="Y42" s="259">
        <f t="shared" si="6"/>
        <v>9834626</v>
      </c>
      <c r="Z42" s="260">
        <f>+IF(X42&lt;&gt;0,+(Y42/X42)*100,0)</f>
        <v>816.6978078283067</v>
      </c>
      <c r="AA42" s="261">
        <f>+AA25-AA40</f>
        <v>2408388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12821311</v>
      </c>
      <c r="D45" s="155"/>
      <c r="E45" s="59">
        <v>2019859</v>
      </c>
      <c r="F45" s="60">
        <v>2019859</v>
      </c>
      <c r="G45" s="60">
        <v>23346741</v>
      </c>
      <c r="H45" s="60">
        <v>20195385</v>
      </c>
      <c r="I45" s="60">
        <v>16656027</v>
      </c>
      <c r="J45" s="60">
        <v>16656027</v>
      </c>
      <c r="K45" s="60">
        <v>12582802</v>
      </c>
      <c r="L45" s="60">
        <v>8076188</v>
      </c>
      <c r="M45" s="60">
        <v>11025389</v>
      </c>
      <c r="N45" s="60">
        <v>11025389</v>
      </c>
      <c r="O45" s="60"/>
      <c r="P45" s="60"/>
      <c r="Q45" s="60"/>
      <c r="R45" s="60"/>
      <c r="S45" s="60"/>
      <c r="T45" s="60"/>
      <c r="U45" s="60"/>
      <c r="V45" s="60"/>
      <c r="W45" s="60">
        <v>11025389</v>
      </c>
      <c r="X45" s="60">
        <v>1009930</v>
      </c>
      <c r="Y45" s="60">
        <v>10015459</v>
      </c>
      <c r="Z45" s="139">
        <v>991.7</v>
      </c>
      <c r="AA45" s="62">
        <v>2019859</v>
      </c>
    </row>
    <row r="46" spans="1:27" ht="12.75">
      <c r="A46" s="249" t="s">
        <v>171</v>
      </c>
      <c r="B46" s="182"/>
      <c r="C46" s="155">
        <v>13431</v>
      </c>
      <c r="D46" s="155"/>
      <c r="E46" s="59">
        <v>388529</v>
      </c>
      <c r="F46" s="60">
        <v>388529</v>
      </c>
      <c r="G46" s="60">
        <v>13431</v>
      </c>
      <c r="H46" s="60">
        <v>13431</v>
      </c>
      <c r="I46" s="60">
        <v>13431</v>
      </c>
      <c r="J46" s="60">
        <v>13431</v>
      </c>
      <c r="K46" s="60">
        <v>13431</v>
      </c>
      <c r="L46" s="60">
        <v>13431</v>
      </c>
      <c r="M46" s="60">
        <v>13431</v>
      </c>
      <c r="N46" s="60">
        <v>13431</v>
      </c>
      <c r="O46" s="60"/>
      <c r="P46" s="60"/>
      <c r="Q46" s="60"/>
      <c r="R46" s="60"/>
      <c r="S46" s="60"/>
      <c r="T46" s="60"/>
      <c r="U46" s="60"/>
      <c r="V46" s="60"/>
      <c r="W46" s="60">
        <v>13431</v>
      </c>
      <c r="X46" s="60">
        <v>194265</v>
      </c>
      <c r="Y46" s="60">
        <v>-180834</v>
      </c>
      <c r="Z46" s="139">
        <v>-93.09</v>
      </c>
      <c r="AA46" s="62">
        <v>388529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12834742</v>
      </c>
      <c r="D48" s="217">
        <f>SUM(D45:D47)</f>
        <v>0</v>
      </c>
      <c r="E48" s="264">
        <f t="shared" si="7"/>
        <v>2408388</v>
      </c>
      <c r="F48" s="219">
        <f t="shared" si="7"/>
        <v>2408388</v>
      </c>
      <c r="G48" s="219">
        <f t="shared" si="7"/>
        <v>23360172</v>
      </c>
      <c r="H48" s="219">
        <f t="shared" si="7"/>
        <v>20208816</v>
      </c>
      <c r="I48" s="219">
        <f t="shared" si="7"/>
        <v>16669458</v>
      </c>
      <c r="J48" s="219">
        <f t="shared" si="7"/>
        <v>16669458</v>
      </c>
      <c r="K48" s="219">
        <f t="shared" si="7"/>
        <v>12596233</v>
      </c>
      <c r="L48" s="219">
        <f t="shared" si="7"/>
        <v>8089619</v>
      </c>
      <c r="M48" s="219">
        <f t="shared" si="7"/>
        <v>11038820</v>
      </c>
      <c r="N48" s="219">
        <f t="shared" si="7"/>
        <v>11038820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11038820</v>
      </c>
      <c r="X48" s="219">
        <f t="shared" si="7"/>
        <v>1204195</v>
      </c>
      <c r="Y48" s="219">
        <f t="shared" si="7"/>
        <v>9834625</v>
      </c>
      <c r="Z48" s="265">
        <f>+IF(X48&lt;&gt;0,+(Y48/X48)*100,0)</f>
        <v>816.6970465746826</v>
      </c>
      <c r="AA48" s="232">
        <f>SUM(AA45:AA47)</f>
        <v>2408388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60746</v>
      </c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249" t="s">
        <v>32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178</v>
      </c>
      <c r="B8" s="182"/>
      <c r="C8" s="155">
        <v>5155194</v>
      </c>
      <c r="D8" s="155"/>
      <c r="E8" s="59">
        <v>13640456</v>
      </c>
      <c r="F8" s="60">
        <v>13640456</v>
      </c>
      <c r="G8" s="60">
        <v>400630</v>
      </c>
      <c r="H8" s="60">
        <v>4365967</v>
      </c>
      <c r="I8" s="60">
        <v>349519</v>
      </c>
      <c r="J8" s="60">
        <v>5116116</v>
      </c>
      <c r="K8" s="60">
        <v>3620752</v>
      </c>
      <c r="L8" s="60">
        <v>3984529</v>
      </c>
      <c r="M8" s="60">
        <v>356572</v>
      </c>
      <c r="N8" s="60">
        <v>7961853</v>
      </c>
      <c r="O8" s="60"/>
      <c r="P8" s="60"/>
      <c r="Q8" s="60"/>
      <c r="R8" s="60"/>
      <c r="S8" s="60"/>
      <c r="T8" s="60"/>
      <c r="U8" s="60"/>
      <c r="V8" s="60"/>
      <c r="W8" s="60">
        <v>13077969</v>
      </c>
      <c r="X8" s="60">
        <v>6384006</v>
      </c>
      <c r="Y8" s="60">
        <v>6693963</v>
      </c>
      <c r="Z8" s="140">
        <v>104.86</v>
      </c>
      <c r="AA8" s="62">
        <v>13640456</v>
      </c>
    </row>
    <row r="9" spans="1:27" ht="12.75">
      <c r="A9" s="249" t="s">
        <v>179</v>
      </c>
      <c r="B9" s="182"/>
      <c r="C9" s="155">
        <v>43269232</v>
      </c>
      <c r="D9" s="155"/>
      <c r="E9" s="59">
        <v>76353004</v>
      </c>
      <c r="F9" s="60">
        <v>76353004</v>
      </c>
      <c r="G9" s="60">
        <v>14765000</v>
      </c>
      <c r="H9" s="60">
        <v>250000</v>
      </c>
      <c r="I9" s="60">
        <v>2901200</v>
      </c>
      <c r="J9" s="60">
        <v>17916200</v>
      </c>
      <c r="K9" s="60">
        <v>226400</v>
      </c>
      <c r="L9" s="60">
        <v>999629</v>
      </c>
      <c r="M9" s="60">
        <v>13439000</v>
      </c>
      <c r="N9" s="60">
        <v>14665029</v>
      </c>
      <c r="O9" s="60"/>
      <c r="P9" s="60"/>
      <c r="Q9" s="60"/>
      <c r="R9" s="60"/>
      <c r="S9" s="60"/>
      <c r="T9" s="60"/>
      <c r="U9" s="60"/>
      <c r="V9" s="60"/>
      <c r="W9" s="60">
        <v>32581229</v>
      </c>
      <c r="X9" s="60">
        <v>38549124</v>
      </c>
      <c r="Y9" s="60">
        <v>-5967895</v>
      </c>
      <c r="Z9" s="140">
        <v>-15.48</v>
      </c>
      <c r="AA9" s="62">
        <v>76353004</v>
      </c>
    </row>
    <row r="10" spans="1:27" ht="12.75">
      <c r="A10" s="249" t="s">
        <v>180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249" t="s">
        <v>181</v>
      </c>
      <c r="B11" s="182"/>
      <c r="C11" s="155">
        <v>1853637</v>
      </c>
      <c r="D11" s="155"/>
      <c r="E11" s="59">
        <v>2889996</v>
      </c>
      <c r="F11" s="60">
        <v>2889996</v>
      </c>
      <c r="G11" s="60">
        <v>55780</v>
      </c>
      <c r="H11" s="60">
        <v>48033</v>
      </c>
      <c r="I11" s="60">
        <v>54245</v>
      </c>
      <c r="J11" s="60">
        <v>158058</v>
      </c>
      <c r="K11" s="60">
        <v>42224</v>
      </c>
      <c r="L11" s="60">
        <v>180169</v>
      </c>
      <c r="M11" s="60">
        <v>45764</v>
      </c>
      <c r="N11" s="60">
        <v>268157</v>
      </c>
      <c r="O11" s="60"/>
      <c r="P11" s="60"/>
      <c r="Q11" s="60"/>
      <c r="R11" s="60"/>
      <c r="S11" s="60"/>
      <c r="T11" s="60"/>
      <c r="U11" s="60"/>
      <c r="V11" s="60"/>
      <c r="W11" s="60">
        <v>426215</v>
      </c>
      <c r="X11" s="60">
        <v>1444998</v>
      </c>
      <c r="Y11" s="60">
        <v>-1018783</v>
      </c>
      <c r="Z11" s="140">
        <v>-70.5</v>
      </c>
      <c r="AA11" s="62">
        <v>2889996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-58799602</v>
      </c>
      <c r="D14" s="155"/>
      <c r="E14" s="59">
        <v>-96505149</v>
      </c>
      <c r="F14" s="60">
        <v>-96505149</v>
      </c>
      <c r="G14" s="60">
        <v>-14696373</v>
      </c>
      <c r="H14" s="60">
        <v>-3928857</v>
      </c>
      <c r="I14" s="60">
        <v>-4569483</v>
      </c>
      <c r="J14" s="60">
        <v>-23194713</v>
      </c>
      <c r="K14" s="60">
        <v>-7344957</v>
      </c>
      <c r="L14" s="60">
        <v>-5218972</v>
      </c>
      <c r="M14" s="60">
        <v>-12610620</v>
      </c>
      <c r="N14" s="60">
        <v>-25174549</v>
      </c>
      <c r="O14" s="60"/>
      <c r="P14" s="60"/>
      <c r="Q14" s="60"/>
      <c r="R14" s="60"/>
      <c r="S14" s="60"/>
      <c r="T14" s="60"/>
      <c r="U14" s="60"/>
      <c r="V14" s="60"/>
      <c r="W14" s="60">
        <v>-48369262</v>
      </c>
      <c r="X14" s="60">
        <v>-37960986</v>
      </c>
      <c r="Y14" s="60">
        <v>-10408276</v>
      </c>
      <c r="Z14" s="140">
        <v>27.42</v>
      </c>
      <c r="AA14" s="62">
        <v>-96505149</v>
      </c>
    </row>
    <row r="15" spans="1:27" ht="12.75">
      <c r="A15" s="249" t="s">
        <v>40</v>
      </c>
      <c r="B15" s="182"/>
      <c r="C15" s="155">
        <v>-74732</v>
      </c>
      <c r="D15" s="155"/>
      <c r="E15" s="59">
        <v>-1618320</v>
      </c>
      <c r="F15" s="60">
        <v>-1618320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-809160</v>
      </c>
      <c r="Y15" s="60">
        <v>809160</v>
      </c>
      <c r="Z15" s="140">
        <v>-100</v>
      </c>
      <c r="AA15" s="62">
        <v>-1618320</v>
      </c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-8535525</v>
      </c>
      <c r="D17" s="168">
        <f t="shared" si="0"/>
        <v>0</v>
      </c>
      <c r="E17" s="72">
        <f t="shared" si="0"/>
        <v>-5240013</v>
      </c>
      <c r="F17" s="73">
        <f t="shared" si="0"/>
        <v>-5240013</v>
      </c>
      <c r="G17" s="73">
        <f t="shared" si="0"/>
        <v>525037</v>
      </c>
      <c r="H17" s="73">
        <f t="shared" si="0"/>
        <v>735143</v>
      </c>
      <c r="I17" s="73">
        <f t="shared" si="0"/>
        <v>-1264519</v>
      </c>
      <c r="J17" s="73">
        <f t="shared" si="0"/>
        <v>-4339</v>
      </c>
      <c r="K17" s="73">
        <f t="shared" si="0"/>
        <v>-3455581</v>
      </c>
      <c r="L17" s="73">
        <f t="shared" si="0"/>
        <v>-54645</v>
      </c>
      <c r="M17" s="73">
        <f t="shared" si="0"/>
        <v>1230716</v>
      </c>
      <c r="N17" s="73">
        <f t="shared" si="0"/>
        <v>-2279510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-2283849</v>
      </c>
      <c r="X17" s="73">
        <f t="shared" si="0"/>
        <v>7607982</v>
      </c>
      <c r="Y17" s="73">
        <f t="shared" si="0"/>
        <v>-9891831</v>
      </c>
      <c r="Z17" s="170">
        <f>+IF(X17&lt;&gt;0,+(Y17/X17)*100,0)</f>
        <v>-130.01911676447185</v>
      </c>
      <c r="AA17" s="74">
        <f>SUM(AA6:AA16)</f>
        <v>-5240013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-237626</v>
      </c>
      <c r="D26" s="155"/>
      <c r="E26" s="59">
        <v>-93000</v>
      </c>
      <c r="F26" s="60">
        <v>-93000</v>
      </c>
      <c r="G26" s="60"/>
      <c r="H26" s="60">
        <v>-21587</v>
      </c>
      <c r="I26" s="60">
        <v>-4001</v>
      </c>
      <c r="J26" s="60">
        <v>-25588</v>
      </c>
      <c r="K26" s="60"/>
      <c r="L26" s="60">
        <v>-8071</v>
      </c>
      <c r="M26" s="60">
        <v>-26948</v>
      </c>
      <c r="N26" s="60">
        <v>-35019</v>
      </c>
      <c r="O26" s="60"/>
      <c r="P26" s="60"/>
      <c r="Q26" s="60"/>
      <c r="R26" s="60"/>
      <c r="S26" s="60"/>
      <c r="T26" s="60"/>
      <c r="U26" s="60"/>
      <c r="V26" s="60"/>
      <c r="W26" s="60">
        <v>-60607</v>
      </c>
      <c r="X26" s="60">
        <v>-46500</v>
      </c>
      <c r="Y26" s="60">
        <v>-14107</v>
      </c>
      <c r="Z26" s="140">
        <v>30.34</v>
      </c>
      <c r="AA26" s="62">
        <v>-93000</v>
      </c>
    </row>
    <row r="27" spans="1:27" ht="12.75">
      <c r="A27" s="250" t="s">
        <v>192</v>
      </c>
      <c r="B27" s="251"/>
      <c r="C27" s="168">
        <f aca="true" t="shared" si="1" ref="C27:Y27">SUM(C21:C26)</f>
        <v>-237626</v>
      </c>
      <c r="D27" s="168">
        <f>SUM(D21:D26)</f>
        <v>0</v>
      </c>
      <c r="E27" s="72">
        <f t="shared" si="1"/>
        <v>-93000</v>
      </c>
      <c r="F27" s="73">
        <f t="shared" si="1"/>
        <v>-93000</v>
      </c>
      <c r="G27" s="73">
        <f t="shared" si="1"/>
        <v>0</v>
      </c>
      <c r="H27" s="73">
        <f t="shared" si="1"/>
        <v>-21587</v>
      </c>
      <c r="I27" s="73">
        <f t="shared" si="1"/>
        <v>-4001</v>
      </c>
      <c r="J27" s="73">
        <f t="shared" si="1"/>
        <v>-25588</v>
      </c>
      <c r="K27" s="73">
        <f t="shared" si="1"/>
        <v>0</v>
      </c>
      <c r="L27" s="73">
        <f t="shared" si="1"/>
        <v>-8071</v>
      </c>
      <c r="M27" s="73">
        <f t="shared" si="1"/>
        <v>-26948</v>
      </c>
      <c r="N27" s="73">
        <f t="shared" si="1"/>
        <v>-35019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-60607</v>
      </c>
      <c r="X27" s="73">
        <f t="shared" si="1"/>
        <v>-46500</v>
      </c>
      <c r="Y27" s="73">
        <f t="shared" si="1"/>
        <v>-14107</v>
      </c>
      <c r="Z27" s="170">
        <f>+IF(X27&lt;&gt;0,+(Y27/X27)*100,0)</f>
        <v>30.33763440860215</v>
      </c>
      <c r="AA27" s="74">
        <f>SUM(AA21:AA26)</f>
        <v>-93000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-83993</v>
      </c>
      <c r="D35" s="155"/>
      <c r="E35" s="59">
        <v>-46685</v>
      </c>
      <c r="F35" s="60">
        <v>-46685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>
        <v>-46685</v>
      </c>
    </row>
    <row r="36" spans="1:27" ht="12.75">
      <c r="A36" s="250" t="s">
        <v>198</v>
      </c>
      <c r="B36" s="251"/>
      <c r="C36" s="168">
        <f aca="true" t="shared" si="2" ref="C36:Y36">SUM(C31:C35)</f>
        <v>-83993</v>
      </c>
      <c r="D36" s="168">
        <f>SUM(D31:D35)</f>
        <v>0</v>
      </c>
      <c r="E36" s="72">
        <f t="shared" si="2"/>
        <v>-46685</v>
      </c>
      <c r="F36" s="73">
        <f t="shared" si="2"/>
        <v>-46685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-46685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-8857144</v>
      </c>
      <c r="D38" s="153">
        <f>+D17+D27+D36</f>
        <v>0</v>
      </c>
      <c r="E38" s="99">
        <f t="shared" si="3"/>
        <v>-5379698</v>
      </c>
      <c r="F38" s="100">
        <f t="shared" si="3"/>
        <v>-5379698</v>
      </c>
      <c r="G38" s="100">
        <f t="shared" si="3"/>
        <v>525037</v>
      </c>
      <c r="H38" s="100">
        <f t="shared" si="3"/>
        <v>713556</v>
      </c>
      <c r="I38" s="100">
        <f t="shared" si="3"/>
        <v>-1268520</v>
      </c>
      <c r="J38" s="100">
        <f t="shared" si="3"/>
        <v>-29927</v>
      </c>
      <c r="K38" s="100">
        <f t="shared" si="3"/>
        <v>-3455581</v>
      </c>
      <c r="L38" s="100">
        <f t="shared" si="3"/>
        <v>-62716</v>
      </c>
      <c r="M38" s="100">
        <f t="shared" si="3"/>
        <v>1203768</v>
      </c>
      <c r="N38" s="100">
        <f t="shared" si="3"/>
        <v>-2314529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-2344456</v>
      </c>
      <c r="X38" s="100">
        <f t="shared" si="3"/>
        <v>7561482</v>
      </c>
      <c r="Y38" s="100">
        <f t="shared" si="3"/>
        <v>-9905938</v>
      </c>
      <c r="Z38" s="137">
        <f>+IF(X38&lt;&gt;0,+(Y38/X38)*100,0)</f>
        <v>-131.0052447390604</v>
      </c>
      <c r="AA38" s="102">
        <f>+AA17+AA27+AA36</f>
        <v>-5379698</v>
      </c>
    </row>
    <row r="39" spans="1:27" ht="12.75">
      <c r="A39" s="249" t="s">
        <v>200</v>
      </c>
      <c r="B39" s="182"/>
      <c r="C39" s="153">
        <v>27833079</v>
      </c>
      <c r="D39" s="153"/>
      <c r="E39" s="99">
        <v>28590827</v>
      </c>
      <c r="F39" s="100">
        <v>28590827</v>
      </c>
      <c r="G39" s="100">
        <v>3685146</v>
      </c>
      <c r="H39" s="100">
        <v>4210183</v>
      </c>
      <c r="I39" s="100">
        <v>4923739</v>
      </c>
      <c r="J39" s="100">
        <v>3685146</v>
      </c>
      <c r="K39" s="100">
        <v>3655219</v>
      </c>
      <c r="L39" s="100">
        <v>199638</v>
      </c>
      <c r="M39" s="100">
        <v>136922</v>
      </c>
      <c r="N39" s="100">
        <v>3655219</v>
      </c>
      <c r="O39" s="100"/>
      <c r="P39" s="100"/>
      <c r="Q39" s="100"/>
      <c r="R39" s="100"/>
      <c r="S39" s="100"/>
      <c r="T39" s="100"/>
      <c r="U39" s="100"/>
      <c r="V39" s="100"/>
      <c r="W39" s="100">
        <v>3685146</v>
      </c>
      <c r="X39" s="100">
        <v>28590827</v>
      </c>
      <c r="Y39" s="100">
        <v>-24905681</v>
      </c>
      <c r="Z39" s="137">
        <v>-87.11</v>
      </c>
      <c r="AA39" s="102">
        <v>28590827</v>
      </c>
    </row>
    <row r="40" spans="1:27" ht="12.75">
      <c r="A40" s="269" t="s">
        <v>201</v>
      </c>
      <c r="B40" s="256"/>
      <c r="C40" s="257">
        <v>18975935</v>
      </c>
      <c r="D40" s="257"/>
      <c r="E40" s="258">
        <v>23211129</v>
      </c>
      <c r="F40" s="259">
        <v>23211129</v>
      </c>
      <c r="G40" s="259">
        <v>4210183</v>
      </c>
      <c r="H40" s="259">
        <v>4923739</v>
      </c>
      <c r="I40" s="259">
        <v>3655219</v>
      </c>
      <c r="J40" s="259">
        <v>3655219</v>
      </c>
      <c r="K40" s="259">
        <v>199638</v>
      </c>
      <c r="L40" s="259">
        <v>136922</v>
      </c>
      <c r="M40" s="259">
        <v>1340690</v>
      </c>
      <c r="N40" s="259">
        <v>1340690</v>
      </c>
      <c r="O40" s="259"/>
      <c r="P40" s="259"/>
      <c r="Q40" s="259"/>
      <c r="R40" s="259"/>
      <c r="S40" s="259"/>
      <c r="T40" s="259"/>
      <c r="U40" s="259"/>
      <c r="V40" s="259"/>
      <c r="W40" s="259">
        <v>1340690</v>
      </c>
      <c r="X40" s="259">
        <v>36152309</v>
      </c>
      <c r="Y40" s="259">
        <v>-34811619</v>
      </c>
      <c r="Z40" s="260">
        <v>-96.29</v>
      </c>
      <c r="AA40" s="261">
        <v>23211129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292845</v>
      </c>
      <c r="D5" s="200">
        <f t="shared" si="0"/>
        <v>0</v>
      </c>
      <c r="E5" s="106">
        <f t="shared" si="0"/>
        <v>93000</v>
      </c>
      <c r="F5" s="106">
        <f t="shared" si="0"/>
        <v>93000</v>
      </c>
      <c r="G5" s="106">
        <f t="shared" si="0"/>
        <v>0</v>
      </c>
      <c r="H5" s="106">
        <f t="shared" si="0"/>
        <v>21587</v>
      </c>
      <c r="I5" s="106">
        <f t="shared" si="0"/>
        <v>4001</v>
      </c>
      <c r="J5" s="106">
        <f t="shared" si="0"/>
        <v>25588</v>
      </c>
      <c r="K5" s="106">
        <f t="shared" si="0"/>
        <v>0</v>
      </c>
      <c r="L5" s="106">
        <f t="shared" si="0"/>
        <v>8071</v>
      </c>
      <c r="M5" s="106">
        <f t="shared" si="0"/>
        <v>26948</v>
      </c>
      <c r="N5" s="106">
        <f t="shared" si="0"/>
        <v>35019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60607</v>
      </c>
      <c r="X5" s="106">
        <f t="shared" si="0"/>
        <v>46500</v>
      </c>
      <c r="Y5" s="106">
        <f t="shared" si="0"/>
        <v>14107</v>
      </c>
      <c r="Z5" s="201">
        <f>+IF(X5&lt;&gt;0,+(Y5/X5)*100,0)</f>
        <v>30.33763440860215</v>
      </c>
      <c r="AA5" s="199">
        <f>SUM(AA11:AA18)</f>
        <v>93000</v>
      </c>
    </row>
    <row r="6" spans="1:27" ht="12.75">
      <c r="A6" s="291" t="s">
        <v>205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2.7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0</v>
      </c>
      <c r="Y11" s="295">
        <f t="shared" si="1"/>
        <v>0</v>
      </c>
      <c r="Z11" s="296">
        <f>+IF(X11&lt;&gt;0,+(Y11/X11)*100,0)</f>
        <v>0</v>
      </c>
      <c r="AA11" s="297">
        <f>SUM(AA6:AA10)</f>
        <v>0</v>
      </c>
    </row>
    <row r="12" spans="1:27" ht="12.75">
      <c r="A12" s="298" t="s">
        <v>211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292845</v>
      </c>
      <c r="D15" s="156"/>
      <c r="E15" s="60">
        <v>93000</v>
      </c>
      <c r="F15" s="60">
        <v>93000</v>
      </c>
      <c r="G15" s="60"/>
      <c r="H15" s="60">
        <v>21587</v>
      </c>
      <c r="I15" s="60">
        <v>4001</v>
      </c>
      <c r="J15" s="60">
        <v>25588</v>
      </c>
      <c r="K15" s="60"/>
      <c r="L15" s="60">
        <v>8071</v>
      </c>
      <c r="M15" s="60">
        <v>26948</v>
      </c>
      <c r="N15" s="60">
        <v>35019</v>
      </c>
      <c r="O15" s="60"/>
      <c r="P15" s="60"/>
      <c r="Q15" s="60"/>
      <c r="R15" s="60"/>
      <c r="S15" s="60"/>
      <c r="T15" s="60"/>
      <c r="U15" s="60"/>
      <c r="V15" s="60"/>
      <c r="W15" s="60">
        <v>60607</v>
      </c>
      <c r="X15" s="60">
        <v>46500</v>
      </c>
      <c r="Y15" s="60">
        <v>14107</v>
      </c>
      <c r="Z15" s="140">
        <v>30.34</v>
      </c>
      <c r="AA15" s="155">
        <v>93000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0</v>
      </c>
      <c r="Y41" s="295">
        <f t="shared" si="6"/>
        <v>0</v>
      </c>
      <c r="Z41" s="296">
        <f t="shared" si="5"/>
        <v>0</v>
      </c>
      <c r="AA41" s="297">
        <f>SUM(AA36:AA40)</f>
        <v>0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292845</v>
      </c>
      <c r="D45" s="129">
        <f t="shared" si="7"/>
        <v>0</v>
      </c>
      <c r="E45" s="54">
        <f t="shared" si="7"/>
        <v>93000</v>
      </c>
      <c r="F45" s="54">
        <f t="shared" si="7"/>
        <v>93000</v>
      </c>
      <c r="G45" s="54">
        <f t="shared" si="7"/>
        <v>0</v>
      </c>
      <c r="H45" s="54">
        <f t="shared" si="7"/>
        <v>21587</v>
      </c>
      <c r="I45" s="54">
        <f t="shared" si="7"/>
        <v>4001</v>
      </c>
      <c r="J45" s="54">
        <f t="shared" si="7"/>
        <v>25588</v>
      </c>
      <c r="K45" s="54">
        <f t="shared" si="7"/>
        <v>0</v>
      </c>
      <c r="L45" s="54">
        <f t="shared" si="7"/>
        <v>8071</v>
      </c>
      <c r="M45" s="54">
        <f t="shared" si="7"/>
        <v>26948</v>
      </c>
      <c r="N45" s="54">
        <f t="shared" si="7"/>
        <v>35019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60607</v>
      </c>
      <c r="X45" s="54">
        <f t="shared" si="7"/>
        <v>46500</v>
      </c>
      <c r="Y45" s="54">
        <f t="shared" si="7"/>
        <v>14107</v>
      </c>
      <c r="Z45" s="184">
        <f t="shared" si="5"/>
        <v>30.33763440860215</v>
      </c>
      <c r="AA45" s="130">
        <f t="shared" si="8"/>
        <v>93000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292845</v>
      </c>
      <c r="D49" s="218">
        <f t="shared" si="9"/>
        <v>0</v>
      </c>
      <c r="E49" s="220">
        <f t="shared" si="9"/>
        <v>93000</v>
      </c>
      <c r="F49" s="220">
        <f t="shared" si="9"/>
        <v>93000</v>
      </c>
      <c r="G49" s="220">
        <f t="shared" si="9"/>
        <v>0</v>
      </c>
      <c r="H49" s="220">
        <f t="shared" si="9"/>
        <v>21587</v>
      </c>
      <c r="I49" s="220">
        <f t="shared" si="9"/>
        <v>4001</v>
      </c>
      <c r="J49" s="220">
        <f t="shared" si="9"/>
        <v>25588</v>
      </c>
      <c r="K49" s="220">
        <f t="shared" si="9"/>
        <v>0</v>
      </c>
      <c r="L49" s="220">
        <f t="shared" si="9"/>
        <v>8071</v>
      </c>
      <c r="M49" s="220">
        <f t="shared" si="9"/>
        <v>26948</v>
      </c>
      <c r="N49" s="220">
        <f t="shared" si="9"/>
        <v>35019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60607</v>
      </c>
      <c r="X49" s="220">
        <f t="shared" si="9"/>
        <v>46500</v>
      </c>
      <c r="Y49" s="220">
        <f t="shared" si="9"/>
        <v>14107</v>
      </c>
      <c r="Z49" s="221">
        <f t="shared" si="5"/>
        <v>30.33763440860215</v>
      </c>
      <c r="AA49" s="222">
        <f>SUM(AA41:AA48)</f>
        <v>93000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561219</v>
      </c>
      <c r="D51" s="129">
        <f t="shared" si="10"/>
        <v>0</v>
      </c>
      <c r="E51" s="54">
        <f t="shared" si="10"/>
        <v>703877</v>
      </c>
      <c r="F51" s="54">
        <f t="shared" si="10"/>
        <v>703877</v>
      </c>
      <c r="G51" s="54">
        <f t="shared" si="10"/>
        <v>31419</v>
      </c>
      <c r="H51" s="54">
        <f t="shared" si="10"/>
        <v>136318</v>
      </c>
      <c r="I51" s="54">
        <f t="shared" si="10"/>
        <v>80353</v>
      </c>
      <c r="J51" s="54">
        <f t="shared" si="10"/>
        <v>248090</v>
      </c>
      <c r="K51" s="54">
        <f t="shared" si="10"/>
        <v>115078</v>
      </c>
      <c r="L51" s="54">
        <f t="shared" si="10"/>
        <v>31258</v>
      </c>
      <c r="M51" s="54">
        <f t="shared" si="10"/>
        <v>37457</v>
      </c>
      <c r="N51" s="54">
        <f t="shared" si="10"/>
        <v>183793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431883</v>
      </c>
      <c r="X51" s="54">
        <f t="shared" si="10"/>
        <v>351939</v>
      </c>
      <c r="Y51" s="54">
        <f t="shared" si="10"/>
        <v>79944</v>
      </c>
      <c r="Z51" s="184">
        <f>+IF(X51&lt;&gt;0,+(Y51/X51)*100,0)</f>
        <v>22.71530009461867</v>
      </c>
      <c r="AA51" s="130">
        <f>SUM(AA57:AA61)</f>
        <v>703877</v>
      </c>
    </row>
    <row r="52" spans="1:27" ht="12.7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561219</v>
      </c>
      <c r="D61" s="156"/>
      <c r="E61" s="60">
        <v>703877</v>
      </c>
      <c r="F61" s="60">
        <v>703877</v>
      </c>
      <c r="G61" s="60">
        <v>31419</v>
      </c>
      <c r="H61" s="60">
        <v>136318</v>
      </c>
      <c r="I61" s="60">
        <v>80353</v>
      </c>
      <c r="J61" s="60">
        <v>248090</v>
      </c>
      <c r="K61" s="60">
        <v>115078</v>
      </c>
      <c r="L61" s="60">
        <v>31258</v>
      </c>
      <c r="M61" s="60">
        <v>37457</v>
      </c>
      <c r="N61" s="60">
        <v>183793</v>
      </c>
      <c r="O61" s="60"/>
      <c r="P61" s="60"/>
      <c r="Q61" s="60"/>
      <c r="R61" s="60"/>
      <c r="S61" s="60"/>
      <c r="T61" s="60"/>
      <c r="U61" s="60"/>
      <c r="V61" s="60"/>
      <c r="W61" s="60">
        <v>431883</v>
      </c>
      <c r="X61" s="60">
        <v>351939</v>
      </c>
      <c r="Y61" s="60">
        <v>79944</v>
      </c>
      <c r="Z61" s="140">
        <v>22.72</v>
      </c>
      <c r="AA61" s="155">
        <v>703877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>
        <v>37752</v>
      </c>
      <c r="H68" s="60">
        <v>136318</v>
      </c>
      <c r="I68" s="60">
        <v>73832</v>
      </c>
      <c r="J68" s="60">
        <v>247902</v>
      </c>
      <c r="K68" s="60">
        <v>115078</v>
      </c>
      <c r="L68" s="60">
        <v>31258</v>
      </c>
      <c r="M68" s="60">
        <v>37457</v>
      </c>
      <c r="N68" s="60">
        <v>183793</v>
      </c>
      <c r="O68" s="60"/>
      <c r="P68" s="60"/>
      <c r="Q68" s="60"/>
      <c r="R68" s="60"/>
      <c r="S68" s="60"/>
      <c r="T68" s="60"/>
      <c r="U68" s="60"/>
      <c r="V68" s="60"/>
      <c r="W68" s="60">
        <v>431695</v>
      </c>
      <c r="X68" s="60"/>
      <c r="Y68" s="60">
        <v>431695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37752</v>
      </c>
      <c r="H69" s="220">
        <f t="shared" si="12"/>
        <v>136318</v>
      </c>
      <c r="I69" s="220">
        <f t="shared" si="12"/>
        <v>73832</v>
      </c>
      <c r="J69" s="220">
        <f t="shared" si="12"/>
        <v>247902</v>
      </c>
      <c r="K69" s="220">
        <f t="shared" si="12"/>
        <v>115078</v>
      </c>
      <c r="L69" s="220">
        <f t="shared" si="12"/>
        <v>31258</v>
      </c>
      <c r="M69" s="220">
        <f t="shared" si="12"/>
        <v>37457</v>
      </c>
      <c r="N69" s="220">
        <f t="shared" si="12"/>
        <v>183793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431695</v>
      </c>
      <c r="X69" s="220">
        <f t="shared" si="12"/>
        <v>0</v>
      </c>
      <c r="Y69" s="220">
        <f t="shared" si="12"/>
        <v>431695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292845</v>
      </c>
      <c r="D40" s="344">
        <f t="shared" si="9"/>
        <v>0</v>
      </c>
      <c r="E40" s="343">
        <f t="shared" si="9"/>
        <v>93000</v>
      </c>
      <c r="F40" s="345">
        <f t="shared" si="9"/>
        <v>93000</v>
      </c>
      <c r="G40" s="345">
        <f t="shared" si="9"/>
        <v>0</v>
      </c>
      <c r="H40" s="343">
        <f t="shared" si="9"/>
        <v>21587</v>
      </c>
      <c r="I40" s="343">
        <f t="shared" si="9"/>
        <v>4001</v>
      </c>
      <c r="J40" s="345">
        <f t="shared" si="9"/>
        <v>25588</v>
      </c>
      <c r="K40" s="345">
        <f t="shared" si="9"/>
        <v>0</v>
      </c>
      <c r="L40" s="343">
        <f t="shared" si="9"/>
        <v>8071</v>
      </c>
      <c r="M40" s="343">
        <f t="shared" si="9"/>
        <v>26948</v>
      </c>
      <c r="N40" s="345">
        <f t="shared" si="9"/>
        <v>35019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60607</v>
      </c>
      <c r="X40" s="343">
        <f t="shared" si="9"/>
        <v>46500</v>
      </c>
      <c r="Y40" s="345">
        <f t="shared" si="9"/>
        <v>14107</v>
      </c>
      <c r="Z40" s="336">
        <f>+IF(X40&lt;&gt;0,+(Y40/X40)*100,0)</f>
        <v>30.33763440860215</v>
      </c>
      <c r="AA40" s="350">
        <f>SUM(AA41:AA49)</f>
        <v>93000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120043</v>
      </c>
      <c r="D43" s="369"/>
      <c r="E43" s="305">
        <v>85000</v>
      </c>
      <c r="F43" s="370">
        <v>85000</v>
      </c>
      <c r="G43" s="370"/>
      <c r="H43" s="305">
        <v>21587</v>
      </c>
      <c r="I43" s="305"/>
      <c r="J43" s="370">
        <v>21587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21587</v>
      </c>
      <c r="X43" s="305">
        <v>42500</v>
      </c>
      <c r="Y43" s="370">
        <v>-20913</v>
      </c>
      <c r="Z43" s="371">
        <v>-49.21</v>
      </c>
      <c r="AA43" s="303">
        <v>85000</v>
      </c>
    </row>
    <row r="44" spans="1:27" ht="12.75">
      <c r="A44" s="361" t="s">
        <v>251</v>
      </c>
      <c r="B44" s="136"/>
      <c r="C44" s="60">
        <v>93672</v>
      </c>
      <c r="D44" s="368"/>
      <c r="E44" s="54">
        <v>8000</v>
      </c>
      <c r="F44" s="53">
        <v>8000</v>
      </c>
      <c r="G44" s="53"/>
      <c r="H44" s="54"/>
      <c r="I44" s="54">
        <v>4001</v>
      </c>
      <c r="J44" s="53">
        <v>4001</v>
      </c>
      <c r="K44" s="53"/>
      <c r="L44" s="54">
        <v>8071</v>
      </c>
      <c r="M44" s="54">
        <v>26948</v>
      </c>
      <c r="N44" s="53">
        <v>35019</v>
      </c>
      <c r="O44" s="53"/>
      <c r="P44" s="54"/>
      <c r="Q44" s="54"/>
      <c r="R44" s="53"/>
      <c r="S44" s="53"/>
      <c r="T44" s="54"/>
      <c r="U44" s="54"/>
      <c r="V44" s="53"/>
      <c r="W44" s="53">
        <v>39020</v>
      </c>
      <c r="X44" s="54">
        <v>4000</v>
      </c>
      <c r="Y44" s="53">
        <v>35020</v>
      </c>
      <c r="Z44" s="94">
        <v>875.5</v>
      </c>
      <c r="AA44" s="95">
        <v>8000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79130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292845</v>
      </c>
      <c r="D60" s="346">
        <f t="shared" si="14"/>
        <v>0</v>
      </c>
      <c r="E60" s="219">
        <f t="shared" si="14"/>
        <v>93000</v>
      </c>
      <c r="F60" s="264">
        <f t="shared" si="14"/>
        <v>93000</v>
      </c>
      <c r="G60" s="264">
        <f t="shared" si="14"/>
        <v>0</v>
      </c>
      <c r="H60" s="219">
        <f t="shared" si="14"/>
        <v>21587</v>
      </c>
      <c r="I60" s="219">
        <f t="shared" si="14"/>
        <v>4001</v>
      </c>
      <c r="J60" s="264">
        <f t="shared" si="14"/>
        <v>25588</v>
      </c>
      <c r="K60" s="264">
        <f t="shared" si="14"/>
        <v>0</v>
      </c>
      <c r="L60" s="219">
        <f t="shared" si="14"/>
        <v>8071</v>
      </c>
      <c r="M60" s="219">
        <f t="shared" si="14"/>
        <v>26948</v>
      </c>
      <c r="N60" s="264">
        <f t="shared" si="14"/>
        <v>35019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60607</v>
      </c>
      <c r="X60" s="219">
        <f t="shared" si="14"/>
        <v>46500</v>
      </c>
      <c r="Y60" s="264">
        <f t="shared" si="14"/>
        <v>14107</v>
      </c>
      <c r="Z60" s="337">
        <f>+IF(X60&lt;&gt;0,+(Y60/X60)*100,0)</f>
        <v>30.33763440860215</v>
      </c>
      <c r="AA60" s="232">
        <f>+AA57+AA54+AA51+AA40+AA37+AA34+AA22+AA5</f>
        <v>93000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2017-02-01T12:10:13Z</dcterms:created>
  <dcterms:modified xsi:type="dcterms:W3CDTF">2017-02-01T12:10:17Z</dcterms:modified>
  <cp:category/>
  <cp:version/>
  <cp:contentType/>
  <cp:contentStatus/>
</cp:coreProperties>
</file>