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04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<sst xmlns="http://schemas.openxmlformats.org/spreadsheetml/2006/main" count="857" uniqueCount="303">
  <si>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Northern Cape: Z F Mgcawu(DC8) - Table C1 Schedule Quarterly Budget Statement Summary for 2nd Quarter ended 31 December 2016 (Figures Finalised as at 2017/01/30)</t>
  </si>
  <si>
    <t>Description</t>
  </si>
  <si>
    <t>2015/16</t>
  </si>
  <si>
    <t>2016/17</t>
  </si>
  <si>
    <t>Budget year 2016/17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</si>
  <si>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</si>
  <si>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</si>
  <si>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</si>
  <si>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</si>
  <si>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</si>
  <si>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</si>
  <si>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</si>
  <si>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</si>
  <si>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</si>
  <si>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</si>
  <si>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</si>
  <si>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</si>
  <si>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</si>
  <si>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</si>
  <si>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</si>
  <si>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</si>
  <si>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</si>
  <si>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</si>
  <si>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</si>
  <si>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</si>
  <si>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</si>
  <si>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</si>
  <si>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</si>
  <si>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</si>
  <si>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</si>
  <si>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</si>
  <si>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</si>
  <si>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</si>
  <si>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</si>
  <si>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</si>
  <si>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</si>
  <si>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</si>
  <si>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</si>
  <si>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</si>
  <si>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</si>
  <si>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</si>
  <si>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</si>
  <si>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</si>
  <si>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</si>
  <si>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</si>
  <si>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</si>
  <si>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</si>
  <si>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</si>
  <si>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</si>
  <si>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</si>
  <si>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</si>
  <si>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</si>
  <si>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</si>
  <si>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</si>
  <si>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</si>
  <si>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</si>
  <si>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</si>
  <si>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</si>
  <si>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</si>
  <si>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</si>
  <si>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</si>
  <si>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</si>
  <si>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</si>
  <si>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</si>
  <si>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</si>
  <si>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</si>
  <si>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</si>
  <si>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</si>
  <si>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</si>
  <si>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</si>
  <si>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Northern Cape: Z F Mgcawu(DC8) - Table C2 Quarterly Budget Statement - Financial Performance (standard classification) for 2nd Quarter ended 31 December 2016 (Figures Finalised as at 2017/01/30)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</si>
  <si>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</si>
  <si>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</si>
  <si>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</si>
  <si>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</si>
  <si>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</si>
  <si>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</si>
  <si>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</si>
  <si>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</si>
  <si>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</si>
  <si>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</si>
  <si>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</si>
  <si>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</si>
  <si>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</si>
  <si>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</si>
  <si>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</si>
  <si>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</si>
  <si>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</si>
  <si>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</si>
  <si>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</si>
  <si>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</si>
  <si>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</si>
  <si>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</si>
  <si>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</si>
  <si>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</si>
  <si>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</si>
  <si>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</si>
  <si>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</si>
  <si>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</si>
  <si>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</si>
  <si>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Northern Cape: Z F Mgcawu(DC8) - Table C4 Quarterly Budget Statement - Financial Performance (revenue and expenditure) for 2nd Quarter ended 31 December 2016 (Figures Finalised as at 2017/01/30)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</si>
  <si>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</si>
  <si>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</si>
  <si>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</si>
  <si>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</si>
  <si>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</si>
  <si>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</si>
  <si>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</si>
  <si>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</si>
  <si>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</si>
  <si>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</si>
  <si>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</si>
  <si>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</si>
  <si>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</si>
  <si>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</si>
  <si>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</si>
  <si>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</si>
  <si>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</si>
  <si>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</si>
  <si>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</si>
  <si>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</si>
  <si>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</si>
  <si>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</si>
  <si>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</si>
  <si>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</si>
  <si>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</si>
  <si>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</si>
  <si>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</si>
  <si>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</si>
  <si>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Northern Cape: Z F Mgcawu(DC8) - Table C5 Quarterly Budget Statement - Capital Expenditure by Standard Classification and Funding for 2nd Quarter ended 31 December 2016 (Figures Finalised as at 2017/01/30)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</si>
  <si>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</si>
  <si>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</si>
  <si>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</si>
  <si>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</si>
  <si>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</si>
  <si>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</si>
  <si>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</si>
  <si>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</si>
  <si>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</si>
  <si>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</si>
  <si>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Northern Cape: Z F Mgcawu(DC8) - Table C6 Quarterly Budget Statement - Financial Position for 2nd Quarter ended 31 December 2016 (Figures Finalised as at 2017/01/30)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</si>
  <si>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</si>
  <si>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</si>
  <si>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</si>
  <si>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</si>
  <si>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</si>
  <si>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</si>
  <si>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</si>
  <si>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</si>
  <si>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</si>
  <si>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</si>
  <si>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</si>
  <si>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</si>
  <si>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</si>
  <si>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</si>
  <si>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</si>
  <si>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</si>
  <si>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</si>
  <si>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</si>
  <si>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</si>
  <si>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</si>
  <si>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</si>
  <si>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</si>
  <si>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</si>
  <si>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</si>
  <si>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</si>
  <si>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</si>
  <si>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</si>
  <si>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</si>
  <si>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</si>
  <si>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</si>
  <si>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</si>
  <si>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</si>
  <si>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</si>
  <si>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Northern Cape: Z F Mgcawu(DC8) - Table C7 Quarterly Budget Statement - Cash Flows for 2nd Quarter ended 31 December 2016 (Figures Finalised as at 2017/01/30)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</si>
  <si>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</si>
  <si>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</si>
  <si>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</si>
  <si>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</si>
  <si>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</si>
  <si>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</si>
  <si>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</si>
  <si>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</si>
  <si>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</si>
  <si>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</si>
  <si>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</si>
  <si>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</si>
  <si>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</si>
  <si>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</si>
  <si>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</si>
  <si>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</si>
  <si>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</si>
  <si>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</si>
  <si>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</si>
  <si>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</si>
  <si>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</si>
  <si>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</si>
  <si>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</si>
  <si>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</si>
  <si>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</si>
  <si>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</si>
  <si>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</si>
  <si>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Northern Cape: Z F Mgcawu(DC8) - Table C9 Quarterly Budget Statement - Capital Expenditure by Asset Clas for 2nd Quarter ended 31 December 2016 (Figures Finalised as at 2017/01/30)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</si>
  <si>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</si>
  <si>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</si>
  <si>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</si>
  <si>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</si>
  <si>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</si>
  <si>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</si>
  <si>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</si>
  <si>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</si>
  <si>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</si>
  <si>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</si>
  <si>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</si>
  <si>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</si>
  <si>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</si>
  <si>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</si>
  <si>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</si>
  <si>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</si>
  <si>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</si>
  <si>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</si>
  <si>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</si>
  <si>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</si>
  <si>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</si>
  <si>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</si>
  <si>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</si>
  <si>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</si>
  <si>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Northern Cape: Z F Mgcawu(DC8) - Table SC13a Quarterly Budget Statement - Capital Expenditure on New Assets by Asset Class for 2nd Quarter ended 31 December 2016 (Figures Finalised as at 2017/01/30)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</si>
  <si>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</si>
  <si>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</si>
  <si>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</si>
  <si>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</si>
  <si>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</si>
  <si>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</si>
  <si>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</si>
  <si>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</si>
  <si>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</si>
  <si>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</si>
  <si>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</si>
  <si>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</si>
  <si>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</si>
  <si>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</si>
  <si>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</si>
  <si>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</si>
  <si>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</si>
  <si>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</si>
  <si>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</si>
  <si>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</si>
  <si>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</si>
  <si>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</si>
  <si>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</si>
  <si>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</si>
  <si>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</si>
  <si>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</si>
  <si>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</si>
  <si>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</si>
  <si>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</si>
  <si>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</si>
  <si>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</si>
  <si>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</si>
  <si>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</si>
  <si>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</si>
  <si>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</si>
  <si>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Northern Cape: Z F Mgcawu(DC8) - Table SC13B Quarterly Budget Statement - Capital Expenditure on Renewal of existing assets by Asset Class for 2nd Quarter ended 31 December 2016 (Figures Finalised as at 2017/01/30)</t>
  </si>
  <si>
    <t>Capital Expenditure on Renewal of Existing Assets by Asset Class/Sub-class</t>
  </si>
  <si>
    <t>Total Capital Expenditure on Renewal of Existing Assets</t>
  </si>
  <si>
    <t>Northern Cape: Z F Mgcawu(DC8) - Table SC13C Quarterly Budget Statement - Repairs and Maintenance Expenditure by Asset Class for 2nd Quarter ended 31 December 2016 (Figures Finalised as at 2017/01/30)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</si>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</sst>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0</v>
      </c>
      <c r="C5" s="19">
        <v>0</v>
      </c>
      <c r="D5" s="59">
        <v>0</v>
      </c>
      <c r="E5" s="60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/>
      <c r="X5" s="60">
        <v>0</v>
      </c>
      <c r="Y5" s="61">
        <v>0</v>
      </c>
      <c r="Z5" s="62">
        <v>0</v>
      </c>
    </row>
    <row r="6" spans="1:26" ht="12.75">
      <c r="A6" s="58" t="s">
        <v>32</v>
      </c>
      <c r="B6" s="19">
        <v>0</v>
      </c>
      <c r="C6" s="19">
        <v>0</v>
      </c>
      <c r="D6" s="59">
        <v>0</v>
      </c>
      <c r="E6" s="60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/>
      <c r="X6" s="60">
        <v>0</v>
      </c>
      <c r="Y6" s="61">
        <v>0</v>
      </c>
      <c r="Z6" s="62">
        <v>0</v>
      </c>
    </row>
    <row r="7" spans="1:26" ht="12.75">
      <c r="A7" s="58" t="s">
        <v>33</v>
      </c>
      <c r="B7" s="19">
        <v>531966</v>
      </c>
      <c r="C7" s="19">
        <v>0</v>
      </c>
      <c r="D7" s="59">
        <v>500000</v>
      </c>
      <c r="E7" s="60">
        <v>500000</v>
      </c>
      <c r="F7" s="60">
        <v>37377</v>
      </c>
      <c r="G7" s="60">
        <v>42581</v>
      </c>
      <c r="H7" s="60">
        <v>73794</v>
      </c>
      <c r="I7" s="60">
        <v>153752</v>
      </c>
      <c r="J7" s="60">
        <v>125462</v>
      </c>
      <c r="K7" s="60">
        <v>36055</v>
      </c>
      <c r="L7" s="60">
        <v>34587</v>
      </c>
      <c r="M7" s="60">
        <v>196104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349856</v>
      </c>
      <c r="W7" s="60">
        <v>180000</v>
      </c>
      <c r="X7" s="60">
        <v>169856</v>
      </c>
      <c r="Y7" s="61">
        <v>94.36</v>
      </c>
      <c r="Z7" s="62">
        <v>500000</v>
      </c>
    </row>
    <row r="8" spans="1:26" ht="12.75">
      <c r="A8" s="58" t="s">
        <v>34</v>
      </c>
      <c r="B8" s="19">
        <v>55981542</v>
      </c>
      <c r="C8" s="19">
        <v>0</v>
      </c>
      <c r="D8" s="59">
        <v>56883800</v>
      </c>
      <c r="E8" s="60">
        <v>56883800</v>
      </c>
      <c r="F8" s="60">
        <v>21264000</v>
      </c>
      <c r="G8" s="60">
        <v>0</v>
      </c>
      <c r="H8" s="60">
        <v>0</v>
      </c>
      <c r="I8" s="60">
        <v>21264000</v>
      </c>
      <c r="J8" s="60">
        <v>-416</v>
      </c>
      <c r="K8" s="60">
        <v>0</v>
      </c>
      <c r="L8" s="60">
        <v>17267086</v>
      </c>
      <c r="M8" s="60">
        <v>17266670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38530670</v>
      </c>
      <c r="W8" s="60">
        <v>46061200</v>
      </c>
      <c r="X8" s="60">
        <v>-7530530</v>
      </c>
      <c r="Y8" s="61">
        <v>-16.35</v>
      </c>
      <c r="Z8" s="62">
        <v>56883800</v>
      </c>
    </row>
    <row r="9" spans="1:26" ht="12.75">
      <c r="A9" s="58" t="s">
        <v>35</v>
      </c>
      <c r="B9" s="19">
        <v>1892412</v>
      </c>
      <c r="C9" s="19">
        <v>0</v>
      </c>
      <c r="D9" s="59">
        <v>6514200</v>
      </c>
      <c r="E9" s="60">
        <v>6514200</v>
      </c>
      <c r="F9" s="60">
        <v>14593</v>
      </c>
      <c r="G9" s="60">
        <v>669996</v>
      </c>
      <c r="H9" s="60">
        <v>4538</v>
      </c>
      <c r="I9" s="60">
        <v>689127</v>
      </c>
      <c r="J9" s="60">
        <v>322385</v>
      </c>
      <c r="K9" s="60">
        <v>8062</v>
      </c>
      <c r="L9" s="60">
        <v>4000282</v>
      </c>
      <c r="M9" s="60">
        <v>4330729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5019856</v>
      </c>
      <c r="W9" s="60">
        <v>1654000</v>
      </c>
      <c r="X9" s="60">
        <v>3365856</v>
      </c>
      <c r="Y9" s="61">
        <v>203.5</v>
      </c>
      <c r="Z9" s="62">
        <v>6514200</v>
      </c>
    </row>
    <row r="10" spans="1:26" ht="22.5">
      <c r="A10" s="63" t="s">
        <v>278</v>
      </c>
      <c r="B10" s="64">
        <f>SUM(B5:B9)</f>
        <v>58405920</v>
      </c>
      <c r="C10" s="64">
        <f>SUM(C5:C9)</f>
        <v>0</v>
      </c>
      <c r="D10" s="65">
        <f aca="true" t="shared" si="0" ref="D10:Z10">SUM(D5:D9)</f>
        <v>63898000</v>
      </c>
      <c r="E10" s="66">
        <f t="shared" si="0"/>
        <v>63898000</v>
      </c>
      <c r="F10" s="66">
        <f t="shared" si="0"/>
        <v>21315970</v>
      </c>
      <c r="G10" s="66">
        <f t="shared" si="0"/>
        <v>712577</v>
      </c>
      <c r="H10" s="66">
        <f t="shared" si="0"/>
        <v>78332</v>
      </c>
      <c r="I10" s="66">
        <f t="shared" si="0"/>
        <v>22106879</v>
      </c>
      <c r="J10" s="66">
        <f t="shared" si="0"/>
        <v>447431</v>
      </c>
      <c r="K10" s="66">
        <f t="shared" si="0"/>
        <v>44117</v>
      </c>
      <c r="L10" s="66">
        <f t="shared" si="0"/>
        <v>21301955</v>
      </c>
      <c r="M10" s="66">
        <f t="shared" si="0"/>
        <v>21793503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43900382</v>
      </c>
      <c r="W10" s="66">
        <f t="shared" si="0"/>
        <v>47895200</v>
      </c>
      <c r="X10" s="66">
        <f t="shared" si="0"/>
        <v>-3994818</v>
      </c>
      <c r="Y10" s="67">
        <f>+IF(W10&lt;&gt;0,(X10/W10)*100,0)</f>
        <v>-8.340748133424643</v>
      </c>
      <c r="Z10" s="68">
        <f t="shared" si="0"/>
        <v>63898000</v>
      </c>
    </row>
    <row r="11" spans="1:26" ht="12.75">
      <c r="A11" s="58" t="s">
        <v>37</v>
      </c>
      <c r="B11" s="19">
        <v>41789764</v>
      </c>
      <c r="C11" s="19">
        <v>0</v>
      </c>
      <c r="D11" s="59">
        <v>44775001</v>
      </c>
      <c r="E11" s="60">
        <v>44775001</v>
      </c>
      <c r="F11" s="60">
        <v>3401911</v>
      </c>
      <c r="G11" s="60">
        <v>3329140</v>
      </c>
      <c r="H11" s="60">
        <v>3323307</v>
      </c>
      <c r="I11" s="60">
        <v>10054358</v>
      </c>
      <c r="J11" s="60">
        <v>3337198</v>
      </c>
      <c r="K11" s="60">
        <v>5427784</v>
      </c>
      <c r="L11" s="60">
        <v>3345024</v>
      </c>
      <c r="M11" s="60">
        <v>12110006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22164364</v>
      </c>
      <c r="W11" s="60">
        <v>24109617</v>
      </c>
      <c r="X11" s="60">
        <v>-1945253</v>
      </c>
      <c r="Y11" s="61">
        <v>-8.07</v>
      </c>
      <c r="Z11" s="62">
        <v>44775001</v>
      </c>
    </row>
    <row r="12" spans="1:26" ht="12.75">
      <c r="A12" s="58" t="s">
        <v>38</v>
      </c>
      <c r="B12" s="19">
        <v>3289960</v>
      </c>
      <c r="C12" s="19">
        <v>0</v>
      </c>
      <c r="D12" s="59">
        <v>3838586</v>
      </c>
      <c r="E12" s="60">
        <v>3838586</v>
      </c>
      <c r="F12" s="60">
        <v>288476</v>
      </c>
      <c r="G12" s="60">
        <v>198946</v>
      </c>
      <c r="H12" s="60">
        <v>233812</v>
      </c>
      <c r="I12" s="60">
        <v>721234</v>
      </c>
      <c r="J12" s="60">
        <v>217032</v>
      </c>
      <c r="K12" s="60">
        <v>211745</v>
      </c>
      <c r="L12" s="60">
        <v>299858</v>
      </c>
      <c r="M12" s="60">
        <v>728635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1449869</v>
      </c>
      <c r="W12" s="60">
        <v>1919292</v>
      </c>
      <c r="X12" s="60">
        <v>-469423</v>
      </c>
      <c r="Y12" s="61">
        <v>-24.46</v>
      </c>
      <c r="Z12" s="62">
        <v>3838586</v>
      </c>
    </row>
    <row r="13" spans="1:26" ht="12.75">
      <c r="A13" s="58" t="s">
        <v>279</v>
      </c>
      <c r="B13" s="19">
        <v>820918</v>
      </c>
      <c r="C13" s="19">
        <v>0</v>
      </c>
      <c r="D13" s="59">
        <v>919999</v>
      </c>
      <c r="E13" s="60">
        <v>919999</v>
      </c>
      <c r="F13" s="60">
        <v>0</v>
      </c>
      <c r="G13" s="60">
        <v>0</v>
      </c>
      <c r="H13" s="60">
        <v>48283</v>
      </c>
      <c r="I13" s="60">
        <v>48283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48283</v>
      </c>
      <c r="W13" s="60">
        <v>460000</v>
      </c>
      <c r="X13" s="60">
        <v>-411717</v>
      </c>
      <c r="Y13" s="61">
        <v>-89.5</v>
      </c>
      <c r="Z13" s="62">
        <v>919999</v>
      </c>
    </row>
    <row r="14" spans="1:26" ht="12.75">
      <c r="A14" s="58" t="s">
        <v>40</v>
      </c>
      <c r="B14" s="19">
        <v>34959</v>
      </c>
      <c r="C14" s="19">
        <v>0</v>
      </c>
      <c r="D14" s="59">
        <v>142000</v>
      </c>
      <c r="E14" s="60">
        <v>142000</v>
      </c>
      <c r="F14" s="60">
        <v>0</v>
      </c>
      <c r="G14" s="60">
        <v>0</v>
      </c>
      <c r="H14" s="60">
        <v>0</v>
      </c>
      <c r="I14" s="60">
        <v>0</v>
      </c>
      <c r="J14" s="60">
        <v>2512</v>
      </c>
      <c r="K14" s="60">
        <v>0</v>
      </c>
      <c r="L14" s="60">
        <v>1287</v>
      </c>
      <c r="M14" s="60">
        <v>3799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3799</v>
      </c>
      <c r="W14" s="60"/>
      <c r="X14" s="60">
        <v>3799</v>
      </c>
      <c r="Y14" s="61">
        <v>0</v>
      </c>
      <c r="Z14" s="62">
        <v>142000</v>
      </c>
    </row>
    <row r="15" spans="1:26" ht="12.75">
      <c r="A15" s="58" t="s">
        <v>41</v>
      </c>
      <c r="B15" s="19">
        <v>709132</v>
      </c>
      <c r="C15" s="19">
        <v>0</v>
      </c>
      <c r="D15" s="59">
        <v>1510000</v>
      </c>
      <c r="E15" s="60">
        <v>1510000</v>
      </c>
      <c r="F15" s="60">
        <v>120199</v>
      </c>
      <c r="G15" s="60">
        <v>82449</v>
      </c>
      <c r="H15" s="60">
        <v>13487</v>
      </c>
      <c r="I15" s="60">
        <v>216135</v>
      </c>
      <c r="J15" s="60">
        <v>432809</v>
      </c>
      <c r="K15" s="60">
        <v>235010</v>
      </c>
      <c r="L15" s="60">
        <v>111098</v>
      </c>
      <c r="M15" s="60">
        <v>778917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995052</v>
      </c>
      <c r="W15" s="60">
        <v>754998</v>
      </c>
      <c r="X15" s="60">
        <v>240054</v>
      </c>
      <c r="Y15" s="61">
        <v>31.8</v>
      </c>
      <c r="Z15" s="62">
        <v>1510000</v>
      </c>
    </row>
    <row r="16" spans="1:26" ht="12.75">
      <c r="A16" s="69" t="s">
        <v>42</v>
      </c>
      <c r="B16" s="19">
        <v>5223968</v>
      </c>
      <c r="C16" s="19">
        <v>0</v>
      </c>
      <c r="D16" s="59">
        <v>5249124</v>
      </c>
      <c r="E16" s="60">
        <v>5249124</v>
      </c>
      <c r="F16" s="60">
        <v>97711</v>
      </c>
      <c r="G16" s="60">
        <v>77309</v>
      </c>
      <c r="H16" s="60">
        <v>29868</v>
      </c>
      <c r="I16" s="60">
        <v>204888</v>
      </c>
      <c r="J16" s="60">
        <v>931117</v>
      </c>
      <c r="K16" s="60">
        <v>238586</v>
      </c>
      <c r="L16" s="60">
        <v>166978</v>
      </c>
      <c r="M16" s="60">
        <v>1336681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1541569</v>
      </c>
      <c r="W16" s="60">
        <v>2624562</v>
      </c>
      <c r="X16" s="60">
        <v>-1082993</v>
      </c>
      <c r="Y16" s="61">
        <v>-41.26</v>
      </c>
      <c r="Z16" s="62">
        <v>5249124</v>
      </c>
    </row>
    <row r="17" spans="1:26" ht="12.75">
      <c r="A17" s="58" t="s">
        <v>43</v>
      </c>
      <c r="B17" s="19">
        <v>9360586</v>
      </c>
      <c r="C17" s="19">
        <v>0</v>
      </c>
      <c r="D17" s="59">
        <v>6645362</v>
      </c>
      <c r="E17" s="60">
        <v>6645362</v>
      </c>
      <c r="F17" s="60">
        <v>591120</v>
      </c>
      <c r="G17" s="60">
        <v>452725</v>
      </c>
      <c r="H17" s="60">
        <v>553345</v>
      </c>
      <c r="I17" s="60">
        <v>1597190</v>
      </c>
      <c r="J17" s="60">
        <v>1090519</v>
      </c>
      <c r="K17" s="60">
        <v>1482213</v>
      </c>
      <c r="L17" s="60">
        <v>1023319</v>
      </c>
      <c r="M17" s="60">
        <v>3596051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5193241</v>
      </c>
      <c r="W17" s="60">
        <v>3322680</v>
      </c>
      <c r="X17" s="60">
        <v>1870561</v>
      </c>
      <c r="Y17" s="61">
        <v>56.3</v>
      </c>
      <c r="Z17" s="62">
        <v>6645362</v>
      </c>
    </row>
    <row r="18" spans="1:26" ht="12.75">
      <c r="A18" s="70" t="s">
        <v>44</v>
      </c>
      <c r="B18" s="71">
        <f>SUM(B11:B17)</f>
        <v>61229287</v>
      </c>
      <c r="C18" s="71">
        <f>SUM(C11:C17)</f>
        <v>0</v>
      </c>
      <c r="D18" s="72">
        <f aca="true" t="shared" si="1" ref="D18:Z18">SUM(D11:D17)</f>
        <v>63080072</v>
      </c>
      <c r="E18" s="73">
        <f t="shared" si="1"/>
        <v>63080072</v>
      </c>
      <c r="F18" s="73">
        <f t="shared" si="1"/>
        <v>4499417</v>
      </c>
      <c r="G18" s="73">
        <f t="shared" si="1"/>
        <v>4140569</v>
      </c>
      <c r="H18" s="73">
        <f t="shared" si="1"/>
        <v>4202102</v>
      </c>
      <c r="I18" s="73">
        <f t="shared" si="1"/>
        <v>12842088</v>
      </c>
      <c r="J18" s="73">
        <f t="shared" si="1"/>
        <v>6011187</v>
      </c>
      <c r="K18" s="73">
        <f t="shared" si="1"/>
        <v>7595338</v>
      </c>
      <c r="L18" s="73">
        <f t="shared" si="1"/>
        <v>4947564</v>
      </c>
      <c r="M18" s="73">
        <f t="shared" si="1"/>
        <v>18554089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31396177</v>
      </c>
      <c r="W18" s="73">
        <f t="shared" si="1"/>
        <v>33191149</v>
      </c>
      <c r="X18" s="73">
        <f t="shared" si="1"/>
        <v>-1794972</v>
      </c>
      <c r="Y18" s="67">
        <f>+IF(W18&lt;&gt;0,(X18/W18)*100,0)</f>
        <v>-5.407983917640212</v>
      </c>
      <c r="Z18" s="74">
        <f t="shared" si="1"/>
        <v>63080072</v>
      </c>
    </row>
    <row r="19" spans="1:26" ht="12.75">
      <c r="A19" s="70" t="s">
        <v>45</v>
      </c>
      <c r="B19" s="75">
        <f>+B10-B18</f>
        <v>-2823367</v>
      </c>
      <c r="C19" s="75">
        <f>+C10-C18</f>
        <v>0</v>
      </c>
      <c r="D19" s="76">
        <f aca="true" t="shared" si="2" ref="D19:Z19">+D10-D18</f>
        <v>817928</v>
      </c>
      <c r="E19" s="77">
        <f t="shared" si="2"/>
        <v>817928</v>
      </c>
      <c r="F19" s="77">
        <f t="shared" si="2"/>
        <v>16816553</v>
      </c>
      <c r="G19" s="77">
        <f t="shared" si="2"/>
        <v>-3427992</v>
      </c>
      <c r="H19" s="77">
        <f t="shared" si="2"/>
        <v>-4123770</v>
      </c>
      <c r="I19" s="77">
        <f t="shared" si="2"/>
        <v>9264791</v>
      </c>
      <c r="J19" s="77">
        <f t="shared" si="2"/>
        <v>-5563756</v>
      </c>
      <c r="K19" s="77">
        <f t="shared" si="2"/>
        <v>-7551221</v>
      </c>
      <c r="L19" s="77">
        <f t="shared" si="2"/>
        <v>16354391</v>
      </c>
      <c r="M19" s="77">
        <f t="shared" si="2"/>
        <v>3239414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12504205</v>
      </c>
      <c r="W19" s="77">
        <f>IF(E10=E18,0,W10-W18)</f>
        <v>14704051</v>
      </c>
      <c r="X19" s="77">
        <f t="shared" si="2"/>
        <v>-2199846</v>
      </c>
      <c r="Y19" s="78">
        <f>+IF(W19&lt;&gt;0,(X19/W19)*100,0)</f>
        <v>-14.9608159003257</v>
      </c>
      <c r="Z19" s="79">
        <f t="shared" si="2"/>
        <v>817928</v>
      </c>
    </row>
    <row r="20" spans="1:26" ht="12.75">
      <c r="A20" s="58" t="s">
        <v>46</v>
      </c>
      <c r="B20" s="19">
        <v>0</v>
      </c>
      <c r="C20" s="19">
        <v>0</v>
      </c>
      <c r="D20" s="59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/>
      <c r="X20" s="60">
        <v>0</v>
      </c>
      <c r="Y20" s="61">
        <v>0</v>
      </c>
      <c r="Z20" s="62">
        <v>0</v>
      </c>
    </row>
    <row r="21" spans="1:26" ht="12.7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-1</v>
      </c>
      <c r="X21" s="82">
        <v>1</v>
      </c>
      <c r="Y21" s="83">
        <v>-100</v>
      </c>
      <c r="Z21" s="84">
        <v>0</v>
      </c>
    </row>
    <row r="22" spans="1:26" ht="22.5">
      <c r="A22" s="85" t="s">
        <v>281</v>
      </c>
      <c r="B22" s="86">
        <f>SUM(B19:B21)</f>
        <v>-2823367</v>
      </c>
      <c r="C22" s="86">
        <f>SUM(C19:C21)</f>
        <v>0</v>
      </c>
      <c r="D22" s="87">
        <f aca="true" t="shared" si="3" ref="D22:Z22">SUM(D19:D21)</f>
        <v>817928</v>
      </c>
      <c r="E22" s="88">
        <f t="shared" si="3"/>
        <v>817928</v>
      </c>
      <c r="F22" s="88">
        <f t="shared" si="3"/>
        <v>16816553</v>
      </c>
      <c r="G22" s="88">
        <f t="shared" si="3"/>
        <v>-3427992</v>
      </c>
      <c r="H22" s="88">
        <f t="shared" si="3"/>
        <v>-4123770</v>
      </c>
      <c r="I22" s="88">
        <f t="shared" si="3"/>
        <v>9264791</v>
      </c>
      <c r="J22" s="88">
        <f t="shared" si="3"/>
        <v>-5563756</v>
      </c>
      <c r="K22" s="88">
        <f t="shared" si="3"/>
        <v>-7551221</v>
      </c>
      <c r="L22" s="88">
        <f t="shared" si="3"/>
        <v>16354391</v>
      </c>
      <c r="M22" s="88">
        <f t="shared" si="3"/>
        <v>3239414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12504205</v>
      </c>
      <c r="W22" s="88">
        <f t="shared" si="3"/>
        <v>14704050</v>
      </c>
      <c r="X22" s="88">
        <f t="shared" si="3"/>
        <v>-2199845</v>
      </c>
      <c r="Y22" s="89">
        <f>+IF(W22&lt;&gt;0,(X22/W22)*100,0)</f>
        <v>-14.960810116940571</v>
      </c>
      <c r="Z22" s="90">
        <f t="shared" si="3"/>
        <v>817928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-2823367</v>
      </c>
      <c r="C24" s="75">
        <f>SUM(C22:C23)</f>
        <v>0</v>
      </c>
      <c r="D24" s="76">
        <f aca="true" t="shared" si="4" ref="D24:Z24">SUM(D22:D23)</f>
        <v>817928</v>
      </c>
      <c r="E24" s="77">
        <f t="shared" si="4"/>
        <v>817928</v>
      </c>
      <c r="F24" s="77">
        <f t="shared" si="4"/>
        <v>16816553</v>
      </c>
      <c r="G24" s="77">
        <f t="shared" si="4"/>
        <v>-3427992</v>
      </c>
      <c r="H24" s="77">
        <f t="shared" si="4"/>
        <v>-4123770</v>
      </c>
      <c r="I24" s="77">
        <f t="shared" si="4"/>
        <v>9264791</v>
      </c>
      <c r="J24" s="77">
        <f t="shared" si="4"/>
        <v>-5563756</v>
      </c>
      <c r="K24" s="77">
        <f t="shared" si="4"/>
        <v>-7551221</v>
      </c>
      <c r="L24" s="77">
        <f t="shared" si="4"/>
        <v>16354391</v>
      </c>
      <c r="M24" s="77">
        <f t="shared" si="4"/>
        <v>3239414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12504205</v>
      </c>
      <c r="W24" s="77">
        <f t="shared" si="4"/>
        <v>14704050</v>
      </c>
      <c r="X24" s="77">
        <f t="shared" si="4"/>
        <v>-2199845</v>
      </c>
      <c r="Y24" s="78">
        <f>+IF(W24&lt;&gt;0,(X24/W24)*100,0)</f>
        <v>-14.960810116940571</v>
      </c>
      <c r="Z24" s="79">
        <f t="shared" si="4"/>
        <v>817928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468053</v>
      </c>
      <c r="C27" s="22">
        <v>0</v>
      </c>
      <c r="D27" s="99">
        <v>775000</v>
      </c>
      <c r="E27" s="100">
        <v>775000</v>
      </c>
      <c r="F27" s="100">
        <v>0</v>
      </c>
      <c r="G27" s="100">
        <v>0</v>
      </c>
      <c r="H27" s="100">
        <v>17539</v>
      </c>
      <c r="I27" s="100">
        <v>17539</v>
      </c>
      <c r="J27" s="100">
        <v>0</v>
      </c>
      <c r="K27" s="100">
        <v>0</v>
      </c>
      <c r="L27" s="100">
        <v>200000</v>
      </c>
      <c r="M27" s="100">
        <v>200000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217539</v>
      </c>
      <c r="W27" s="100">
        <v>387500</v>
      </c>
      <c r="X27" s="100">
        <v>-169961</v>
      </c>
      <c r="Y27" s="101">
        <v>-43.86</v>
      </c>
      <c r="Z27" s="102">
        <v>775000</v>
      </c>
    </row>
    <row r="28" spans="1:26" ht="12.75">
      <c r="A28" s="103" t="s">
        <v>46</v>
      </c>
      <c r="B28" s="19">
        <v>0</v>
      </c>
      <c r="C28" s="19">
        <v>0</v>
      </c>
      <c r="D28" s="59">
        <v>0</v>
      </c>
      <c r="E28" s="60">
        <v>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/>
      <c r="X28" s="60">
        <v>0</v>
      </c>
      <c r="Y28" s="61">
        <v>0</v>
      </c>
      <c r="Z28" s="62">
        <v>0</v>
      </c>
    </row>
    <row r="29" spans="1:26" ht="12.75">
      <c r="A29" s="58" t="s">
        <v>283</v>
      </c>
      <c r="B29" s="19">
        <v>468053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200000</v>
      </c>
      <c r="M30" s="60">
        <v>200000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200000</v>
      </c>
      <c r="W30" s="60"/>
      <c r="X30" s="60">
        <v>200000</v>
      </c>
      <c r="Y30" s="61">
        <v>0</v>
      </c>
      <c r="Z30" s="62">
        <v>0</v>
      </c>
    </row>
    <row r="31" spans="1:26" ht="12.75">
      <c r="A31" s="58" t="s">
        <v>53</v>
      </c>
      <c r="B31" s="19">
        <v>0</v>
      </c>
      <c r="C31" s="19">
        <v>0</v>
      </c>
      <c r="D31" s="59">
        <v>775000</v>
      </c>
      <c r="E31" s="60">
        <v>775000</v>
      </c>
      <c r="F31" s="60">
        <v>0</v>
      </c>
      <c r="G31" s="60">
        <v>0</v>
      </c>
      <c r="H31" s="60">
        <v>17539</v>
      </c>
      <c r="I31" s="60">
        <v>17539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17539</v>
      </c>
      <c r="W31" s="60">
        <v>387500</v>
      </c>
      <c r="X31" s="60">
        <v>-369961</v>
      </c>
      <c r="Y31" s="61">
        <v>-95.47</v>
      </c>
      <c r="Z31" s="62">
        <v>775000</v>
      </c>
    </row>
    <row r="32" spans="1:26" ht="12.75">
      <c r="A32" s="70" t="s">
        <v>54</v>
      </c>
      <c r="B32" s="22">
        <f>SUM(B28:B31)</f>
        <v>468053</v>
      </c>
      <c r="C32" s="22">
        <f>SUM(C28:C31)</f>
        <v>0</v>
      </c>
      <c r="D32" s="99">
        <f aca="true" t="shared" si="5" ref="D32:Z32">SUM(D28:D31)</f>
        <v>775000</v>
      </c>
      <c r="E32" s="100">
        <f t="shared" si="5"/>
        <v>775000</v>
      </c>
      <c r="F32" s="100">
        <f t="shared" si="5"/>
        <v>0</v>
      </c>
      <c r="G32" s="100">
        <f t="shared" si="5"/>
        <v>0</v>
      </c>
      <c r="H32" s="100">
        <f t="shared" si="5"/>
        <v>17539</v>
      </c>
      <c r="I32" s="100">
        <f t="shared" si="5"/>
        <v>17539</v>
      </c>
      <c r="J32" s="100">
        <f t="shared" si="5"/>
        <v>0</v>
      </c>
      <c r="K32" s="100">
        <f t="shared" si="5"/>
        <v>0</v>
      </c>
      <c r="L32" s="100">
        <f t="shared" si="5"/>
        <v>200000</v>
      </c>
      <c r="M32" s="100">
        <f t="shared" si="5"/>
        <v>200000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217539</v>
      </c>
      <c r="W32" s="100">
        <f t="shared" si="5"/>
        <v>387500</v>
      </c>
      <c r="X32" s="100">
        <f t="shared" si="5"/>
        <v>-169961</v>
      </c>
      <c r="Y32" s="101">
        <f>+IF(W32&lt;&gt;0,(X32/W32)*100,0)</f>
        <v>-43.86090322580645</v>
      </c>
      <c r="Z32" s="102">
        <f t="shared" si="5"/>
        <v>775000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4978591</v>
      </c>
      <c r="C35" s="19">
        <v>0</v>
      </c>
      <c r="D35" s="59">
        <v>1789930</v>
      </c>
      <c r="E35" s="60">
        <v>1789930</v>
      </c>
      <c r="F35" s="60">
        <v>19830732</v>
      </c>
      <c r="G35" s="60">
        <v>1378434</v>
      </c>
      <c r="H35" s="60">
        <v>274038</v>
      </c>
      <c r="I35" s="60">
        <v>274038</v>
      </c>
      <c r="J35" s="60">
        <v>8989204</v>
      </c>
      <c r="K35" s="60">
        <v>2032887</v>
      </c>
      <c r="L35" s="60">
        <v>17393723</v>
      </c>
      <c r="M35" s="60">
        <v>17393723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17393723</v>
      </c>
      <c r="W35" s="60">
        <v>894965</v>
      </c>
      <c r="X35" s="60">
        <v>16498758</v>
      </c>
      <c r="Y35" s="61">
        <v>1843.51</v>
      </c>
      <c r="Z35" s="62">
        <v>1789930</v>
      </c>
    </row>
    <row r="36" spans="1:26" ht="12.75">
      <c r="A36" s="58" t="s">
        <v>57</v>
      </c>
      <c r="B36" s="19">
        <v>20891960</v>
      </c>
      <c r="C36" s="19">
        <v>0</v>
      </c>
      <c r="D36" s="59">
        <v>24132410</v>
      </c>
      <c r="E36" s="60">
        <v>24132410</v>
      </c>
      <c r="F36" s="60">
        <v>0</v>
      </c>
      <c r="G36" s="60">
        <v>0</v>
      </c>
      <c r="H36" s="60">
        <v>17539</v>
      </c>
      <c r="I36" s="60">
        <v>17539</v>
      </c>
      <c r="J36" s="60">
        <v>20651860</v>
      </c>
      <c r="K36" s="60">
        <v>20658227</v>
      </c>
      <c r="L36" s="60">
        <v>20858040</v>
      </c>
      <c r="M36" s="60">
        <v>20858040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20858040</v>
      </c>
      <c r="W36" s="60">
        <v>12066205</v>
      </c>
      <c r="X36" s="60">
        <v>8791835</v>
      </c>
      <c r="Y36" s="61">
        <v>72.86</v>
      </c>
      <c r="Z36" s="62">
        <v>24132410</v>
      </c>
    </row>
    <row r="37" spans="1:26" ht="12.75">
      <c r="A37" s="58" t="s">
        <v>58</v>
      </c>
      <c r="B37" s="19">
        <v>13536162</v>
      </c>
      <c r="C37" s="19">
        <v>0</v>
      </c>
      <c r="D37" s="59">
        <v>3993768</v>
      </c>
      <c r="E37" s="60">
        <v>3993768</v>
      </c>
      <c r="F37" s="60">
        <v>3014181</v>
      </c>
      <c r="G37" s="60">
        <v>1642479</v>
      </c>
      <c r="H37" s="60">
        <v>4417269</v>
      </c>
      <c r="I37" s="60">
        <v>4417269</v>
      </c>
      <c r="J37" s="60">
        <v>13925219</v>
      </c>
      <c r="K37" s="60">
        <v>13654586</v>
      </c>
      <c r="L37" s="60">
        <v>12902005</v>
      </c>
      <c r="M37" s="60">
        <v>12902005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12902005</v>
      </c>
      <c r="W37" s="60">
        <v>1996884</v>
      </c>
      <c r="X37" s="60">
        <v>10905121</v>
      </c>
      <c r="Y37" s="61">
        <v>546.11</v>
      </c>
      <c r="Z37" s="62">
        <v>3993768</v>
      </c>
    </row>
    <row r="38" spans="1:26" ht="12.75">
      <c r="A38" s="58" t="s">
        <v>59</v>
      </c>
      <c r="B38" s="19">
        <v>28117762</v>
      </c>
      <c r="C38" s="19">
        <v>0</v>
      </c>
      <c r="D38" s="59">
        <v>16993211</v>
      </c>
      <c r="E38" s="60">
        <v>16993211</v>
      </c>
      <c r="F38" s="60">
        <v>0</v>
      </c>
      <c r="G38" s="60">
        <v>3163949</v>
      </c>
      <c r="H38" s="60">
        <v>0</v>
      </c>
      <c r="I38" s="60">
        <v>0</v>
      </c>
      <c r="J38" s="60">
        <v>26827169</v>
      </c>
      <c r="K38" s="60">
        <v>28044388</v>
      </c>
      <c r="L38" s="60">
        <v>28044388</v>
      </c>
      <c r="M38" s="60">
        <v>28044388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28044388</v>
      </c>
      <c r="W38" s="60">
        <v>8496606</v>
      </c>
      <c r="X38" s="60">
        <v>19547782</v>
      </c>
      <c r="Y38" s="61">
        <v>230.07</v>
      </c>
      <c r="Z38" s="62">
        <v>16993211</v>
      </c>
    </row>
    <row r="39" spans="1:26" ht="12.75">
      <c r="A39" s="58" t="s">
        <v>60</v>
      </c>
      <c r="B39" s="19">
        <v>-15783373</v>
      </c>
      <c r="C39" s="19">
        <v>0</v>
      </c>
      <c r="D39" s="59">
        <v>4935361</v>
      </c>
      <c r="E39" s="60">
        <v>4935361</v>
      </c>
      <c r="F39" s="60">
        <v>16816551</v>
      </c>
      <c r="G39" s="60">
        <v>-3427994</v>
      </c>
      <c r="H39" s="60">
        <v>-4125692</v>
      </c>
      <c r="I39" s="60">
        <v>-4125692</v>
      </c>
      <c r="J39" s="60">
        <v>-11111324</v>
      </c>
      <c r="K39" s="60">
        <v>-19007860</v>
      </c>
      <c r="L39" s="60">
        <v>-2694630</v>
      </c>
      <c r="M39" s="60">
        <v>-2694630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-2694630</v>
      </c>
      <c r="W39" s="60">
        <v>2467681</v>
      </c>
      <c r="X39" s="60">
        <v>-5162311</v>
      </c>
      <c r="Y39" s="61">
        <v>-209.2</v>
      </c>
      <c r="Z39" s="62">
        <v>4935361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476025</v>
      </c>
      <c r="C42" s="19">
        <v>0</v>
      </c>
      <c r="D42" s="59">
        <v>1620545</v>
      </c>
      <c r="E42" s="60">
        <v>1620545</v>
      </c>
      <c r="F42" s="60">
        <v>1782704</v>
      </c>
      <c r="G42" s="60">
        <v>3690626</v>
      </c>
      <c r="H42" s="60">
        <v>-1571009</v>
      </c>
      <c r="I42" s="60">
        <v>3902321</v>
      </c>
      <c r="J42" s="60">
        <v>-3057031</v>
      </c>
      <c r="K42" s="60">
        <v>-2370219</v>
      </c>
      <c r="L42" s="60">
        <v>14483467</v>
      </c>
      <c r="M42" s="60">
        <v>9056217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12958538</v>
      </c>
      <c r="W42" s="60">
        <v>17975984</v>
      </c>
      <c r="X42" s="60">
        <v>-5017446</v>
      </c>
      <c r="Y42" s="61">
        <v>-27.91</v>
      </c>
      <c r="Z42" s="62">
        <v>1620545</v>
      </c>
    </row>
    <row r="43" spans="1:26" ht="12.75">
      <c r="A43" s="58" t="s">
        <v>63</v>
      </c>
      <c r="B43" s="19">
        <v>3611834</v>
      </c>
      <c r="C43" s="19">
        <v>0</v>
      </c>
      <c r="D43" s="59">
        <v>-625000</v>
      </c>
      <c r="E43" s="60">
        <v>-625000</v>
      </c>
      <c r="F43" s="60">
        <v>0</v>
      </c>
      <c r="G43" s="60">
        <v>0</v>
      </c>
      <c r="H43" s="60">
        <v>-17539</v>
      </c>
      <c r="I43" s="60">
        <v>-17539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-17539</v>
      </c>
      <c r="W43" s="60">
        <v>-387500</v>
      </c>
      <c r="X43" s="60">
        <v>369961</v>
      </c>
      <c r="Y43" s="61">
        <v>-95.47</v>
      </c>
      <c r="Z43" s="62">
        <v>-625000</v>
      </c>
    </row>
    <row r="44" spans="1:26" ht="12.75">
      <c r="A44" s="58" t="s">
        <v>64</v>
      </c>
      <c r="B44" s="19">
        <v>-477154</v>
      </c>
      <c r="C44" s="19">
        <v>0</v>
      </c>
      <c r="D44" s="59">
        <v>-250000</v>
      </c>
      <c r="E44" s="60">
        <v>-250000</v>
      </c>
      <c r="F44" s="60">
        <v>0</v>
      </c>
      <c r="G44" s="60">
        <v>0</v>
      </c>
      <c r="H44" s="60">
        <v>0</v>
      </c>
      <c r="I44" s="60">
        <v>0</v>
      </c>
      <c r="J44" s="60">
        <v>-48610</v>
      </c>
      <c r="K44" s="60">
        <v>0</v>
      </c>
      <c r="L44" s="60">
        <v>0</v>
      </c>
      <c r="M44" s="60">
        <v>-48610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-48610</v>
      </c>
      <c r="W44" s="60">
        <v>-124998</v>
      </c>
      <c r="X44" s="60">
        <v>76388</v>
      </c>
      <c r="Y44" s="61">
        <v>-61.11</v>
      </c>
      <c r="Z44" s="62">
        <v>-250000</v>
      </c>
    </row>
    <row r="45" spans="1:26" ht="12.75">
      <c r="A45" s="70" t="s">
        <v>65</v>
      </c>
      <c r="B45" s="22">
        <v>3715700</v>
      </c>
      <c r="C45" s="22">
        <v>0</v>
      </c>
      <c r="D45" s="99">
        <v>953435</v>
      </c>
      <c r="E45" s="100">
        <v>953435</v>
      </c>
      <c r="F45" s="100">
        <v>5467077</v>
      </c>
      <c r="G45" s="100">
        <v>9157703</v>
      </c>
      <c r="H45" s="100">
        <v>7569155</v>
      </c>
      <c r="I45" s="100">
        <v>7569155</v>
      </c>
      <c r="J45" s="100">
        <v>4463514</v>
      </c>
      <c r="K45" s="100">
        <v>2093295</v>
      </c>
      <c r="L45" s="100">
        <v>16576762</v>
      </c>
      <c r="M45" s="100">
        <v>16576762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16576762</v>
      </c>
      <c r="W45" s="100">
        <v>17671376</v>
      </c>
      <c r="X45" s="100">
        <v>-1094614</v>
      </c>
      <c r="Y45" s="101">
        <v>-6.19</v>
      </c>
      <c r="Z45" s="102">
        <v>953435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20"/>
      <c r="R47" s="120"/>
      <c r="S47" s="120"/>
      <c r="T47" s="120"/>
      <c r="U47" s="120"/>
      <c r="V47" s="119" t="s">
        <v>274</v>
      </c>
      <c r="W47" s="119" t="s">
        <v>275</v>
      </c>
      <c r="X47" s="119" t="s">
        <v>276</v>
      </c>
      <c r="Y47" s="119" t="s">
        <v>277</v>
      </c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18371</v>
      </c>
      <c r="C49" s="52">
        <v>0</v>
      </c>
      <c r="D49" s="129">
        <v>24502</v>
      </c>
      <c r="E49" s="54">
        <v>6832</v>
      </c>
      <c r="F49" s="54">
        <v>0</v>
      </c>
      <c r="G49" s="54">
        <v>0</v>
      </c>
      <c r="H49" s="54">
        <v>0</v>
      </c>
      <c r="I49" s="54">
        <v>67956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117661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4181295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4181295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2165.720799576599</v>
      </c>
      <c r="C58" s="5">
        <f>IF(C67=0,0,+(C76/C67)*100)</f>
        <v>0</v>
      </c>
      <c r="D58" s="6">
        <f aca="true" t="shared" si="6" ref="D58:Z58">IF(D67=0,0,+(D76/D67)*100)</f>
        <v>100</v>
      </c>
      <c r="E58" s="7">
        <f t="shared" si="6"/>
        <v>100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100</v>
      </c>
    </row>
    <row r="59" spans="1:26" ht="12.7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2.7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2.7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2165.720799576599</v>
      </c>
      <c r="C66" s="15">
        <f t="shared" si="7"/>
        <v>0</v>
      </c>
      <c r="D66" s="4">
        <f t="shared" si="7"/>
        <v>100</v>
      </c>
      <c r="E66" s="16">
        <f t="shared" si="7"/>
        <v>100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2.75" hidden="1">
      <c r="A67" s="41" t="s">
        <v>286</v>
      </c>
      <c r="B67" s="24">
        <v>24563</v>
      </c>
      <c r="C67" s="24"/>
      <c r="D67" s="25">
        <v>25000</v>
      </c>
      <c r="E67" s="26">
        <v>25000</v>
      </c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5"/>
      <c r="Z67" s="27">
        <v>25000</v>
      </c>
    </row>
    <row r="68" spans="1:26" ht="12.75" hidden="1">
      <c r="A68" s="37" t="s">
        <v>31</v>
      </c>
      <c r="B68" s="19"/>
      <c r="C68" s="19"/>
      <c r="D68" s="20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0"/>
      <c r="Z68" s="23"/>
    </row>
    <row r="69" spans="1:26" ht="12.75" hidden="1">
      <c r="A69" s="38" t="s">
        <v>32</v>
      </c>
      <c r="B69" s="19"/>
      <c r="C69" s="19"/>
      <c r="D69" s="20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0"/>
      <c r="Z69" s="23"/>
    </row>
    <row r="70" spans="1:26" ht="12.7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2.7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2.7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2.7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/>
    </row>
    <row r="74" spans="1:26" ht="12.7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2.75" hidden="1">
      <c r="A75" s="40" t="s">
        <v>110</v>
      </c>
      <c r="B75" s="28">
        <v>24563</v>
      </c>
      <c r="C75" s="28"/>
      <c r="D75" s="29">
        <v>25000</v>
      </c>
      <c r="E75" s="30">
        <v>25000</v>
      </c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29"/>
      <c r="Z75" s="31">
        <v>25000</v>
      </c>
    </row>
    <row r="76" spans="1:26" ht="12.75" hidden="1">
      <c r="A76" s="42" t="s">
        <v>287</v>
      </c>
      <c r="B76" s="32">
        <v>531966</v>
      </c>
      <c r="C76" s="32"/>
      <c r="D76" s="33">
        <v>25000</v>
      </c>
      <c r="E76" s="34">
        <v>25000</v>
      </c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3"/>
      <c r="Z76" s="35">
        <v>25000</v>
      </c>
    </row>
    <row r="77" spans="1:26" ht="12.75" hidden="1">
      <c r="A77" s="37" t="s">
        <v>31</v>
      </c>
      <c r="B77" s="19"/>
      <c r="C77" s="19"/>
      <c r="D77" s="20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0"/>
      <c r="Z77" s="23"/>
    </row>
    <row r="78" spans="1:26" ht="12.75" hidden="1">
      <c r="A78" s="38" t="s">
        <v>32</v>
      </c>
      <c r="B78" s="19"/>
      <c r="C78" s="19"/>
      <c r="D78" s="20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0"/>
      <c r="Z78" s="23"/>
    </row>
    <row r="79" spans="1:26" ht="12.7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2.7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2.7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2.75" hidden="1">
      <c r="A82" s="39" t="s">
        <v>106</v>
      </c>
      <c r="B82" s="19"/>
      <c r="C82" s="19"/>
      <c r="D82" s="20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0"/>
      <c r="Z82" s="23"/>
    </row>
    <row r="83" spans="1:26" ht="12.7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2.75" hidden="1">
      <c r="A84" s="40" t="s">
        <v>110</v>
      </c>
      <c r="B84" s="28">
        <v>531966</v>
      </c>
      <c r="C84" s="28"/>
      <c r="D84" s="29">
        <v>25000</v>
      </c>
      <c r="E84" s="30">
        <v>25000</v>
      </c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>
        <v>25000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709122</v>
      </c>
      <c r="D40" s="344">
        <f t="shared" si="9"/>
        <v>0</v>
      </c>
      <c r="E40" s="343">
        <f t="shared" si="9"/>
        <v>1510000</v>
      </c>
      <c r="F40" s="345">
        <f t="shared" si="9"/>
        <v>1510000</v>
      </c>
      <c r="G40" s="345">
        <f t="shared" si="9"/>
        <v>120199</v>
      </c>
      <c r="H40" s="343">
        <f t="shared" si="9"/>
        <v>82449</v>
      </c>
      <c r="I40" s="343">
        <f t="shared" si="9"/>
        <v>13488</v>
      </c>
      <c r="J40" s="345">
        <f t="shared" si="9"/>
        <v>216136</v>
      </c>
      <c r="K40" s="345">
        <f t="shared" si="9"/>
        <v>432809</v>
      </c>
      <c r="L40" s="343">
        <f t="shared" si="9"/>
        <v>235010</v>
      </c>
      <c r="M40" s="343">
        <f t="shared" si="9"/>
        <v>111098</v>
      </c>
      <c r="N40" s="345">
        <f t="shared" si="9"/>
        <v>778917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995053</v>
      </c>
      <c r="X40" s="343">
        <f t="shared" si="9"/>
        <v>755000</v>
      </c>
      <c r="Y40" s="345">
        <f t="shared" si="9"/>
        <v>240053</v>
      </c>
      <c r="Z40" s="336">
        <f>+IF(X40&lt;&gt;0,+(Y40/X40)*100,0)</f>
        <v>31.795099337748344</v>
      </c>
      <c r="AA40" s="350">
        <f>SUM(AA41:AA49)</f>
        <v>1510000</v>
      </c>
    </row>
    <row r="41" spans="1:27" ht="12.75">
      <c r="A41" s="361" t="s">
        <v>248</v>
      </c>
      <c r="B41" s="142"/>
      <c r="C41" s="362"/>
      <c r="D41" s="363"/>
      <c r="E41" s="362">
        <v>40000</v>
      </c>
      <c r="F41" s="364">
        <v>40000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20000</v>
      </c>
      <c r="Y41" s="364">
        <v>-20000</v>
      </c>
      <c r="Z41" s="365">
        <v>-100</v>
      </c>
      <c r="AA41" s="366">
        <v>40000</v>
      </c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>
        <v>105000</v>
      </c>
      <c r="F44" s="53">
        <v>105000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52500</v>
      </c>
      <c r="Y44" s="53">
        <v>-52500</v>
      </c>
      <c r="Z44" s="94">
        <v>-100</v>
      </c>
      <c r="AA44" s="95">
        <v>105000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>
        <v>709122</v>
      </c>
      <c r="D49" s="368"/>
      <c r="E49" s="54">
        <v>1365000</v>
      </c>
      <c r="F49" s="53">
        <v>1365000</v>
      </c>
      <c r="G49" s="53">
        <v>120199</v>
      </c>
      <c r="H49" s="54">
        <v>82449</v>
      </c>
      <c r="I49" s="54">
        <v>13488</v>
      </c>
      <c r="J49" s="53">
        <v>216136</v>
      </c>
      <c r="K49" s="53">
        <v>432809</v>
      </c>
      <c r="L49" s="54">
        <v>235010</v>
      </c>
      <c r="M49" s="54">
        <v>111098</v>
      </c>
      <c r="N49" s="53">
        <v>778917</v>
      </c>
      <c r="O49" s="53"/>
      <c r="P49" s="54"/>
      <c r="Q49" s="54"/>
      <c r="R49" s="53"/>
      <c r="S49" s="53"/>
      <c r="T49" s="54"/>
      <c r="U49" s="54"/>
      <c r="V49" s="53"/>
      <c r="W49" s="53">
        <v>995053</v>
      </c>
      <c r="X49" s="54">
        <v>682500</v>
      </c>
      <c r="Y49" s="53">
        <v>312553</v>
      </c>
      <c r="Z49" s="94">
        <v>45.8</v>
      </c>
      <c r="AA49" s="95">
        <v>1365000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709122</v>
      </c>
      <c r="D60" s="346">
        <f t="shared" si="14"/>
        <v>0</v>
      </c>
      <c r="E60" s="219">
        <f t="shared" si="14"/>
        <v>1510000</v>
      </c>
      <c r="F60" s="264">
        <f t="shared" si="14"/>
        <v>1510000</v>
      </c>
      <c r="G60" s="264">
        <f t="shared" si="14"/>
        <v>120199</v>
      </c>
      <c r="H60" s="219">
        <f t="shared" si="14"/>
        <v>82449</v>
      </c>
      <c r="I60" s="219">
        <f t="shared" si="14"/>
        <v>13488</v>
      </c>
      <c r="J60" s="264">
        <f t="shared" si="14"/>
        <v>216136</v>
      </c>
      <c r="K60" s="264">
        <f t="shared" si="14"/>
        <v>432809</v>
      </c>
      <c r="L60" s="219">
        <f t="shared" si="14"/>
        <v>235010</v>
      </c>
      <c r="M60" s="219">
        <f t="shared" si="14"/>
        <v>111098</v>
      </c>
      <c r="N60" s="264">
        <f t="shared" si="14"/>
        <v>778917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995053</v>
      </c>
      <c r="X60" s="219">
        <f t="shared" si="14"/>
        <v>755000</v>
      </c>
      <c r="Y60" s="264">
        <f t="shared" si="14"/>
        <v>240053</v>
      </c>
      <c r="Z60" s="337">
        <f>+IF(X60&lt;&gt;0,+(Y60/X60)*100,0)</f>
        <v>31.795099337748344</v>
      </c>
      <c r="AA60" s="232">
        <f>+AA57+AA54+AA51+AA40+AA37+AA34+AA22+AA5</f>
        <v>1510000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53456028</v>
      </c>
      <c r="D5" s="153">
        <f>SUM(D6:D8)</f>
        <v>0</v>
      </c>
      <c r="E5" s="154">
        <f t="shared" si="0"/>
        <v>59114000</v>
      </c>
      <c r="F5" s="100">
        <f t="shared" si="0"/>
        <v>59114000</v>
      </c>
      <c r="G5" s="100">
        <f t="shared" si="0"/>
        <v>21315970</v>
      </c>
      <c r="H5" s="100">
        <f t="shared" si="0"/>
        <v>712577</v>
      </c>
      <c r="I5" s="100">
        <f t="shared" si="0"/>
        <v>78332</v>
      </c>
      <c r="J5" s="100">
        <f t="shared" si="0"/>
        <v>22106879</v>
      </c>
      <c r="K5" s="100">
        <f t="shared" si="0"/>
        <v>447847</v>
      </c>
      <c r="L5" s="100">
        <f t="shared" si="0"/>
        <v>44117</v>
      </c>
      <c r="M5" s="100">
        <f t="shared" si="0"/>
        <v>21168231</v>
      </c>
      <c r="N5" s="100">
        <f t="shared" si="0"/>
        <v>21660195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43767074</v>
      </c>
      <c r="X5" s="100">
        <f t="shared" si="0"/>
        <v>43511200</v>
      </c>
      <c r="Y5" s="100">
        <f t="shared" si="0"/>
        <v>255874</v>
      </c>
      <c r="Z5" s="137">
        <f>+IF(X5&lt;&gt;0,+(Y5/X5)*100,0)</f>
        <v>0.5880646821967677</v>
      </c>
      <c r="AA5" s="153">
        <f>SUM(AA6:AA8)</f>
        <v>59114000</v>
      </c>
    </row>
    <row r="6" spans="1:27" ht="12.7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>
        <v>0</v>
      </c>
      <c r="AA6" s="155"/>
    </row>
    <row r="7" spans="1:27" ht="12.75">
      <c r="A7" s="138" t="s">
        <v>76</v>
      </c>
      <c r="B7" s="136"/>
      <c r="C7" s="157">
        <v>53276823</v>
      </c>
      <c r="D7" s="157"/>
      <c r="E7" s="158">
        <v>58864000</v>
      </c>
      <c r="F7" s="159">
        <v>58864000</v>
      </c>
      <c r="G7" s="159">
        <v>21315970</v>
      </c>
      <c r="H7" s="159">
        <v>712577</v>
      </c>
      <c r="I7" s="159">
        <v>78332</v>
      </c>
      <c r="J7" s="159">
        <v>22106879</v>
      </c>
      <c r="K7" s="159">
        <v>447847</v>
      </c>
      <c r="L7" s="159">
        <v>44117</v>
      </c>
      <c r="M7" s="159">
        <v>21168231</v>
      </c>
      <c r="N7" s="159">
        <v>21660195</v>
      </c>
      <c r="O7" s="159"/>
      <c r="P7" s="159"/>
      <c r="Q7" s="159"/>
      <c r="R7" s="159"/>
      <c r="S7" s="159"/>
      <c r="T7" s="159"/>
      <c r="U7" s="159"/>
      <c r="V7" s="159"/>
      <c r="W7" s="159">
        <v>43767074</v>
      </c>
      <c r="X7" s="159">
        <v>43511200</v>
      </c>
      <c r="Y7" s="159">
        <v>255874</v>
      </c>
      <c r="Z7" s="141">
        <v>0.59</v>
      </c>
      <c r="AA7" s="157">
        <v>58864000</v>
      </c>
    </row>
    <row r="8" spans="1:27" ht="12.75">
      <c r="A8" s="138" t="s">
        <v>77</v>
      </c>
      <c r="B8" s="136"/>
      <c r="C8" s="155">
        <v>179205</v>
      </c>
      <c r="D8" s="155"/>
      <c r="E8" s="156">
        <v>250000</v>
      </c>
      <c r="F8" s="60">
        <v>250000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>
        <v>0</v>
      </c>
      <c r="AA8" s="155">
        <v>250000</v>
      </c>
    </row>
    <row r="9" spans="1:27" ht="12.75">
      <c r="A9" s="135" t="s">
        <v>78</v>
      </c>
      <c r="B9" s="136"/>
      <c r="C9" s="153">
        <f aca="true" t="shared" si="1" ref="C9:Y9">SUM(C10:C14)</f>
        <v>3969892</v>
      </c>
      <c r="D9" s="153">
        <f>SUM(D10:D14)</f>
        <v>0</v>
      </c>
      <c r="E9" s="154">
        <f t="shared" si="1"/>
        <v>4784000</v>
      </c>
      <c r="F9" s="100">
        <f t="shared" si="1"/>
        <v>4784000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-416</v>
      </c>
      <c r="L9" s="100">
        <f t="shared" si="1"/>
        <v>0</v>
      </c>
      <c r="M9" s="100">
        <f t="shared" si="1"/>
        <v>133724</v>
      </c>
      <c r="N9" s="100">
        <f t="shared" si="1"/>
        <v>133308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133308</v>
      </c>
      <c r="X9" s="100">
        <f t="shared" si="1"/>
        <v>4384000</v>
      </c>
      <c r="Y9" s="100">
        <f t="shared" si="1"/>
        <v>-4250692</v>
      </c>
      <c r="Z9" s="137">
        <f>+IF(X9&lt;&gt;0,+(Y9/X9)*100,0)</f>
        <v>-96.95921532846715</v>
      </c>
      <c r="AA9" s="153">
        <f>SUM(AA10:AA14)</f>
        <v>4784000</v>
      </c>
    </row>
    <row r="10" spans="1:27" ht="12.75">
      <c r="A10" s="138" t="s">
        <v>79</v>
      </c>
      <c r="B10" s="136"/>
      <c r="C10" s="155">
        <v>2111096</v>
      </c>
      <c r="D10" s="155"/>
      <c r="E10" s="156">
        <v>3684000</v>
      </c>
      <c r="F10" s="60">
        <v>3684000</v>
      </c>
      <c r="G10" s="60"/>
      <c r="H10" s="60"/>
      <c r="I10" s="60"/>
      <c r="J10" s="60"/>
      <c r="K10" s="60"/>
      <c r="L10" s="60"/>
      <c r="M10" s="60">
        <v>83533</v>
      </c>
      <c r="N10" s="60">
        <v>83533</v>
      </c>
      <c r="O10" s="60"/>
      <c r="P10" s="60"/>
      <c r="Q10" s="60"/>
      <c r="R10" s="60"/>
      <c r="S10" s="60"/>
      <c r="T10" s="60"/>
      <c r="U10" s="60"/>
      <c r="V10" s="60"/>
      <c r="W10" s="60">
        <v>83533</v>
      </c>
      <c r="X10" s="60">
        <v>3284000</v>
      </c>
      <c r="Y10" s="60">
        <v>-3200467</v>
      </c>
      <c r="Z10" s="140">
        <v>-97.46</v>
      </c>
      <c r="AA10" s="155">
        <v>3684000</v>
      </c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2.75">
      <c r="A12" s="138" t="s">
        <v>81</v>
      </c>
      <c r="B12" s="136"/>
      <c r="C12" s="155">
        <v>676526</v>
      </c>
      <c r="D12" s="155"/>
      <c r="E12" s="156">
        <v>350000</v>
      </c>
      <c r="F12" s="60">
        <v>350000</v>
      </c>
      <c r="G12" s="60"/>
      <c r="H12" s="60"/>
      <c r="I12" s="60"/>
      <c r="J12" s="60"/>
      <c r="K12" s="60">
        <v>-416</v>
      </c>
      <c r="L12" s="60"/>
      <c r="M12" s="60">
        <v>47405</v>
      </c>
      <c r="N12" s="60">
        <v>46989</v>
      </c>
      <c r="O12" s="60"/>
      <c r="P12" s="60"/>
      <c r="Q12" s="60"/>
      <c r="R12" s="60"/>
      <c r="S12" s="60"/>
      <c r="T12" s="60"/>
      <c r="U12" s="60"/>
      <c r="V12" s="60"/>
      <c r="W12" s="60">
        <v>46989</v>
      </c>
      <c r="X12" s="60">
        <v>350000</v>
      </c>
      <c r="Y12" s="60">
        <v>-303011</v>
      </c>
      <c r="Z12" s="140">
        <v>-86.57</v>
      </c>
      <c r="AA12" s="155">
        <v>350000</v>
      </c>
    </row>
    <row r="13" spans="1:27" ht="12.75">
      <c r="A13" s="138" t="s">
        <v>82</v>
      </c>
      <c r="B13" s="136"/>
      <c r="C13" s="155">
        <v>1182270</v>
      </c>
      <c r="D13" s="155"/>
      <c r="E13" s="156">
        <v>750000</v>
      </c>
      <c r="F13" s="60">
        <v>750000</v>
      </c>
      <c r="G13" s="60"/>
      <c r="H13" s="60"/>
      <c r="I13" s="60"/>
      <c r="J13" s="60"/>
      <c r="K13" s="60"/>
      <c r="L13" s="60"/>
      <c r="M13" s="60">
        <v>2786</v>
      </c>
      <c r="N13" s="60">
        <v>2786</v>
      </c>
      <c r="O13" s="60"/>
      <c r="P13" s="60"/>
      <c r="Q13" s="60"/>
      <c r="R13" s="60"/>
      <c r="S13" s="60"/>
      <c r="T13" s="60"/>
      <c r="U13" s="60"/>
      <c r="V13" s="60"/>
      <c r="W13" s="60">
        <v>2786</v>
      </c>
      <c r="X13" s="60">
        <v>750000</v>
      </c>
      <c r="Y13" s="60">
        <v>-747214</v>
      </c>
      <c r="Z13" s="140">
        <v>-99.63</v>
      </c>
      <c r="AA13" s="155">
        <v>750000</v>
      </c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980000</v>
      </c>
      <c r="D15" s="153">
        <f>SUM(D16:D18)</f>
        <v>0</v>
      </c>
      <c r="E15" s="154">
        <f t="shared" si="2"/>
        <v>0</v>
      </c>
      <c r="F15" s="100">
        <f t="shared" si="2"/>
        <v>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0</v>
      </c>
      <c r="Y15" s="100">
        <f t="shared" si="2"/>
        <v>0</v>
      </c>
      <c r="Z15" s="137">
        <f>+IF(X15&lt;&gt;0,+(Y15/X15)*100,0)</f>
        <v>0</v>
      </c>
      <c r="AA15" s="153">
        <f>SUM(AA16:AA18)</f>
        <v>0</v>
      </c>
    </row>
    <row r="16" spans="1:27" ht="12.75">
      <c r="A16" s="138" t="s">
        <v>85</v>
      </c>
      <c r="B16" s="136"/>
      <c r="C16" s="155">
        <v>980000</v>
      </c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>
        <v>0</v>
      </c>
      <c r="AA16" s="155"/>
    </row>
    <row r="17" spans="1:27" ht="12.7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>
        <v>0</v>
      </c>
      <c r="AA17" s="155"/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53">
        <f>SUM(AA20:AA23)</f>
        <v>0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>
        <v>0</v>
      </c>
      <c r="AA23" s="155"/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58405920</v>
      </c>
      <c r="D25" s="168">
        <f>+D5+D9+D15+D19+D24</f>
        <v>0</v>
      </c>
      <c r="E25" s="169">
        <f t="shared" si="4"/>
        <v>63898000</v>
      </c>
      <c r="F25" s="73">
        <f t="shared" si="4"/>
        <v>63898000</v>
      </c>
      <c r="G25" s="73">
        <f t="shared" si="4"/>
        <v>21315970</v>
      </c>
      <c r="H25" s="73">
        <f t="shared" si="4"/>
        <v>712577</v>
      </c>
      <c r="I25" s="73">
        <f t="shared" si="4"/>
        <v>78332</v>
      </c>
      <c r="J25" s="73">
        <f t="shared" si="4"/>
        <v>22106879</v>
      </c>
      <c r="K25" s="73">
        <f t="shared" si="4"/>
        <v>447431</v>
      </c>
      <c r="L25" s="73">
        <f t="shared" si="4"/>
        <v>44117</v>
      </c>
      <c r="M25" s="73">
        <f t="shared" si="4"/>
        <v>21301955</v>
      </c>
      <c r="N25" s="73">
        <f t="shared" si="4"/>
        <v>21793503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43900382</v>
      </c>
      <c r="X25" s="73">
        <f t="shared" si="4"/>
        <v>47895200</v>
      </c>
      <c r="Y25" s="73">
        <f t="shared" si="4"/>
        <v>-3994818</v>
      </c>
      <c r="Z25" s="170">
        <f>+IF(X25&lt;&gt;0,+(Y25/X25)*100,0)</f>
        <v>-8.340748133424643</v>
      </c>
      <c r="AA25" s="168">
        <f>+AA5+AA9+AA15+AA19+AA24</f>
        <v>63898000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48793823</v>
      </c>
      <c r="D28" s="153">
        <f>SUM(D29:D31)</f>
        <v>0</v>
      </c>
      <c r="E28" s="154">
        <f t="shared" si="5"/>
        <v>44439616</v>
      </c>
      <c r="F28" s="100">
        <f t="shared" si="5"/>
        <v>44439616</v>
      </c>
      <c r="G28" s="100">
        <f t="shared" si="5"/>
        <v>3134582</v>
      </c>
      <c r="H28" s="100">
        <f t="shared" si="5"/>
        <v>2814039</v>
      </c>
      <c r="I28" s="100">
        <f t="shared" si="5"/>
        <v>2918255</v>
      </c>
      <c r="J28" s="100">
        <f t="shared" si="5"/>
        <v>8866876</v>
      </c>
      <c r="K28" s="100">
        <f t="shared" si="5"/>
        <v>3828427</v>
      </c>
      <c r="L28" s="100">
        <f t="shared" si="5"/>
        <v>5312626</v>
      </c>
      <c r="M28" s="100">
        <f t="shared" si="5"/>
        <v>3697106</v>
      </c>
      <c r="N28" s="100">
        <f t="shared" si="5"/>
        <v>12838159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21705035</v>
      </c>
      <c r="X28" s="100">
        <f t="shared" si="5"/>
        <v>22993009</v>
      </c>
      <c r="Y28" s="100">
        <f t="shared" si="5"/>
        <v>-1287974</v>
      </c>
      <c r="Z28" s="137">
        <f>+IF(X28&lt;&gt;0,+(Y28/X28)*100,0)</f>
        <v>-5.601589596211614</v>
      </c>
      <c r="AA28" s="153">
        <f>SUM(AA29:AA31)</f>
        <v>44439616</v>
      </c>
    </row>
    <row r="29" spans="1:27" ht="12.75">
      <c r="A29" s="138" t="s">
        <v>75</v>
      </c>
      <c r="B29" s="136"/>
      <c r="C29" s="155">
        <v>29494251</v>
      </c>
      <c r="D29" s="155"/>
      <c r="E29" s="156">
        <v>16719138</v>
      </c>
      <c r="F29" s="60">
        <v>16719138</v>
      </c>
      <c r="G29" s="60">
        <v>1308768</v>
      </c>
      <c r="H29" s="60">
        <v>1044380</v>
      </c>
      <c r="I29" s="60">
        <v>1137333</v>
      </c>
      <c r="J29" s="60">
        <v>3490481</v>
      </c>
      <c r="K29" s="60">
        <v>1223523</v>
      </c>
      <c r="L29" s="60">
        <v>1382788</v>
      </c>
      <c r="M29" s="60">
        <v>1113605</v>
      </c>
      <c r="N29" s="60">
        <v>3719916</v>
      </c>
      <c r="O29" s="60"/>
      <c r="P29" s="60"/>
      <c r="Q29" s="60"/>
      <c r="R29" s="60"/>
      <c r="S29" s="60"/>
      <c r="T29" s="60"/>
      <c r="U29" s="60"/>
      <c r="V29" s="60"/>
      <c r="W29" s="60">
        <v>7210397</v>
      </c>
      <c r="X29" s="60">
        <v>8616596</v>
      </c>
      <c r="Y29" s="60">
        <v>-1406199</v>
      </c>
      <c r="Z29" s="140">
        <v>-16.32</v>
      </c>
      <c r="AA29" s="155">
        <v>16719138</v>
      </c>
    </row>
    <row r="30" spans="1:27" ht="12.75">
      <c r="A30" s="138" t="s">
        <v>76</v>
      </c>
      <c r="B30" s="136"/>
      <c r="C30" s="157">
        <v>9548616</v>
      </c>
      <c r="D30" s="157"/>
      <c r="E30" s="158">
        <v>12915416</v>
      </c>
      <c r="F30" s="159">
        <v>12915416</v>
      </c>
      <c r="G30" s="159">
        <v>822126</v>
      </c>
      <c r="H30" s="159">
        <v>846240</v>
      </c>
      <c r="I30" s="159">
        <v>1075437</v>
      </c>
      <c r="J30" s="159">
        <v>2743803</v>
      </c>
      <c r="K30" s="159">
        <v>1394427</v>
      </c>
      <c r="L30" s="159">
        <v>2368890</v>
      </c>
      <c r="M30" s="159">
        <v>1599806</v>
      </c>
      <c r="N30" s="159">
        <v>5363123</v>
      </c>
      <c r="O30" s="159"/>
      <c r="P30" s="159"/>
      <c r="Q30" s="159"/>
      <c r="R30" s="159"/>
      <c r="S30" s="159"/>
      <c r="T30" s="159"/>
      <c r="U30" s="159"/>
      <c r="V30" s="159"/>
      <c r="W30" s="159">
        <v>8106926</v>
      </c>
      <c r="X30" s="159">
        <v>6654457</v>
      </c>
      <c r="Y30" s="159">
        <v>1452469</v>
      </c>
      <c r="Z30" s="141">
        <v>21.83</v>
      </c>
      <c r="AA30" s="157">
        <v>12915416</v>
      </c>
    </row>
    <row r="31" spans="1:27" ht="12.75">
      <c r="A31" s="138" t="s">
        <v>77</v>
      </c>
      <c r="B31" s="136"/>
      <c r="C31" s="155">
        <v>9750956</v>
      </c>
      <c r="D31" s="155"/>
      <c r="E31" s="156">
        <v>14805062</v>
      </c>
      <c r="F31" s="60">
        <v>14805062</v>
      </c>
      <c r="G31" s="60">
        <v>1003688</v>
      </c>
      <c r="H31" s="60">
        <v>923419</v>
      </c>
      <c r="I31" s="60">
        <v>705485</v>
      </c>
      <c r="J31" s="60">
        <v>2632592</v>
      </c>
      <c r="K31" s="60">
        <v>1210477</v>
      </c>
      <c r="L31" s="60">
        <v>1560948</v>
      </c>
      <c r="M31" s="60">
        <v>983695</v>
      </c>
      <c r="N31" s="60">
        <v>3755120</v>
      </c>
      <c r="O31" s="60"/>
      <c r="P31" s="60"/>
      <c r="Q31" s="60"/>
      <c r="R31" s="60"/>
      <c r="S31" s="60"/>
      <c r="T31" s="60"/>
      <c r="U31" s="60"/>
      <c r="V31" s="60"/>
      <c r="W31" s="60">
        <v>6387712</v>
      </c>
      <c r="X31" s="60">
        <v>7721956</v>
      </c>
      <c r="Y31" s="60">
        <v>-1334244</v>
      </c>
      <c r="Z31" s="140">
        <v>-17.28</v>
      </c>
      <c r="AA31" s="155">
        <v>14805062</v>
      </c>
    </row>
    <row r="32" spans="1:27" ht="12.75">
      <c r="A32" s="135" t="s">
        <v>78</v>
      </c>
      <c r="B32" s="136"/>
      <c r="C32" s="153">
        <f aca="true" t="shared" si="6" ref="C32:Y32">SUM(C33:C37)</f>
        <v>10438232</v>
      </c>
      <c r="D32" s="153">
        <f>SUM(D33:D37)</f>
        <v>0</v>
      </c>
      <c r="E32" s="154">
        <f t="shared" si="6"/>
        <v>15830842</v>
      </c>
      <c r="F32" s="100">
        <f t="shared" si="6"/>
        <v>15830842</v>
      </c>
      <c r="G32" s="100">
        <f t="shared" si="6"/>
        <v>1148516</v>
      </c>
      <c r="H32" s="100">
        <f t="shared" si="6"/>
        <v>1113545</v>
      </c>
      <c r="I32" s="100">
        <f t="shared" si="6"/>
        <v>1051714</v>
      </c>
      <c r="J32" s="100">
        <f t="shared" si="6"/>
        <v>3313775</v>
      </c>
      <c r="K32" s="100">
        <f t="shared" si="6"/>
        <v>1898669</v>
      </c>
      <c r="L32" s="100">
        <f t="shared" si="6"/>
        <v>1925324</v>
      </c>
      <c r="M32" s="100">
        <f t="shared" si="6"/>
        <v>1041603</v>
      </c>
      <c r="N32" s="100">
        <f t="shared" si="6"/>
        <v>4865596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8179371</v>
      </c>
      <c r="X32" s="100">
        <f t="shared" si="6"/>
        <v>8768576</v>
      </c>
      <c r="Y32" s="100">
        <f t="shared" si="6"/>
        <v>-589205</v>
      </c>
      <c r="Z32" s="137">
        <f>+IF(X32&lt;&gt;0,+(Y32/X32)*100,0)</f>
        <v>-6.719506109087724</v>
      </c>
      <c r="AA32" s="153">
        <f>SUM(AA33:AA37)</f>
        <v>15830842</v>
      </c>
    </row>
    <row r="33" spans="1:27" ht="12.75">
      <c r="A33" s="138" t="s">
        <v>79</v>
      </c>
      <c r="B33" s="136"/>
      <c r="C33" s="155">
        <v>3183385</v>
      </c>
      <c r="D33" s="155"/>
      <c r="E33" s="156">
        <v>6047919</v>
      </c>
      <c r="F33" s="60">
        <v>6047919</v>
      </c>
      <c r="G33" s="60">
        <v>428064</v>
      </c>
      <c r="H33" s="60">
        <v>403510</v>
      </c>
      <c r="I33" s="60">
        <v>354496</v>
      </c>
      <c r="J33" s="60">
        <v>1186070</v>
      </c>
      <c r="K33" s="60">
        <v>908768</v>
      </c>
      <c r="L33" s="60">
        <v>636142</v>
      </c>
      <c r="M33" s="60">
        <v>360294</v>
      </c>
      <c r="N33" s="60">
        <v>1905204</v>
      </c>
      <c r="O33" s="60"/>
      <c r="P33" s="60"/>
      <c r="Q33" s="60"/>
      <c r="R33" s="60"/>
      <c r="S33" s="60"/>
      <c r="T33" s="60"/>
      <c r="U33" s="60"/>
      <c r="V33" s="60"/>
      <c r="W33" s="60">
        <v>3091274</v>
      </c>
      <c r="X33" s="60">
        <v>3398455</v>
      </c>
      <c r="Y33" s="60">
        <v>-307181</v>
      </c>
      <c r="Z33" s="140">
        <v>-9.04</v>
      </c>
      <c r="AA33" s="155">
        <v>6047919</v>
      </c>
    </row>
    <row r="34" spans="1:27" ht="12.7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2.75">
      <c r="A35" s="138" t="s">
        <v>81</v>
      </c>
      <c r="B35" s="136"/>
      <c r="C35" s="155">
        <v>1532503</v>
      </c>
      <c r="D35" s="155"/>
      <c r="E35" s="156">
        <v>1529664</v>
      </c>
      <c r="F35" s="60">
        <v>1529664</v>
      </c>
      <c r="G35" s="60">
        <v>102759</v>
      </c>
      <c r="H35" s="60">
        <v>102624</v>
      </c>
      <c r="I35" s="60">
        <v>101586</v>
      </c>
      <c r="J35" s="60">
        <v>306969</v>
      </c>
      <c r="K35" s="60">
        <v>402782</v>
      </c>
      <c r="L35" s="60">
        <v>292066</v>
      </c>
      <c r="M35" s="60">
        <v>107362</v>
      </c>
      <c r="N35" s="60">
        <v>802210</v>
      </c>
      <c r="O35" s="60"/>
      <c r="P35" s="60"/>
      <c r="Q35" s="60"/>
      <c r="R35" s="60"/>
      <c r="S35" s="60"/>
      <c r="T35" s="60"/>
      <c r="U35" s="60"/>
      <c r="V35" s="60"/>
      <c r="W35" s="60">
        <v>1109179</v>
      </c>
      <c r="X35" s="60">
        <v>850662</v>
      </c>
      <c r="Y35" s="60">
        <v>258517</v>
      </c>
      <c r="Z35" s="140">
        <v>30.39</v>
      </c>
      <c r="AA35" s="155">
        <v>1529664</v>
      </c>
    </row>
    <row r="36" spans="1:27" ht="12.75">
      <c r="A36" s="138" t="s">
        <v>82</v>
      </c>
      <c r="B36" s="136"/>
      <c r="C36" s="155">
        <v>2881896</v>
      </c>
      <c r="D36" s="155"/>
      <c r="E36" s="156">
        <v>2629752</v>
      </c>
      <c r="F36" s="60">
        <v>2629752</v>
      </c>
      <c r="G36" s="60">
        <v>200917</v>
      </c>
      <c r="H36" s="60">
        <v>193389</v>
      </c>
      <c r="I36" s="60">
        <v>187983</v>
      </c>
      <c r="J36" s="60">
        <v>582289</v>
      </c>
      <c r="K36" s="60">
        <v>164669</v>
      </c>
      <c r="L36" s="60">
        <v>309720</v>
      </c>
      <c r="M36" s="60">
        <v>154690</v>
      </c>
      <c r="N36" s="60">
        <v>629079</v>
      </c>
      <c r="O36" s="60"/>
      <c r="P36" s="60"/>
      <c r="Q36" s="60"/>
      <c r="R36" s="60"/>
      <c r="S36" s="60"/>
      <c r="T36" s="60"/>
      <c r="U36" s="60"/>
      <c r="V36" s="60"/>
      <c r="W36" s="60">
        <v>1211368</v>
      </c>
      <c r="X36" s="60">
        <v>1499023</v>
      </c>
      <c r="Y36" s="60">
        <v>-287655</v>
      </c>
      <c r="Z36" s="140">
        <v>-19.19</v>
      </c>
      <c r="AA36" s="155">
        <v>2629752</v>
      </c>
    </row>
    <row r="37" spans="1:27" ht="12.75">
      <c r="A37" s="138" t="s">
        <v>83</v>
      </c>
      <c r="B37" s="136"/>
      <c r="C37" s="157">
        <v>2840448</v>
      </c>
      <c r="D37" s="157"/>
      <c r="E37" s="158">
        <v>5623507</v>
      </c>
      <c r="F37" s="159">
        <v>5623507</v>
      </c>
      <c r="G37" s="159">
        <v>416776</v>
      </c>
      <c r="H37" s="159">
        <v>414022</v>
      </c>
      <c r="I37" s="159">
        <v>407649</v>
      </c>
      <c r="J37" s="159">
        <v>1238447</v>
      </c>
      <c r="K37" s="159">
        <v>422450</v>
      </c>
      <c r="L37" s="159">
        <v>687396</v>
      </c>
      <c r="M37" s="159">
        <v>419257</v>
      </c>
      <c r="N37" s="159">
        <v>1529103</v>
      </c>
      <c r="O37" s="159"/>
      <c r="P37" s="159"/>
      <c r="Q37" s="159"/>
      <c r="R37" s="159"/>
      <c r="S37" s="159"/>
      <c r="T37" s="159"/>
      <c r="U37" s="159"/>
      <c r="V37" s="159"/>
      <c r="W37" s="159">
        <v>2767550</v>
      </c>
      <c r="X37" s="159">
        <v>3020436</v>
      </c>
      <c r="Y37" s="159">
        <v>-252886</v>
      </c>
      <c r="Z37" s="141">
        <v>-8.37</v>
      </c>
      <c r="AA37" s="157">
        <v>5623507</v>
      </c>
    </row>
    <row r="38" spans="1:27" ht="12.75">
      <c r="A38" s="135" t="s">
        <v>84</v>
      </c>
      <c r="B38" s="142"/>
      <c r="C38" s="153">
        <f aca="true" t="shared" si="7" ref="C38:Y38">SUM(C39:C41)</f>
        <v>1559024</v>
      </c>
      <c r="D38" s="153">
        <f>SUM(D39:D41)</f>
        <v>0</v>
      </c>
      <c r="E38" s="154">
        <f t="shared" si="7"/>
        <v>2555733</v>
      </c>
      <c r="F38" s="100">
        <f t="shared" si="7"/>
        <v>2555733</v>
      </c>
      <c r="G38" s="100">
        <f t="shared" si="7"/>
        <v>168810</v>
      </c>
      <c r="H38" s="100">
        <f t="shared" si="7"/>
        <v>168189</v>
      </c>
      <c r="I38" s="100">
        <f t="shared" si="7"/>
        <v>172316</v>
      </c>
      <c r="J38" s="100">
        <f t="shared" si="7"/>
        <v>509315</v>
      </c>
      <c r="K38" s="100">
        <f t="shared" si="7"/>
        <v>226815</v>
      </c>
      <c r="L38" s="100">
        <f t="shared" si="7"/>
        <v>275969</v>
      </c>
      <c r="M38" s="100">
        <f t="shared" si="7"/>
        <v>164059</v>
      </c>
      <c r="N38" s="100">
        <f t="shared" si="7"/>
        <v>666843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1176158</v>
      </c>
      <c r="X38" s="100">
        <f t="shared" si="7"/>
        <v>1292866</v>
      </c>
      <c r="Y38" s="100">
        <f t="shared" si="7"/>
        <v>-116708</v>
      </c>
      <c r="Z38" s="137">
        <f>+IF(X38&lt;&gt;0,+(Y38/X38)*100,0)</f>
        <v>-9.02707627859345</v>
      </c>
      <c r="AA38" s="153">
        <f>SUM(AA39:AA41)</f>
        <v>2555733</v>
      </c>
    </row>
    <row r="39" spans="1:27" ht="12.75">
      <c r="A39" s="138" t="s">
        <v>85</v>
      </c>
      <c r="B39" s="136"/>
      <c r="C39" s="155">
        <v>1559024</v>
      </c>
      <c r="D39" s="155"/>
      <c r="E39" s="156">
        <v>2555733</v>
      </c>
      <c r="F39" s="60">
        <v>2555733</v>
      </c>
      <c r="G39" s="60">
        <v>168810</v>
      </c>
      <c r="H39" s="60">
        <v>168189</v>
      </c>
      <c r="I39" s="60">
        <v>172316</v>
      </c>
      <c r="J39" s="60">
        <v>509315</v>
      </c>
      <c r="K39" s="60">
        <v>226815</v>
      </c>
      <c r="L39" s="60">
        <v>275969</v>
      </c>
      <c r="M39" s="60">
        <v>164059</v>
      </c>
      <c r="N39" s="60">
        <v>666843</v>
      </c>
      <c r="O39" s="60"/>
      <c r="P39" s="60"/>
      <c r="Q39" s="60"/>
      <c r="R39" s="60"/>
      <c r="S39" s="60"/>
      <c r="T39" s="60"/>
      <c r="U39" s="60"/>
      <c r="V39" s="60"/>
      <c r="W39" s="60">
        <v>1176158</v>
      </c>
      <c r="X39" s="60">
        <v>1292866</v>
      </c>
      <c r="Y39" s="60">
        <v>-116708</v>
      </c>
      <c r="Z39" s="140">
        <v>-9.03</v>
      </c>
      <c r="AA39" s="155">
        <v>2555733</v>
      </c>
    </row>
    <row r="40" spans="1:27" ht="12.75">
      <c r="A40" s="138" t="s">
        <v>86</v>
      </c>
      <c r="B40" s="136"/>
      <c r="C40" s="155"/>
      <c r="D40" s="155"/>
      <c r="E40" s="156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140">
        <v>0</v>
      </c>
      <c r="AA40" s="155"/>
    </row>
    <row r="41" spans="1:27" ht="12.7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0</v>
      </c>
      <c r="F42" s="100">
        <f t="shared" si="8"/>
        <v>0</v>
      </c>
      <c r="G42" s="100">
        <f t="shared" si="8"/>
        <v>0</v>
      </c>
      <c r="H42" s="100">
        <f t="shared" si="8"/>
        <v>0</v>
      </c>
      <c r="I42" s="100">
        <f t="shared" si="8"/>
        <v>0</v>
      </c>
      <c r="J42" s="100">
        <f t="shared" si="8"/>
        <v>0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0</v>
      </c>
      <c r="X42" s="100">
        <f t="shared" si="8"/>
        <v>0</v>
      </c>
      <c r="Y42" s="100">
        <f t="shared" si="8"/>
        <v>0</v>
      </c>
      <c r="Z42" s="137">
        <f>+IF(X42&lt;&gt;0,+(Y42/X42)*100,0)</f>
        <v>0</v>
      </c>
      <c r="AA42" s="153">
        <f>SUM(AA43:AA46)</f>
        <v>0</v>
      </c>
    </row>
    <row r="43" spans="1:27" ht="12.7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2.7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2.7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2.7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2.75">
      <c r="A47" s="135" t="s">
        <v>93</v>
      </c>
      <c r="B47" s="142" t="s">
        <v>94</v>
      </c>
      <c r="C47" s="153">
        <v>438208</v>
      </c>
      <c r="D47" s="153"/>
      <c r="E47" s="154">
        <v>253881</v>
      </c>
      <c r="F47" s="100">
        <v>253881</v>
      </c>
      <c r="G47" s="100">
        <v>47509</v>
      </c>
      <c r="H47" s="100">
        <v>44796</v>
      </c>
      <c r="I47" s="100">
        <v>59817</v>
      </c>
      <c r="J47" s="100">
        <v>152122</v>
      </c>
      <c r="K47" s="100">
        <v>57276</v>
      </c>
      <c r="L47" s="100">
        <v>81419</v>
      </c>
      <c r="M47" s="100">
        <v>44796</v>
      </c>
      <c r="N47" s="100">
        <v>183491</v>
      </c>
      <c r="O47" s="100"/>
      <c r="P47" s="100"/>
      <c r="Q47" s="100"/>
      <c r="R47" s="100"/>
      <c r="S47" s="100"/>
      <c r="T47" s="100"/>
      <c r="U47" s="100"/>
      <c r="V47" s="100"/>
      <c r="W47" s="100">
        <v>335613</v>
      </c>
      <c r="X47" s="100">
        <v>136703</v>
      </c>
      <c r="Y47" s="100">
        <v>198910</v>
      </c>
      <c r="Z47" s="137">
        <v>145.51</v>
      </c>
      <c r="AA47" s="153">
        <v>253881</v>
      </c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61229287</v>
      </c>
      <c r="D48" s="168">
        <f>+D28+D32+D38+D42+D47</f>
        <v>0</v>
      </c>
      <c r="E48" s="169">
        <f t="shared" si="9"/>
        <v>63080072</v>
      </c>
      <c r="F48" s="73">
        <f t="shared" si="9"/>
        <v>63080072</v>
      </c>
      <c r="G48" s="73">
        <f t="shared" si="9"/>
        <v>4499417</v>
      </c>
      <c r="H48" s="73">
        <f t="shared" si="9"/>
        <v>4140569</v>
      </c>
      <c r="I48" s="73">
        <f t="shared" si="9"/>
        <v>4202102</v>
      </c>
      <c r="J48" s="73">
        <f t="shared" si="9"/>
        <v>12842088</v>
      </c>
      <c r="K48" s="73">
        <f t="shared" si="9"/>
        <v>6011187</v>
      </c>
      <c r="L48" s="73">
        <f t="shared" si="9"/>
        <v>7595338</v>
      </c>
      <c r="M48" s="73">
        <f t="shared" si="9"/>
        <v>4947564</v>
      </c>
      <c r="N48" s="73">
        <f t="shared" si="9"/>
        <v>18554089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31396177</v>
      </c>
      <c r="X48" s="73">
        <f t="shared" si="9"/>
        <v>33191154</v>
      </c>
      <c r="Y48" s="73">
        <f t="shared" si="9"/>
        <v>-1794977</v>
      </c>
      <c r="Z48" s="170">
        <f>+IF(X48&lt;&gt;0,+(Y48/X48)*100,0)</f>
        <v>-5.407998167222507</v>
      </c>
      <c r="AA48" s="168">
        <f>+AA28+AA32+AA38+AA42+AA47</f>
        <v>63080072</v>
      </c>
    </row>
    <row r="49" spans="1:27" ht="12.75">
      <c r="A49" s="148" t="s">
        <v>49</v>
      </c>
      <c r="B49" s="149"/>
      <c r="C49" s="171">
        <f aca="true" t="shared" si="10" ref="C49:Y49">+C25-C48</f>
        <v>-2823367</v>
      </c>
      <c r="D49" s="171">
        <f>+D25-D48</f>
        <v>0</v>
      </c>
      <c r="E49" s="172">
        <f t="shared" si="10"/>
        <v>817928</v>
      </c>
      <c r="F49" s="173">
        <f t="shared" si="10"/>
        <v>817928</v>
      </c>
      <c r="G49" s="173">
        <f t="shared" si="10"/>
        <v>16816553</v>
      </c>
      <c r="H49" s="173">
        <f t="shared" si="10"/>
        <v>-3427992</v>
      </c>
      <c r="I49" s="173">
        <f t="shared" si="10"/>
        <v>-4123770</v>
      </c>
      <c r="J49" s="173">
        <f t="shared" si="10"/>
        <v>9264791</v>
      </c>
      <c r="K49" s="173">
        <f t="shared" si="10"/>
        <v>-5563756</v>
      </c>
      <c r="L49" s="173">
        <f t="shared" si="10"/>
        <v>-7551221</v>
      </c>
      <c r="M49" s="173">
        <f t="shared" si="10"/>
        <v>16354391</v>
      </c>
      <c r="N49" s="173">
        <f t="shared" si="10"/>
        <v>3239414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12504205</v>
      </c>
      <c r="X49" s="173">
        <f>IF(F25=F48,0,X25-X48)</f>
        <v>14704046</v>
      </c>
      <c r="Y49" s="173">
        <f t="shared" si="10"/>
        <v>-2199841</v>
      </c>
      <c r="Z49" s="174">
        <f>+IF(X49&lt;&gt;0,+(Y49/X49)*100,0)</f>
        <v>-14.960786983392191</v>
      </c>
      <c r="AA49" s="171">
        <f>+AA25-AA48</f>
        <v>817928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0</v>
      </c>
      <c r="D5" s="155">
        <v>0</v>
      </c>
      <c r="E5" s="156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/>
      <c r="Y5" s="60">
        <v>0</v>
      </c>
      <c r="Z5" s="140">
        <v>0</v>
      </c>
      <c r="AA5" s="155">
        <v>0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2.7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2.7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2.7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/>
      <c r="Y10" s="54">
        <v>0</v>
      </c>
      <c r="Z10" s="184">
        <v>0</v>
      </c>
      <c r="AA10" s="130">
        <v>0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5905</v>
      </c>
      <c r="D12" s="155">
        <v>0</v>
      </c>
      <c r="E12" s="156">
        <v>20000</v>
      </c>
      <c r="F12" s="60">
        <v>20000</v>
      </c>
      <c r="G12" s="60">
        <v>551</v>
      </c>
      <c r="H12" s="60">
        <v>551</v>
      </c>
      <c r="I12" s="60">
        <v>551</v>
      </c>
      <c r="J12" s="60">
        <v>1653</v>
      </c>
      <c r="K12" s="60">
        <v>551</v>
      </c>
      <c r="L12" s="60">
        <v>579</v>
      </c>
      <c r="M12" s="60">
        <v>579</v>
      </c>
      <c r="N12" s="60">
        <v>1709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3362</v>
      </c>
      <c r="X12" s="60">
        <v>9000</v>
      </c>
      <c r="Y12" s="60">
        <v>-5638</v>
      </c>
      <c r="Z12" s="140">
        <v>-62.64</v>
      </c>
      <c r="AA12" s="155">
        <v>20000</v>
      </c>
    </row>
    <row r="13" spans="1:27" ht="12.75">
      <c r="A13" s="181" t="s">
        <v>109</v>
      </c>
      <c r="B13" s="185"/>
      <c r="C13" s="155">
        <v>531966</v>
      </c>
      <c r="D13" s="155">
        <v>0</v>
      </c>
      <c r="E13" s="156">
        <v>500000</v>
      </c>
      <c r="F13" s="60">
        <v>500000</v>
      </c>
      <c r="G13" s="60">
        <v>37377</v>
      </c>
      <c r="H13" s="60">
        <v>42581</v>
      </c>
      <c r="I13" s="60">
        <v>73794</v>
      </c>
      <c r="J13" s="60">
        <v>153752</v>
      </c>
      <c r="K13" s="60">
        <v>125462</v>
      </c>
      <c r="L13" s="60">
        <v>36055</v>
      </c>
      <c r="M13" s="60">
        <v>34587</v>
      </c>
      <c r="N13" s="60">
        <v>196104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349856</v>
      </c>
      <c r="X13" s="60">
        <v>180000</v>
      </c>
      <c r="Y13" s="60">
        <v>169856</v>
      </c>
      <c r="Z13" s="140">
        <v>94.36</v>
      </c>
      <c r="AA13" s="155">
        <v>500000</v>
      </c>
    </row>
    <row r="14" spans="1:27" ht="12.75">
      <c r="A14" s="181" t="s">
        <v>110</v>
      </c>
      <c r="B14" s="185"/>
      <c r="C14" s="155">
        <v>24563</v>
      </c>
      <c r="D14" s="155">
        <v>0</v>
      </c>
      <c r="E14" s="156">
        <v>25000</v>
      </c>
      <c r="F14" s="60">
        <v>25000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/>
      <c r="Y14" s="60">
        <v>0</v>
      </c>
      <c r="Z14" s="140">
        <v>0</v>
      </c>
      <c r="AA14" s="155">
        <v>25000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0</v>
      </c>
      <c r="D16" s="155">
        <v>0</v>
      </c>
      <c r="E16" s="156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/>
      <c r="Y16" s="60">
        <v>0</v>
      </c>
      <c r="Z16" s="140">
        <v>0</v>
      </c>
      <c r="AA16" s="155">
        <v>0</v>
      </c>
    </row>
    <row r="17" spans="1:27" ht="12.7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/>
      <c r="Y17" s="60">
        <v>0</v>
      </c>
      <c r="Z17" s="140">
        <v>0</v>
      </c>
      <c r="AA17" s="155">
        <v>0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2.75">
      <c r="A19" s="181" t="s">
        <v>34</v>
      </c>
      <c r="B19" s="185"/>
      <c r="C19" s="155">
        <v>55981542</v>
      </c>
      <c r="D19" s="155">
        <v>0</v>
      </c>
      <c r="E19" s="156">
        <v>56883800</v>
      </c>
      <c r="F19" s="60">
        <v>56883800</v>
      </c>
      <c r="G19" s="60">
        <v>21264000</v>
      </c>
      <c r="H19" s="60">
        <v>0</v>
      </c>
      <c r="I19" s="60">
        <v>0</v>
      </c>
      <c r="J19" s="60">
        <v>21264000</v>
      </c>
      <c r="K19" s="60">
        <v>-416</v>
      </c>
      <c r="L19" s="60">
        <v>0</v>
      </c>
      <c r="M19" s="60">
        <v>17267086</v>
      </c>
      <c r="N19" s="60">
        <v>17266670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38530670</v>
      </c>
      <c r="X19" s="60">
        <v>46061200</v>
      </c>
      <c r="Y19" s="60">
        <v>-7530530</v>
      </c>
      <c r="Z19" s="140">
        <v>-16.35</v>
      </c>
      <c r="AA19" s="155">
        <v>56883800</v>
      </c>
    </row>
    <row r="20" spans="1:27" ht="12.75">
      <c r="A20" s="181" t="s">
        <v>35</v>
      </c>
      <c r="B20" s="185"/>
      <c r="C20" s="155">
        <v>1116647</v>
      </c>
      <c r="D20" s="155">
        <v>0</v>
      </c>
      <c r="E20" s="156">
        <v>6319200</v>
      </c>
      <c r="F20" s="54">
        <v>6319200</v>
      </c>
      <c r="G20" s="54">
        <v>14042</v>
      </c>
      <c r="H20" s="54">
        <v>669445</v>
      </c>
      <c r="I20" s="54">
        <v>3987</v>
      </c>
      <c r="J20" s="54">
        <v>687474</v>
      </c>
      <c r="K20" s="54">
        <v>321834</v>
      </c>
      <c r="L20" s="54">
        <v>7483</v>
      </c>
      <c r="M20" s="54">
        <v>3999703</v>
      </c>
      <c r="N20" s="54">
        <v>4329020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5016494</v>
      </c>
      <c r="X20" s="54">
        <v>1645000</v>
      </c>
      <c r="Y20" s="54">
        <v>3371494</v>
      </c>
      <c r="Z20" s="184">
        <v>204.95</v>
      </c>
      <c r="AA20" s="130">
        <v>6319200</v>
      </c>
    </row>
    <row r="21" spans="1:27" ht="12.75">
      <c r="A21" s="181" t="s">
        <v>115</v>
      </c>
      <c r="B21" s="185"/>
      <c r="C21" s="155">
        <v>745297</v>
      </c>
      <c r="D21" s="155">
        <v>0</v>
      </c>
      <c r="E21" s="156">
        <v>150000</v>
      </c>
      <c r="F21" s="60">
        <v>150000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150000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58405920</v>
      </c>
      <c r="D22" s="188">
        <f>SUM(D5:D21)</f>
        <v>0</v>
      </c>
      <c r="E22" s="189">
        <f t="shared" si="0"/>
        <v>63898000</v>
      </c>
      <c r="F22" s="190">
        <f t="shared" si="0"/>
        <v>63898000</v>
      </c>
      <c r="G22" s="190">
        <f t="shared" si="0"/>
        <v>21315970</v>
      </c>
      <c r="H22" s="190">
        <f t="shared" si="0"/>
        <v>712577</v>
      </c>
      <c r="I22" s="190">
        <f t="shared" si="0"/>
        <v>78332</v>
      </c>
      <c r="J22" s="190">
        <f t="shared" si="0"/>
        <v>22106879</v>
      </c>
      <c r="K22" s="190">
        <f t="shared" si="0"/>
        <v>447431</v>
      </c>
      <c r="L22" s="190">
        <f t="shared" si="0"/>
        <v>44117</v>
      </c>
      <c r="M22" s="190">
        <f t="shared" si="0"/>
        <v>21301955</v>
      </c>
      <c r="N22" s="190">
        <f t="shared" si="0"/>
        <v>21793503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43900382</v>
      </c>
      <c r="X22" s="190">
        <f t="shared" si="0"/>
        <v>47895200</v>
      </c>
      <c r="Y22" s="190">
        <f t="shared" si="0"/>
        <v>-3994818</v>
      </c>
      <c r="Z22" s="191">
        <f>+IF(X22&lt;&gt;0,+(Y22/X22)*100,0)</f>
        <v>-8.340748133424643</v>
      </c>
      <c r="AA22" s="188">
        <f>SUM(AA5:AA21)</f>
        <v>63898000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41789764</v>
      </c>
      <c r="D25" s="155">
        <v>0</v>
      </c>
      <c r="E25" s="156">
        <v>44775001</v>
      </c>
      <c r="F25" s="60">
        <v>44775001</v>
      </c>
      <c r="G25" s="60">
        <v>3401911</v>
      </c>
      <c r="H25" s="60">
        <v>3329140</v>
      </c>
      <c r="I25" s="60">
        <v>3323307</v>
      </c>
      <c r="J25" s="60">
        <v>10054358</v>
      </c>
      <c r="K25" s="60">
        <v>3337198</v>
      </c>
      <c r="L25" s="60">
        <v>5427784</v>
      </c>
      <c r="M25" s="60">
        <v>3345024</v>
      </c>
      <c r="N25" s="60">
        <v>12110006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22164364</v>
      </c>
      <c r="X25" s="60">
        <v>24109617</v>
      </c>
      <c r="Y25" s="60">
        <v>-1945253</v>
      </c>
      <c r="Z25" s="140">
        <v>-8.07</v>
      </c>
      <c r="AA25" s="155">
        <v>44775001</v>
      </c>
    </row>
    <row r="26" spans="1:27" ht="12.75">
      <c r="A26" s="183" t="s">
        <v>38</v>
      </c>
      <c r="B26" s="182"/>
      <c r="C26" s="155">
        <v>3289960</v>
      </c>
      <c r="D26" s="155">
        <v>0</v>
      </c>
      <c r="E26" s="156">
        <v>3838586</v>
      </c>
      <c r="F26" s="60">
        <v>3838586</v>
      </c>
      <c r="G26" s="60">
        <v>288476</v>
      </c>
      <c r="H26" s="60">
        <v>198946</v>
      </c>
      <c r="I26" s="60">
        <v>233812</v>
      </c>
      <c r="J26" s="60">
        <v>721234</v>
      </c>
      <c r="K26" s="60">
        <v>217032</v>
      </c>
      <c r="L26" s="60">
        <v>211745</v>
      </c>
      <c r="M26" s="60">
        <v>299858</v>
      </c>
      <c r="N26" s="60">
        <v>728635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1449869</v>
      </c>
      <c r="X26" s="60">
        <v>1919292</v>
      </c>
      <c r="Y26" s="60">
        <v>-469423</v>
      </c>
      <c r="Z26" s="140">
        <v>-24.46</v>
      </c>
      <c r="AA26" s="155">
        <v>3838586</v>
      </c>
    </row>
    <row r="27" spans="1:27" ht="12.75">
      <c r="A27" s="183" t="s">
        <v>118</v>
      </c>
      <c r="B27" s="182"/>
      <c r="C27" s="155">
        <v>339367</v>
      </c>
      <c r="D27" s="155">
        <v>0</v>
      </c>
      <c r="E27" s="156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/>
      <c r="Y27" s="60">
        <v>0</v>
      </c>
      <c r="Z27" s="140">
        <v>0</v>
      </c>
      <c r="AA27" s="155">
        <v>0</v>
      </c>
    </row>
    <row r="28" spans="1:27" ht="12.75">
      <c r="A28" s="183" t="s">
        <v>39</v>
      </c>
      <c r="B28" s="182"/>
      <c r="C28" s="155">
        <v>820918</v>
      </c>
      <c r="D28" s="155">
        <v>0</v>
      </c>
      <c r="E28" s="156">
        <v>919999</v>
      </c>
      <c r="F28" s="60">
        <v>919999</v>
      </c>
      <c r="G28" s="60">
        <v>0</v>
      </c>
      <c r="H28" s="60">
        <v>0</v>
      </c>
      <c r="I28" s="60">
        <v>48283</v>
      </c>
      <c r="J28" s="60">
        <v>48283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48283</v>
      </c>
      <c r="X28" s="60">
        <v>460000</v>
      </c>
      <c r="Y28" s="60">
        <v>-411717</v>
      </c>
      <c r="Z28" s="140">
        <v>-89.5</v>
      </c>
      <c r="AA28" s="155">
        <v>919999</v>
      </c>
    </row>
    <row r="29" spans="1:27" ht="12.75">
      <c r="A29" s="183" t="s">
        <v>40</v>
      </c>
      <c r="B29" s="182"/>
      <c r="C29" s="155">
        <v>34959</v>
      </c>
      <c r="D29" s="155">
        <v>0</v>
      </c>
      <c r="E29" s="156">
        <v>142000</v>
      </c>
      <c r="F29" s="60">
        <v>142000</v>
      </c>
      <c r="G29" s="60">
        <v>0</v>
      </c>
      <c r="H29" s="60">
        <v>0</v>
      </c>
      <c r="I29" s="60">
        <v>0</v>
      </c>
      <c r="J29" s="60">
        <v>0</v>
      </c>
      <c r="K29" s="60">
        <v>2512</v>
      </c>
      <c r="L29" s="60">
        <v>0</v>
      </c>
      <c r="M29" s="60">
        <v>1287</v>
      </c>
      <c r="N29" s="60">
        <v>3799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3799</v>
      </c>
      <c r="X29" s="60"/>
      <c r="Y29" s="60">
        <v>3799</v>
      </c>
      <c r="Z29" s="140">
        <v>0</v>
      </c>
      <c r="AA29" s="155">
        <v>142000</v>
      </c>
    </row>
    <row r="30" spans="1:27" ht="12.7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/>
      <c r="Y30" s="60">
        <v>0</v>
      </c>
      <c r="Z30" s="140">
        <v>0</v>
      </c>
      <c r="AA30" s="155">
        <v>0</v>
      </c>
    </row>
    <row r="31" spans="1:27" ht="12.75">
      <c r="A31" s="183" t="s">
        <v>120</v>
      </c>
      <c r="B31" s="182"/>
      <c r="C31" s="155">
        <v>709132</v>
      </c>
      <c r="D31" s="155">
        <v>0</v>
      </c>
      <c r="E31" s="156">
        <v>1510000</v>
      </c>
      <c r="F31" s="60">
        <v>1510000</v>
      </c>
      <c r="G31" s="60">
        <v>120199</v>
      </c>
      <c r="H31" s="60">
        <v>82449</v>
      </c>
      <c r="I31" s="60">
        <v>13487</v>
      </c>
      <c r="J31" s="60">
        <v>216135</v>
      </c>
      <c r="K31" s="60">
        <v>432809</v>
      </c>
      <c r="L31" s="60">
        <v>235010</v>
      </c>
      <c r="M31" s="60">
        <v>111098</v>
      </c>
      <c r="N31" s="60">
        <v>778917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995052</v>
      </c>
      <c r="X31" s="60">
        <v>754998</v>
      </c>
      <c r="Y31" s="60">
        <v>240054</v>
      </c>
      <c r="Z31" s="140">
        <v>31.8</v>
      </c>
      <c r="AA31" s="155">
        <v>1510000</v>
      </c>
    </row>
    <row r="32" spans="1:27" ht="12.75">
      <c r="A32" s="183" t="s">
        <v>121</v>
      </c>
      <c r="B32" s="182"/>
      <c r="C32" s="155">
        <v>28252</v>
      </c>
      <c r="D32" s="155">
        <v>0</v>
      </c>
      <c r="E32" s="156">
        <v>0</v>
      </c>
      <c r="F32" s="60">
        <v>0</v>
      </c>
      <c r="G32" s="60">
        <v>0</v>
      </c>
      <c r="H32" s="60">
        <v>-1246</v>
      </c>
      <c r="I32" s="60">
        <v>0</v>
      </c>
      <c r="J32" s="60">
        <v>-1246</v>
      </c>
      <c r="K32" s="60">
        <v>0</v>
      </c>
      <c r="L32" s="60">
        <v>1246</v>
      </c>
      <c r="M32" s="60">
        <v>0</v>
      </c>
      <c r="N32" s="60">
        <v>1246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0</v>
      </c>
      <c r="X32" s="60"/>
      <c r="Y32" s="60">
        <v>0</v>
      </c>
      <c r="Z32" s="140">
        <v>0</v>
      </c>
      <c r="AA32" s="155">
        <v>0</v>
      </c>
    </row>
    <row r="33" spans="1:27" ht="12.75">
      <c r="A33" s="183" t="s">
        <v>42</v>
      </c>
      <c r="B33" s="182"/>
      <c r="C33" s="155">
        <v>5223968</v>
      </c>
      <c r="D33" s="155">
        <v>0</v>
      </c>
      <c r="E33" s="156">
        <v>5249124</v>
      </c>
      <c r="F33" s="60">
        <v>5249124</v>
      </c>
      <c r="G33" s="60">
        <v>97711</v>
      </c>
      <c r="H33" s="60">
        <v>77309</v>
      </c>
      <c r="I33" s="60">
        <v>29868</v>
      </c>
      <c r="J33" s="60">
        <v>204888</v>
      </c>
      <c r="K33" s="60">
        <v>931117</v>
      </c>
      <c r="L33" s="60">
        <v>238586</v>
      </c>
      <c r="M33" s="60">
        <v>166978</v>
      </c>
      <c r="N33" s="60">
        <v>1336681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1541569</v>
      </c>
      <c r="X33" s="60">
        <v>2624562</v>
      </c>
      <c r="Y33" s="60">
        <v>-1082993</v>
      </c>
      <c r="Z33" s="140">
        <v>-41.26</v>
      </c>
      <c r="AA33" s="155">
        <v>5249124</v>
      </c>
    </row>
    <row r="34" spans="1:27" ht="12.75">
      <c r="A34" s="183" t="s">
        <v>43</v>
      </c>
      <c r="B34" s="182"/>
      <c r="C34" s="155">
        <v>8965055</v>
      </c>
      <c r="D34" s="155">
        <v>0</v>
      </c>
      <c r="E34" s="156">
        <v>6645362</v>
      </c>
      <c r="F34" s="60">
        <v>6645362</v>
      </c>
      <c r="G34" s="60">
        <v>591120</v>
      </c>
      <c r="H34" s="60">
        <v>453971</v>
      </c>
      <c r="I34" s="60">
        <v>553345</v>
      </c>
      <c r="J34" s="60">
        <v>1598436</v>
      </c>
      <c r="K34" s="60">
        <v>1090519</v>
      </c>
      <c r="L34" s="60">
        <v>1480967</v>
      </c>
      <c r="M34" s="60">
        <v>1023319</v>
      </c>
      <c r="N34" s="60">
        <v>3594805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5193241</v>
      </c>
      <c r="X34" s="60">
        <v>3322680</v>
      </c>
      <c r="Y34" s="60">
        <v>1870561</v>
      </c>
      <c r="Z34" s="140">
        <v>56.3</v>
      </c>
      <c r="AA34" s="155">
        <v>6645362</v>
      </c>
    </row>
    <row r="35" spans="1:27" ht="12.75">
      <c r="A35" s="181" t="s">
        <v>122</v>
      </c>
      <c r="B35" s="185"/>
      <c r="C35" s="155">
        <v>27912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61229287</v>
      </c>
      <c r="D36" s="188">
        <f>SUM(D25:D35)</f>
        <v>0</v>
      </c>
      <c r="E36" s="189">
        <f t="shared" si="1"/>
        <v>63080072</v>
      </c>
      <c r="F36" s="190">
        <f t="shared" si="1"/>
        <v>63080072</v>
      </c>
      <c r="G36" s="190">
        <f t="shared" si="1"/>
        <v>4499417</v>
      </c>
      <c r="H36" s="190">
        <f t="shared" si="1"/>
        <v>4140569</v>
      </c>
      <c r="I36" s="190">
        <f t="shared" si="1"/>
        <v>4202102</v>
      </c>
      <c r="J36" s="190">
        <f t="shared" si="1"/>
        <v>12842088</v>
      </c>
      <c r="K36" s="190">
        <f t="shared" si="1"/>
        <v>6011187</v>
      </c>
      <c r="L36" s="190">
        <f t="shared" si="1"/>
        <v>7595338</v>
      </c>
      <c r="M36" s="190">
        <f t="shared" si="1"/>
        <v>4947564</v>
      </c>
      <c r="N36" s="190">
        <f t="shared" si="1"/>
        <v>18554089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31396177</v>
      </c>
      <c r="X36" s="190">
        <f t="shared" si="1"/>
        <v>33191149</v>
      </c>
      <c r="Y36" s="190">
        <f t="shared" si="1"/>
        <v>-1794972</v>
      </c>
      <c r="Z36" s="191">
        <f>+IF(X36&lt;&gt;0,+(Y36/X36)*100,0)</f>
        <v>-5.407983917640212</v>
      </c>
      <c r="AA36" s="188">
        <f>SUM(AA25:AA35)</f>
        <v>63080072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-2823367</v>
      </c>
      <c r="D38" s="199">
        <f>+D22-D36</f>
        <v>0</v>
      </c>
      <c r="E38" s="200">
        <f t="shared" si="2"/>
        <v>817928</v>
      </c>
      <c r="F38" s="106">
        <f t="shared" si="2"/>
        <v>817928</v>
      </c>
      <c r="G38" s="106">
        <f t="shared" si="2"/>
        <v>16816553</v>
      </c>
      <c r="H38" s="106">
        <f t="shared" si="2"/>
        <v>-3427992</v>
      </c>
      <c r="I38" s="106">
        <f t="shared" si="2"/>
        <v>-4123770</v>
      </c>
      <c r="J38" s="106">
        <f t="shared" si="2"/>
        <v>9264791</v>
      </c>
      <c r="K38" s="106">
        <f t="shared" si="2"/>
        <v>-5563756</v>
      </c>
      <c r="L38" s="106">
        <f t="shared" si="2"/>
        <v>-7551221</v>
      </c>
      <c r="M38" s="106">
        <f t="shared" si="2"/>
        <v>16354391</v>
      </c>
      <c r="N38" s="106">
        <f t="shared" si="2"/>
        <v>3239414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12504205</v>
      </c>
      <c r="X38" s="106">
        <f>IF(F22=F36,0,X22-X36)</f>
        <v>14704051</v>
      </c>
      <c r="Y38" s="106">
        <f t="shared" si="2"/>
        <v>-2199846</v>
      </c>
      <c r="Z38" s="201">
        <f>+IF(X38&lt;&gt;0,+(Y38/X38)*100,0)</f>
        <v>-14.9608159003257</v>
      </c>
      <c r="AA38" s="199">
        <f>+AA22-AA36</f>
        <v>817928</v>
      </c>
    </row>
    <row r="39" spans="1:27" ht="12.75">
      <c r="A39" s="181" t="s">
        <v>46</v>
      </c>
      <c r="B39" s="185"/>
      <c r="C39" s="155">
        <v>0</v>
      </c>
      <c r="D39" s="155">
        <v>0</v>
      </c>
      <c r="E39" s="156">
        <v>0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/>
      <c r="Y39" s="60">
        <v>0</v>
      </c>
      <c r="Z39" s="140">
        <v>0</v>
      </c>
      <c r="AA39" s="155">
        <v>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-1</v>
      </c>
      <c r="Y41" s="202">
        <v>1</v>
      </c>
      <c r="Z41" s="203">
        <v>-100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-2823367</v>
      </c>
      <c r="D42" s="206">
        <f>SUM(D38:D41)</f>
        <v>0</v>
      </c>
      <c r="E42" s="207">
        <f t="shared" si="3"/>
        <v>817928</v>
      </c>
      <c r="F42" s="88">
        <f t="shared" si="3"/>
        <v>817928</v>
      </c>
      <c r="G42" s="88">
        <f t="shared" si="3"/>
        <v>16816553</v>
      </c>
      <c r="H42" s="88">
        <f t="shared" si="3"/>
        <v>-3427992</v>
      </c>
      <c r="I42" s="88">
        <f t="shared" si="3"/>
        <v>-4123770</v>
      </c>
      <c r="J42" s="88">
        <f t="shared" si="3"/>
        <v>9264791</v>
      </c>
      <c r="K42" s="88">
        <f t="shared" si="3"/>
        <v>-5563756</v>
      </c>
      <c r="L42" s="88">
        <f t="shared" si="3"/>
        <v>-7551221</v>
      </c>
      <c r="M42" s="88">
        <f t="shared" si="3"/>
        <v>16354391</v>
      </c>
      <c r="N42" s="88">
        <f t="shared" si="3"/>
        <v>3239414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12504205</v>
      </c>
      <c r="X42" s="88">
        <f t="shared" si="3"/>
        <v>14704050</v>
      </c>
      <c r="Y42" s="88">
        <f t="shared" si="3"/>
        <v>-2199845</v>
      </c>
      <c r="Z42" s="208">
        <f>+IF(X42&lt;&gt;0,+(Y42/X42)*100,0)</f>
        <v>-14.960810116940571</v>
      </c>
      <c r="AA42" s="206">
        <f>SUM(AA38:AA41)</f>
        <v>817928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-2823367</v>
      </c>
      <c r="D44" s="210">
        <f>+D42-D43</f>
        <v>0</v>
      </c>
      <c r="E44" s="211">
        <f t="shared" si="4"/>
        <v>817928</v>
      </c>
      <c r="F44" s="77">
        <f t="shared" si="4"/>
        <v>817928</v>
      </c>
      <c r="G44" s="77">
        <f t="shared" si="4"/>
        <v>16816553</v>
      </c>
      <c r="H44" s="77">
        <f t="shared" si="4"/>
        <v>-3427992</v>
      </c>
      <c r="I44" s="77">
        <f t="shared" si="4"/>
        <v>-4123770</v>
      </c>
      <c r="J44" s="77">
        <f t="shared" si="4"/>
        <v>9264791</v>
      </c>
      <c r="K44" s="77">
        <f t="shared" si="4"/>
        <v>-5563756</v>
      </c>
      <c r="L44" s="77">
        <f t="shared" si="4"/>
        <v>-7551221</v>
      </c>
      <c r="M44" s="77">
        <f t="shared" si="4"/>
        <v>16354391</v>
      </c>
      <c r="N44" s="77">
        <f t="shared" si="4"/>
        <v>3239414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12504205</v>
      </c>
      <c r="X44" s="77">
        <f t="shared" si="4"/>
        <v>14704050</v>
      </c>
      <c r="Y44" s="77">
        <f t="shared" si="4"/>
        <v>-2199845</v>
      </c>
      <c r="Z44" s="212">
        <f>+IF(X44&lt;&gt;0,+(Y44/X44)*100,0)</f>
        <v>-14.960810116940571</v>
      </c>
      <c r="AA44" s="210">
        <f>+AA42-AA43</f>
        <v>817928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-2823367</v>
      </c>
      <c r="D46" s="206">
        <f>SUM(D44:D45)</f>
        <v>0</v>
      </c>
      <c r="E46" s="207">
        <f t="shared" si="5"/>
        <v>817928</v>
      </c>
      <c r="F46" s="88">
        <f t="shared" si="5"/>
        <v>817928</v>
      </c>
      <c r="G46" s="88">
        <f t="shared" si="5"/>
        <v>16816553</v>
      </c>
      <c r="H46" s="88">
        <f t="shared" si="5"/>
        <v>-3427992</v>
      </c>
      <c r="I46" s="88">
        <f t="shared" si="5"/>
        <v>-4123770</v>
      </c>
      <c r="J46" s="88">
        <f t="shared" si="5"/>
        <v>9264791</v>
      </c>
      <c r="K46" s="88">
        <f t="shared" si="5"/>
        <v>-5563756</v>
      </c>
      <c r="L46" s="88">
        <f t="shared" si="5"/>
        <v>-7551221</v>
      </c>
      <c r="M46" s="88">
        <f t="shared" si="5"/>
        <v>16354391</v>
      </c>
      <c r="N46" s="88">
        <f t="shared" si="5"/>
        <v>3239414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12504205</v>
      </c>
      <c r="X46" s="88">
        <f t="shared" si="5"/>
        <v>14704050</v>
      </c>
      <c r="Y46" s="88">
        <f t="shared" si="5"/>
        <v>-2199845</v>
      </c>
      <c r="Z46" s="208">
        <f>+IF(X46&lt;&gt;0,+(Y46/X46)*100,0)</f>
        <v>-14.960810116940571</v>
      </c>
      <c r="AA46" s="206">
        <f>SUM(AA44:AA45)</f>
        <v>817928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-2823367</v>
      </c>
      <c r="D48" s="217">
        <f>SUM(D46:D47)</f>
        <v>0</v>
      </c>
      <c r="E48" s="218">
        <f t="shared" si="6"/>
        <v>817928</v>
      </c>
      <c r="F48" s="219">
        <f t="shared" si="6"/>
        <v>817928</v>
      </c>
      <c r="G48" s="219">
        <f t="shared" si="6"/>
        <v>16816553</v>
      </c>
      <c r="H48" s="220">
        <f t="shared" si="6"/>
        <v>-3427992</v>
      </c>
      <c r="I48" s="220">
        <f t="shared" si="6"/>
        <v>-4123770</v>
      </c>
      <c r="J48" s="220">
        <f t="shared" si="6"/>
        <v>9264791</v>
      </c>
      <c r="K48" s="220">
        <f t="shared" si="6"/>
        <v>-5563756</v>
      </c>
      <c r="L48" s="220">
        <f t="shared" si="6"/>
        <v>-7551221</v>
      </c>
      <c r="M48" s="219">
        <f t="shared" si="6"/>
        <v>16354391</v>
      </c>
      <c r="N48" s="219">
        <f t="shared" si="6"/>
        <v>3239414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12504205</v>
      </c>
      <c r="X48" s="220">
        <f t="shared" si="6"/>
        <v>14704050</v>
      </c>
      <c r="Y48" s="220">
        <f t="shared" si="6"/>
        <v>-2199845</v>
      </c>
      <c r="Z48" s="221">
        <f>+IF(X48&lt;&gt;0,+(Y48/X48)*100,0)</f>
        <v>-14.960810116940571</v>
      </c>
      <c r="AA48" s="222">
        <f>SUM(AA46:AA47)</f>
        <v>817928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241153</v>
      </c>
      <c r="D5" s="153">
        <f>SUM(D6:D8)</f>
        <v>0</v>
      </c>
      <c r="E5" s="154">
        <f t="shared" si="0"/>
        <v>775000</v>
      </c>
      <c r="F5" s="100">
        <f t="shared" si="0"/>
        <v>775000</v>
      </c>
      <c r="G5" s="100">
        <f t="shared" si="0"/>
        <v>0</v>
      </c>
      <c r="H5" s="100">
        <f t="shared" si="0"/>
        <v>0</v>
      </c>
      <c r="I5" s="100">
        <f t="shared" si="0"/>
        <v>17539</v>
      </c>
      <c r="J5" s="100">
        <f t="shared" si="0"/>
        <v>17539</v>
      </c>
      <c r="K5" s="100">
        <f t="shared" si="0"/>
        <v>0</v>
      </c>
      <c r="L5" s="100">
        <f t="shared" si="0"/>
        <v>0</v>
      </c>
      <c r="M5" s="100">
        <f t="shared" si="0"/>
        <v>200000</v>
      </c>
      <c r="N5" s="100">
        <f t="shared" si="0"/>
        <v>200000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217539</v>
      </c>
      <c r="X5" s="100">
        <f t="shared" si="0"/>
        <v>387500</v>
      </c>
      <c r="Y5" s="100">
        <f t="shared" si="0"/>
        <v>-169961</v>
      </c>
      <c r="Z5" s="137">
        <f>+IF(X5&lt;&gt;0,+(Y5/X5)*100,0)</f>
        <v>-43.86090322580645</v>
      </c>
      <c r="AA5" s="153">
        <f>SUM(AA6:AA8)</f>
        <v>775000</v>
      </c>
    </row>
    <row r="6" spans="1:27" ht="12.75">
      <c r="A6" s="138" t="s">
        <v>75</v>
      </c>
      <c r="B6" s="136"/>
      <c r="C6" s="155">
        <v>23568</v>
      </c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2.75">
      <c r="A7" s="138" t="s">
        <v>76</v>
      </c>
      <c r="B7" s="136"/>
      <c r="C7" s="157">
        <v>196439</v>
      </c>
      <c r="D7" s="157"/>
      <c r="E7" s="158">
        <v>350000</v>
      </c>
      <c r="F7" s="159">
        <v>350000</v>
      </c>
      <c r="G7" s="159"/>
      <c r="H7" s="159"/>
      <c r="I7" s="159"/>
      <c r="J7" s="159"/>
      <c r="K7" s="159"/>
      <c r="L7" s="159"/>
      <c r="M7" s="159">
        <v>200000</v>
      </c>
      <c r="N7" s="159">
        <v>200000</v>
      </c>
      <c r="O7" s="159"/>
      <c r="P7" s="159"/>
      <c r="Q7" s="159"/>
      <c r="R7" s="159"/>
      <c r="S7" s="159"/>
      <c r="T7" s="159"/>
      <c r="U7" s="159"/>
      <c r="V7" s="159"/>
      <c r="W7" s="159">
        <v>200000</v>
      </c>
      <c r="X7" s="159">
        <v>175000</v>
      </c>
      <c r="Y7" s="159">
        <v>25000</v>
      </c>
      <c r="Z7" s="141">
        <v>14.29</v>
      </c>
      <c r="AA7" s="225">
        <v>350000</v>
      </c>
    </row>
    <row r="8" spans="1:27" ht="12.75">
      <c r="A8" s="138" t="s">
        <v>77</v>
      </c>
      <c r="B8" s="136"/>
      <c r="C8" s="155">
        <v>21146</v>
      </c>
      <c r="D8" s="155"/>
      <c r="E8" s="156">
        <v>425000</v>
      </c>
      <c r="F8" s="60">
        <v>425000</v>
      </c>
      <c r="G8" s="60"/>
      <c r="H8" s="60"/>
      <c r="I8" s="60">
        <v>17539</v>
      </c>
      <c r="J8" s="60">
        <v>17539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17539</v>
      </c>
      <c r="X8" s="60">
        <v>212500</v>
      </c>
      <c r="Y8" s="60">
        <v>-194961</v>
      </c>
      <c r="Z8" s="140">
        <v>-91.75</v>
      </c>
      <c r="AA8" s="62">
        <v>425000</v>
      </c>
    </row>
    <row r="9" spans="1:27" ht="12.75">
      <c r="A9" s="135" t="s">
        <v>78</v>
      </c>
      <c r="B9" s="136"/>
      <c r="C9" s="153">
        <f aca="true" t="shared" si="1" ref="C9:Y9">SUM(C10:C14)</f>
        <v>84701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0</v>
      </c>
      <c r="Y9" s="100">
        <f t="shared" si="1"/>
        <v>0</v>
      </c>
      <c r="Z9" s="137">
        <f>+IF(X9&lt;&gt;0,+(Y9/X9)*100,0)</f>
        <v>0</v>
      </c>
      <c r="AA9" s="102">
        <f>SUM(AA10:AA14)</f>
        <v>0</v>
      </c>
    </row>
    <row r="10" spans="1:27" ht="12.75">
      <c r="A10" s="138" t="s">
        <v>79</v>
      </c>
      <c r="B10" s="136"/>
      <c r="C10" s="155">
        <v>75404</v>
      </c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138" t="s">
        <v>82</v>
      </c>
      <c r="B13" s="136"/>
      <c r="C13" s="155">
        <v>9297</v>
      </c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142199</v>
      </c>
      <c r="D15" s="153">
        <f>SUM(D16:D18)</f>
        <v>0</v>
      </c>
      <c r="E15" s="154">
        <f t="shared" si="2"/>
        <v>0</v>
      </c>
      <c r="F15" s="100">
        <f t="shared" si="2"/>
        <v>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0</v>
      </c>
      <c r="Y15" s="100">
        <f t="shared" si="2"/>
        <v>0</v>
      </c>
      <c r="Z15" s="137">
        <f>+IF(X15&lt;&gt;0,+(Y15/X15)*100,0)</f>
        <v>0</v>
      </c>
      <c r="AA15" s="102">
        <f>SUM(AA16:AA18)</f>
        <v>0</v>
      </c>
    </row>
    <row r="16" spans="1:27" ht="12.75">
      <c r="A16" s="138" t="s">
        <v>85</v>
      </c>
      <c r="B16" s="136"/>
      <c r="C16" s="155">
        <v>142199</v>
      </c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2.7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02">
        <f>SUM(AA20:AA23)</f>
        <v>0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468053</v>
      </c>
      <c r="D25" s="217">
        <f>+D5+D9+D15+D19+D24</f>
        <v>0</v>
      </c>
      <c r="E25" s="230">
        <f t="shared" si="4"/>
        <v>775000</v>
      </c>
      <c r="F25" s="219">
        <f t="shared" si="4"/>
        <v>775000</v>
      </c>
      <c r="G25" s="219">
        <f t="shared" si="4"/>
        <v>0</v>
      </c>
      <c r="H25" s="219">
        <f t="shared" si="4"/>
        <v>0</v>
      </c>
      <c r="I25" s="219">
        <f t="shared" si="4"/>
        <v>17539</v>
      </c>
      <c r="J25" s="219">
        <f t="shared" si="4"/>
        <v>17539</v>
      </c>
      <c r="K25" s="219">
        <f t="shared" si="4"/>
        <v>0</v>
      </c>
      <c r="L25" s="219">
        <f t="shared" si="4"/>
        <v>0</v>
      </c>
      <c r="M25" s="219">
        <f t="shared" si="4"/>
        <v>200000</v>
      </c>
      <c r="N25" s="219">
        <f t="shared" si="4"/>
        <v>200000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217539</v>
      </c>
      <c r="X25" s="219">
        <f t="shared" si="4"/>
        <v>387500</v>
      </c>
      <c r="Y25" s="219">
        <f t="shared" si="4"/>
        <v>-169961</v>
      </c>
      <c r="Z25" s="231">
        <f>+IF(X25&lt;&gt;0,+(Y25/X25)*100,0)</f>
        <v>-43.86090322580645</v>
      </c>
      <c r="AA25" s="232">
        <f>+AA5+AA9+AA15+AA19+AA24</f>
        <v>775000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/>
      <c r="D28" s="155"/>
      <c r="E28" s="156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155"/>
    </row>
    <row r="29" spans="1:27" ht="12.7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0</v>
      </c>
      <c r="D32" s="210">
        <f>SUM(D28:D31)</f>
        <v>0</v>
      </c>
      <c r="E32" s="211">
        <f t="shared" si="5"/>
        <v>0</v>
      </c>
      <c r="F32" s="77">
        <f t="shared" si="5"/>
        <v>0</v>
      </c>
      <c r="G32" s="77">
        <f t="shared" si="5"/>
        <v>0</v>
      </c>
      <c r="H32" s="77">
        <f t="shared" si="5"/>
        <v>0</v>
      </c>
      <c r="I32" s="77">
        <f t="shared" si="5"/>
        <v>0</v>
      </c>
      <c r="J32" s="77">
        <f t="shared" si="5"/>
        <v>0</v>
      </c>
      <c r="K32" s="77">
        <f t="shared" si="5"/>
        <v>0</v>
      </c>
      <c r="L32" s="77">
        <f t="shared" si="5"/>
        <v>0</v>
      </c>
      <c r="M32" s="77">
        <f t="shared" si="5"/>
        <v>0</v>
      </c>
      <c r="N32" s="77">
        <f t="shared" si="5"/>
        <v>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0</v>
      </c>
      <c r="X32" s="77">
        <f t="shared" si="5"/>
        <v>0</v>
      </c>
      <c r="Y32" s="77">
        <f t="shared" si="5"/>
        <v>0</v>
      </c>
      <c r="Z32" s="212">
        <f>+IF(X32&lt;&gt;0,+(Y32/X32)*100,0)</f>
        <v>0</v>
      </c>
      <c r="AA32" s="79">
        <f>SUM(AA28:AA31)</f>
        <v>0</v>
      </c>
    </row>
    <row r="33" spans="1:27" ht="12.75">
      <c r="A33" s="237" t="s">
        <v>51</v>
      </c>
      <c r="B33" s="136" t="s">
        <v>137</v>
      </c>
      <c r="C33" s="155">
        <v>468053</v>
      </c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>
        <v>200000</v>
      </c>
      <c r="N34" s="60">
        <v>200000</v>
      </c>
      <c r="O34" s="60"/>
      <c r="P34" s="60"/>
      <c r="Q34" s="60"/>
      <c r="R34" s="60"/>
      <c r="S34" s="60"/>
      <c r="T34" s="60"/>
      <c r="U34" s="60"/>
      <c r="V34" s="60"/>
      <c r="W34" s="60">
        <v>200000</v>
      </c>
      <c r="X34" s="60"/>
      <c r="Y34" s="60">
        <v>200000</v>
      </c>
      <c r="Z34" s="140"/>
      <c r="AA34" s="62"/>
    </row>
    <row r="35" spans="1:27" ht="12.75">
      <c r="A35" s="237" t="s">
        <v>53</v>
      </c>
      <c r="B35" s="136"/>
      <c r="C35" s="155"/>
      <c r="D35" s="155"/>
      <c r="E35" s="156">
        <v>775000</v>
      </c>
      <c r="F35" s="60">
        <v>775000</v>
      </c>
      <c r="G35" s="60"/>
      <c r="H35" s="60"/>
      <c r="I35" s="60">
        <v>17539</v>
      </c>
      <c r="J35" s="60">
        <v>17539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17539</v>
      </c>
      <c r="X35" s="60">
        <v>387500</v>
      </c>
      <c r="Y35" s="60">
        <v>-369961</v>
      </c>
      <c r="Z35" s="140">
        <v>-95.47</v>
      </c>
      <c r="AA35" s="62">
        <v>775000</v>
      </c>
    </row>
    <row r="36" spans="1:27" ht="12.75">
      <c r="A36" s="238" t="s">
        <v>139</v>
      </c>
      <c r="B36" s="149"/>
      <c r="C36" s="222">
        <f aca="true" t="shared" si="6" ref="C36:Y36">SUM(C32:C35)</f>
        <v>468053</v>
      </c>
      <c r="D36" s="222">
        <f>SUM(D32:D35)</f>
        <v>0</v>
      </c>
      <c r="E36" s="218">
        <f t="shared" si="6"/>
        <v>775000</v>
      </c>
      <c r="F36" s="220">
        <f t="shared" si="6"/>
        <v>775000</v>
      </c>
      <c r="G36" s="220">
        <f t="shared" si="6"/>
        <v>0</v>
      </c>
      <c r="H36" s="220">
        <f t="shared" si="6"/>
        <v>0</v>
      </c>
      <c r="I36" s="220">
        <f t="shared" si="6"/>
        <v>17539</v>
      </c>
      <c r="J36" s="220">
        <f t="shared" si="6"/>
        <v>17539</v>
      </c>
      <c r="K36" s="220">
        <f t="shared" si="6"/>
        <v>0</v>
      </c>
      <c r="L36" s="220">
        <f t="shared" si="6"/>
        <v>0</v>
      </c>
      <c r="M36" s="220">
        <f t="shared" si="6"/>
        <v>200000</v>
      </c>
      <c r="N36" s="220">
        <f t="shared" si="6"/>
        <v>200000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217539</v>
      </c>
      <c r="X36" s="220">
        <f t="shared" si="6"/>
        <v>387500</v>
      </c>
      <c r="Y36" s="220">
        <f t="shared" si="6"/>
        <v>-169961</v>
      </c>
      <c r="Z36" s="221">
        <f>+IF(X36&lt;&gt;0,+(Y36/X36)*100,0)</f>
        <v>-43.86090322580645</v>
      </c>
      <c r="AA36" s="239">
        <f>SUM(AA32:AA35)</f>
        <v>775000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1041218</v>
      </c>
      <c r="D6" s="155"/>
      <c r="E6" s="59">
        <v>150000</v>
      </c>
      <c r="F6" s="60">
        <v>150000</v>
      </c>
      <c r="G6" s="60">
        <v>2784578</v>
      </c>
      <c r="H6" s="60">
        <v>4464781</v>
      </c>
      <c r="I6" s="60">
        <v>1380385</v>
      </c>
      <c r="J6" s="60">
        <v>1380385</v>
      </c>
      <c r="K6" s="60">
        <v>922097</v>
      </c>
      <c r="L6" s="60">
        <v>116726</v>
      </c>
      <c r="M6" s="60">
        <v>1109214</v>
      </c>
      <c r="N6" s="60">
        <v>1109214</v>
      </c>
      <c r="O6" s="60"/>
      <c r="P6" s="60"/>
      <c r="Q6" s="60"/>
      <c r="R6" s="60"/>
      <c r="S6" s="60"/>
      <c r="T6" s="60"/>
      <c r="U6" s="60"/>
      <c r="V6" s="60"/>
      <c r="W6" s="60">
        <v>1109214</v>
      </c>
      <c r="X6" s="60">
        <v>75000</v>
      </c>
      <c r="Y6" s="60">
        <v>1034214</v>
      </c>
      <c r="Z6" s="140">
        <v>1378.95</v>
      </c>
      <c r="AA6" s="62">
        <v>150000</v>
      </c>
    </row>
    <row r="7" spans="1:27" ht="12.75">
      <c r="A7" s="249" t="s">
        <v>144</v>
      </c>
      <c r="B7" s="182"/>
      <c r="C7" s="155">
        <v>2674481</v>
      </c>
      <c r="D7" s="155"/>
      <c r="E7" s="59">
        <v>1450000</v>
      </c>
      <c r="F7" s="60">
        <v>1450000</v>
      </c>
      <c r="G7" s="60">
        <v>16882501</v>
      </c>
      <c r="H7" s="60">
        <v>-3250000</v>
      </c>
      <c r="I7" s="60">
        <v>-1270000</v>
      </c>
      <c r="J7" s="60">
        <v>-1270000</v>
      </c>
      <c r="K7" s="60">
        <v>7190248</v>
      </c>
      <c r="L7" s="60">
        <v>952637</v>
      </c>
      <c r="M7" s="60">
        <v>15467546</v>
      </c>
      <c r="N7" s="60">
        <v>15467546</v>
      </c>
      <c r="O7" s="60"/>
      <c r="P7" s="60"/>
      <c r="Q7" s="60"/>
      <c r="R7" s="60"/>
      <c r="S7" s="60"/>
      <c r="T7" s="60"/>
      <c r="U7" s="60"/>
      <c r="V7" s="60"/>
      <c r="W7" s="60">
        <v>15467546</v>
      </c>
      <c r="X7" s="60">
        <v>725000</v>
      </c>
      <c r="Y7" s="60">
        <v>14742546</v>
      </c>
      <c r="Z7" s="140">
        <v>2033.45</v>
      </c>
      <c r="AA7" s="62">
        <v>1450000</v>
      </c>
    </row>
    <row r="8" spans="1:27" ht="12.75">
      <c r="A8" s="249" t="s">
        <v>145</v>
      </c>
      <c r="B8" s="182"/>
      <c r="C8" s="155"/>
      <c r="D8" s="155"/>
      <c r="E8" s="59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2.75">
      <c r="A9" s="249" t="s">
        <v>146</v>
      </c>
      <c r="B9" s="182"/>
      <c r="C9" s="155">
        <v>1131465</v>
      </c>
      <c r="D9" s="155"/>
      <c r="E9" s="59">
        <v>185000</v>
      </c>
      <c r="F9" s="60">
        <v>185000</v>
      </c>
      <c r="G9" s="60">
        <v>163653</v>
      </c>
      <c r="H9" s="60">
        <v>163653</v>
      </c>
      <c r="I9" s="60">
        <v>163653</v>
      </c>
      <c r="J9" s="60">
        <v>163653</v>
      </c>
      <c r="K9" s="60">
        <v>748770</v>
      </c>
      <c r="L9" s="60">
        <v>835435</v>
      </c>
      <c r="M9" s="60">
        <v>687286</v>
      </c>
      <c r="N9" s="60">
        <v>687286</v>
      </c>
      <c r="O9" s="60"/>
      <c r="P9" s="60"/>
      <c r="Q9" s="60"/>
      <c r="R9" s="60"/>
      <c r="S9" s="60"/>
      <c r="T9" s="60"/>
      <c r="U9" s="60"/>
      <c r="V9" s="60"/>
      <c r="W9" s="60">
        <v>687286</v>
      </c>
      <c r="X9" s="60">
        <v>92500</v>
      </c>
      <c r="Y9" s="60">
        <v>594786</v>
      </c>
      <c r="Z9" s="140">
        <v>643.01</v>
      </c>
      <c r="AA9" s="62">
        <v>185000</v>
      </c>
    </row>
    <row r="10" spans="1:27" ht="12.75">
      <c r="A10" s="249" t="s">
        <v>147</v>
      </c>
      <c r="B10" s="182"/>
      <c r="C10" s="155">
        <v>131427</v>
      </c>
      <c r="D10" s="155"/>
      <c r="E10" s="59">
        <v>4930</v>
      </c>
      <c r="F10" s="60">
        <v>4930</v>
      </c>
      <c r="G10" s="159"/>
      <c r="H10" s="159"/>
      <c r="I10" s="159"/>
      <c r="J10" s="60"/>
      <c r="K10" s="159">
        <v>128089</v>
      </c>
      <c r="L10" s="159">
        <v>128089</v>
      </c>
      <c r="M10" s="60">
        <v>129677</v>
      </c>
      <c r="N10" s="159">
        <v>129677</v>
      </c>
      <c r="O10" s="159"/>
      <c r="P10" s="159"/>
      <c r="Q10" s="60"/>
      <c r="R10" s="159"/>
      <c r="S10" s="159"/>
      <c r="T10" s="60"/>
      <c r="U10" s="159"/>
      <c r="V10" s="159"/>
      <c r="W10" s="159">
        <v>129677</v>
      </c>
      <c r="X10" s="60">
        <v>2465</v>
      </c>
      <c r="Y10" s="159">
        <v>127212</v>
      </c>
      <c r="Z10" s="141">
        <v>5160.73</v>
      </c>
      <c r="AA10" s="225">
        <v>4930</v>
      </c>
    </row>
    <row r="11" spans="1:27" ht="12.75">
      <c r="A11" s="249" t="s">
        <v>148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250" t="s">
        <v>56</v>
      </c>
      <c r="B12" s="251"/>
      <c r="C12" s="168">
        <f aca="true" t="shared" si="0" ref="C12:Y12">SUM(C6:C11)</f>
        <v>4978591</v>
      </c>
      <c r="D12" s="168">
        <f>SUM(D6:D11)</f>
        <v>0</v>
      </c>
      <c r="E12" s="72">
        <f t="shared" si="0"/>
        <v>1789930</v>
      </c>
      <c r="F12" s="73">
        <f t="shared" si="0"/>
        <v>1789930</v>
      </c>
      <c r="G12" s="73">
        <f t="shared" si="0"/>
        <v>19830732</v>
      </c>
      <c r="H12" s="73">
        <f t="shared" si="0"/>
        <v>1378434</v>
      </c>
      <c r="I12" s="73">
        <f t="shared" si="0"/>
        <v>274038</v>
      </c>
      <c r="J12" s="73">
        <f t="shared" si="0"/>
        <v>274038</v>
      </c>
      <c r="K12" s="73">
        <f t="shared" si="0"/>
        <v>8989204</v>
      </c>
      <c r="L12" s="73">
        <f t="shared" si="0"/>
        <v>2032887</v>
      </c>
      <c r="M12" s="73">
        <f t="shared" si="0"/>
        <v>17393723</v>
      </c>
      <c r="N12" s="73">
        <f t="shared" si="0"/>
        <v>17393723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17393723</v>
      </c>
      <c r="X12" s="73">
        <f t="shared" si="0"/>
        <v>894965</v>
      </c>
      <c r="Y12" s="73">
        <f t="shared" si="0"/>
        <v>16498758</v>
      </c>
      <c r="Z12" s="170">
        <f>+IF(X12&lt;&gt;0,+(Y12/X12)*100,0)</f>
        <v>1843.5087405652735</v>
      </c>
      <c r="AA12" s="74">
        <f>SUM(AA6:AA11)</f>
        <v>1789930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>
        <v>51428</v>
      </c>
      <c r="D15" s="155"/>
      <c r="E15" s="59">
        <v>76465</v>
      </c>
      <c r="F15" s="60">
        <v>76465</v>
      </c>
      <c r="G15" s="60"/>
      <c r="H15" s="60"/>
      <c r="I15" s="60"/>
      <c r="J15" s="60"/>
      <c r="K15" s="60">
        <v>64794</v>
      </c>
      <c r="L15" s="60">
        <v>35494</v>
      </c>
      <c r="M15" s="60">
        <v>35307</v>
      </c>
      <c r="N15" s="60">
        <v>35307</v>
      </c>
      <c r="O15" s="60"/>
      <c r="P15" s="60"/>
      <c r="Q15" s="60"/>
      <c r="R15" s="60"/>
      <c r="S15" s="60"/>
      <c r="T15" s="60"/>
      <c r="U15" s="60"/>
      <c r="V15" s="60"/>
      <c r="W15" s="60">
        <v>35307</v>
      </c>
      <c r="X15" s="60">
        <v>38233</v>
      </c>
      <c r="Y15" s="60">
        <v>-2926</v>
      </c>
      <c r="Z15" s="140">
        <v>-7.65</v>
      </c>
      <c r="AA15" s="62">
        <v>76465</v>
      </c>
    </row>
    <row r="16" spans="1:27" ht="12.7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20605642</v>
      </c>
      <c r="D19" s="155"/>
      <c r="E19" s="59">
        <v>23905945</v>
      </c>
      <c r="F19" s="60">
        <v>23905945</v>
      </c>
      <c r="G19" s="60"/>
      <c r="H19" s="60"/>
      <c r="I19" s="60">
        <v>17539</v>
      </c>
      <c r="J19" s="60">
        <v>17539</v>
      </c>
      <c r="K19" s="60">
        <v>20466374</v>
      </c>
      <c r="L19" s="60">
        <v>20516804</v>
      </c>
      <c r="M19" s="60">
        <v>20716804</v>
      </c>
      <c r="N19" s="60">
        <v>20716804</v>
      </c>
      <c r="O19" s="60"/>
      <c r="P19" s="60"/>
      <c r="Q19" s="60"/>
      <c r="R19" s="60"/>
      <c r="S19" s="60"/>
      <c r="T19" s="60"/>
      <c r="U19" s="60"/>
      <c r="V19" s="60"/>
      <c r="W19" s="60">
        <v>20716804</v>
      </c>
      <c r="X19" s="60">
        <v>11952973</v>
      </c>
      <c r="Y19" s="60">
        <v>8763831</v>
      </c>
      <c r="Z19" s="140">
        <v>73.32</v>
      </c>
      <c r="AA19" s="62">
        <v>23905945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93906</v>
      </c>
      <c r="D22" s="155"/>
      <c r="E22" s="59">
        <v>150000</v>
      </c>
      <c r="F22" s="60">
        <v>150000</v>
      </c>
      <c r="G22" s="60"/>
      <c r="H22" s="60"/>
      <c r="I22" s="60"/>
      <c r="J22" s="60"/>
      <c r="K22" s="60">
        <v>69265</v>
      </c>
      <c r="L22" s="60">
        <v>54501</v>
      </c>
      <c r="M22" s="60">
        <v>54501</v>
      </c>
      <c r="N22" s="60">
        <v>54501</v>
      </c>
      <c r="O22" s="60"/>
      <c r="P22" s="60"/>
      <c r="Q22" s="60"/>
      <c r="R22" s="60"/>
      <c r="S22" s="60"/>
      <c r="T22" s="60"/>
      <c r="U22" s="60"/>
      <c r="V22" s="60"/>
      <c r="W22" s="60">
        <v>54501</v>
      </c>
      <c r="X22" s="60">
        <v>75000</v>
      </c>
      <c r="Y22" s="60">
        <v>-20499</v>
      </c>
      <c r="Z22" s="140">
        <v>-27.33</v>
      </c>
      <c r="AA22" s="62">
        <v>150000</v>
      </c>
    </row>
    <row r="23" spans="1:27" ht="12.75">
      <c r="A23" s="249" t="s">
        <v>158</v>
      </c>
      <c r="B23" s="182"/>
      <c r="C23" s="155">
        <v>140984</v>
      </c>
      <c r="D23" s="155"/>
      <c r="E23" s="59"/>
      <c r="F23" s="60"/>
      <c r="G23" s="159"/>
      <c r="H23" s="159"/>
      <c r="I23" s="159"/>
      <c r="J23" s="60"/>
      <c r="K23" s="159">
        <v>51427</v>
      </c>
      <c r="L23" s="159">
        <v>51428</v>
      </c>
      <c r="M23" s="60">
        <v>51428</v>
      </c>
      <c r="N23" s="159">
        <v>51428</v>
      </c>
      <c r="O23" s="159"/>
      <c r="P23" s="159"/>
      <c r="Q23" s="60"/>
      <c r="R23" s="159"/>
      <c r="S23" s="159"/>
      <c r="T23" s="60"/>
      <c r="U23" s="159"/>
      <c r="V23" s="159"/>
      <c r="W23" s="159">
        <v>51428</v>
      </c>
      <c r="X23" s="60"/>
      <c r="Y23" s="159">
        <v>51428</v>
      </c>
      <c r="Z23" s="141"/>
      <c r="AA23" s="225"/>
    </row>
    <row r="24" spans="1:27" ht="12.75">
      <c r="A24" s="250" t="s">
        <v>57</v>
      </c>
      <c r="B24" s="253"/>
      <c r="C24" s="168">
        <f aca="true" t="shared" si="1" ref="C24:Y24">SUM(C15:C23)</f>
        <v>20891960</v>
      </c>
      <c r="D24" s="168">
        <f>SUM(D15:D23)</f>
        <v>0</v>
      </c>
      <c r="E24" s="76">
        <f t="shared" si="1"/>
        <v>24132410</v>
      </c>
      <c r="F24" s="77">
        <f t="shared" si="1"/>
        <v>24132410</v>
      </c>
      <c r="G24" s="77">
        <f t="shared" si="1"/>
        <v>0</v>
      </c>
      <c r="H24" s="77">
        <f t="shared" si="1"/>
        <v>0</v>
      </c>
      <c r="I24" s="77">
        <f t="shared" si="1"/>
        <v>17539</v>
      </c>
      <c r="J24" s="77">
        <f t="shared" si="1"/>
        <v>17539</v>
      </c>
      <c r="K24" s="77">
        <f t="shared" si="1"/>
        <v>20651860</v>
      </c>
      <c r="L24" s="77">
        <f t="shared" si="1"/>
        <v>20658227</v>
      </c>
      <c r="M24" s="77">
        <f t="shared" si="1"/>
        <v>20858040</v>
      </c>
      <c r="N24" s="77">
        <f t="shared" si="1"/>
        <v>20858040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20858040</v>
      </c>
      <c r="X24" s="77">
        <f t="shared" si="1"/>
        <v>12066206</v>
      </c>
      <c r="Y24" s="77">
        <f t="shared" si="1"/>
        <v>8791834</v>
      </c>
      <c r="Z24" s="212">
        <f>+IF(X24&lt;&gt;0,+(Y24/X24)*100,0)</f>
        <v>72.86328444914665</v>
      </c>
      <c r="AA24" s="79">
        <f>SUM(AA15:AA23)</f>
        <v>24132410</v>
      </c>
    </row>
    <row r="25" spans="1:27" ht="12.75">
      <c r="A25" s="250" t="s">
        <v>159</v>
      </c>
      <c r="B25" s="251"/>
      <c r="C25" s="168">
        <f aca="true" t="shared" si="2" ref="C25:Y25">+C12+C24</f>
        <v>25870551</v>
      </c>
      <c r="D25" s="168">
        <f>+D12+D24</f>
        <v>0</v>
      </c>
      <c r="E25" s="72">
        <f t="shared" si="2"/>
        <v>25922340</v>
      </c>
      <c r="F25" s="73">
        <f t="shared" si="2"/>
        <v>25922340</v>
      </c>
      <c r="G25" s="73">
        <f t="shared" si="2"/>
        <v>19830732</v>
      </c>
      <c r="H25" s="73">
        <f t="shared" si="2"/>
        <v>1378434</v>
      </c>
      <c r="I25" s="73">
        <f t="shared" si="2"/>
        <v>291577</v>
      </c>
      <c r="J25" s="73">
        <f t="shared" si="2"/>
        <v>291577</v>
      </c>
      <c r="K25" s="73">
        <f t="shared" si="2"/>
        <v>29641064</v>
      </c>
      <c r="L25" s="73">
        <f t="shared" si="2"/>
        <v>22691114</v>
      </c>
      <c r="M25" s="73">
        <f t="shared" si="2"/>
        <v>38251763</v>
      </c>
      <c r="N25" s="73">
        <f t="shared" si="2"/>
        <v>38251763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38251763</v>
      </c>
      <c r="X25" s="73">
        <f t="shared" si="2"/>
        <v>12961171</v>
      </c>
      <c r="Y25" s="73">
        <f t="shared" si="2"/>
        <v>25290592</v>
      </c>
      <c r="Z25" s="170">
        <f>+IF(X25&lt;&gt;0,+(Y25/X25)*100,0)</f>
        <v>195.12582620814123</v>
      </c>
      <c r="AA25" s="74">
        <f>+AA12+AA24</f>
        <v>25922340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>
        <v>102157</v>
      </c>
      <c r="D30" s="155"/>
      <c r="E30" s="59">
        <v>250000</v>
      </c>
      <c r="F30" s="60">
        <v>250000</v>
      </c>
      <c r="G30" s="60"/>
      <c r="H30" s="60"/>
      <c r="I30" s="60"/>
      <c r="J30" s="60"/>
      <c r="K30" s="60">
        <v>51061</v>
      </c>
      <c r="L30" s="60">
        <v>51061</v>
      </c>
      <c r="M30" s="60">
        <v>106505</v>
      </c>
      <c r="N30" s="60">
        <v>106505</v>
      </c>
      <c r="O30" s="60"/>
      <c r="P30" s="60"/>
      <c r="Q30" s="60"/>
      <c r="R30" s="60"/>
      <c r="S30" s="60"/>
      <c r="T30" s="60"/>
      <c r="U30" s="60"/>
      <c r="V30" s="60"/>
      <c r="W30" s="60">
        <v>106505</v>
      </c>
      <c r="X30" s="60">
        <v>125000</v>
      </c>
      <c r="Y30" s="60">
        <v>-18495</v>
      </c>
      <c r="Z30" s="140">
        <v>-14.8</v>
      </c>
      <c r="AA30" s="62">
        <v>250000</v>
      </c>
    </row>
    <row r="31" spans="1:27" ht="12.75">
      <c r="A31" s="249" t="s">
        <v>163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164</v>
      </c>
      <c r="B32" s="182"/>
      <c r="C32" s="155">
        <v>11299620</v>
      </c>
      <c r="D32" s="155"/>
      <c r="E32" s="59">
        <v>2350000</v>
      </c>
      <c r="F32" s="60">
        <v>2350000</v>
      </c>
      <c r="G32" s="60">
        <v>890684</v>
      </c>
      <c r="H32" s="60">
        <v>1642479</v>
      </c>
      <c r="I32" s="60">
        <v>1568992</v>
      </c>
      <c r="J32" s="60">
        <v>1568992</v>
      </c>
      <c r="K32" s="60">
        <v>12394500</v>
      </c>
      <c r="L32" s="60">
        <v>12188235</v>
      </c>
      <c r="M32" s="60">
        <v>11574312</v>
      </c>
      <c r="N32" s="60">
        <v>11574312</v>
      </c>
      <c r="O32" s="60"/>
      <c r="P32" s="60"/>
      <c r="Q32" s="60"/>
      <c r="R32" s="60"/>
      <c r="S32" s="60"/>
      <c r="T32" s="60"/>
      <c r="U32" s="60"/>
      <c r="V32" s="60"/>
      <c r="W32" s="60">
        <v>11574312</v>
      </c>
      <c r="X32" s="60">
        <v>1175000</v>
      </c>
      <c r="Y32" s="60">
        <v>10399312</v>
      </c>
      <c r="Z32" s="140">
        <v>885.05</v>
      </c>
      <c r="AA32" s="62">
        <v>2350000</v>
      </c>
    </row>
    <row r="33" spans="1:27" ht="12.75">
      <c r="A33" s="249" t="s">
        <v>165</v>
      </c>
      <c r="B33" s="182"/>
      <c r="C33" s="155">
        <v>2134385</v>
      </c>
      <c r="D33" s="155"/>
      <c r="E33" s="59">
        <v>1393768</v>
      </c>
      <c r="F33" s="60">
        <v>1393768</v>
      </c>
      <c r="G33" s="60">
        <v>2123497</v>
      </c>
      <c r="H33" s="60"/>
      <c r="I33" s="60">
        <v>2848277</v>
      </c>
      <c r="J33" s="60">
        <v>2848277</v>
      </c>
      <c r="K33" s="60">
        <v>1479658</v>
      </c>
      <c r="L33" s="60">
        <v>1415290</v>
      </c>
      <c r="M33" s="60">
        <v>1221188</v>
      </c>
      <c r="N33" s="60">
        <v>1221188</v>
      </c>
      <c r="O33" s="60"/>
      <c r="P33" s="60"/>
      <c r="Q33" s="60"/>
      <c r="R33" s="60"/>
      <c r="S33" s="60"/>
      <c r="T33" s="60"/>
      <c r="U33" s="60"/>
      <c r="V33" s="60"/>
      <c r="W33" s="60">
        <v>1221188</v>
      </c>
      <c r="X33" s="60">
        <v>696884</v>
      </c>
      <c r="Y33" s="60">
        <v>524304</v>
      </c>
      <c r="Z33" s="140">
        <v>75.24</v>
      </c>
      <c r="AA33" s="62">
        <v>1393768</v>
      </c>
    </row>
    <row r="34" spans="1:27" ht="12.75">
      <c r="A34" s="250" t="s">
        <v>58</v>
      </c>
      <c r="B34" s="251"/>
      <c r="C34" s="168">
        <f aca="true" t="shared" si="3" ref="C34:Y34">SUM(C29:C33)</f>
        <v>13536162</v>
      </c>
      <c r="D34" s="168">
        <f>SUM(D29:D33)</f>
        <v>0</v>
      </c>
      <c r="E34" s="72">
        <f t="shared" si="3"/>
        <v>3993768</v>
      </c>
      <c r="F34" s="73">
        <f t="shared" si="3"/>
        <v>3993768</v>
      </c>
      <c r="G34" s="73">
        <f t="shared" si="3"/>
        <v>3014181</v>
      </c>
      <c r="H34" s="73">
        <f t="shared" si="3"/>
        <v>1642479</v>
      </c>
      <c r="I34" s="73">
        <f t="shared" si="3"/>
        <v>4417269</v>
      </c>
      <c r="J34" s="73">
        <f t="shared" si="3"/>
        <v>4417269</v>
      </c>
      <c r="K34" s="73">
        <f t="shared" si="3"/>
        <v>13925219</v>
      </c>
      <c r="L34" s="73">
        <f t="shared" si="3"/>
        <v>13654586</v>
      </c>
      <c r="M34" s="73">
        <f t="shared" si="3"/>
        <v>12902005</v>
      </c>
      <c r="N34" s="73">
        <f t="shared" si="3"/>
        <v>12902005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12902005</v>
      </c>
      <c r="X34" s="73">
        <f t="shared" si="3"/>
        <v>1996884</v>
      </c>
      <c r="Y34" s="73">
        <f t="shared" si="3"/>
        <v>10905121</v>
      </c>
      <c r="Z34" s="170">
        <f>+IF(X34&lt;&gt;0,+(Y34/X34)*100,0)</f>
        <v>546.1068845260917</v>
      </c>
      <c r="AA34" s="74">
        <f>SUM(AA29:AA33)</f>
        <v>3993768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/>
      <c r="D37" s="155"/>
      <c r="E37" s="59">
        <v>700000</v>
      </c>
      <c r="F37" s="60">
        <v>700000</v>
      </c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>
        <v>350000</v>
      </c>
      <c r="Y37" s="60">
        <v>-350000</v>
      </c>
      <c r="Z37" s="140">
        <v>-100</v>
      </c>
      <c r="AA37" s="62">
        <v>700000</v>
      </c>
    </row>
    <row r="38" spans="1:27" ht="12.75">
      <c r="A38" s="249" t="s">
        <v>165</v>
      </c>
      <c r="B38" s="182"/>
      <c r="C38" s="155">
        <v>28117762</v>
      </c>
      <c r="D38" s="155"/>
      <c r="E38" s="59">
        <v>16293211</v>
      </c>
      <c r="F38" s="60">
        <v>16293211</v>
      </c>
      <c r="G38" s="60"/>
      <c r="H38" s="60">
        <v>3163949</v>
      </c>
      <c r="I38" s="60"/>
      <c r="J38" s="60"/>
      <c r="K38" s="60">
        <v>26827169</v>
      </c>
      <c r="L38" s="60">
        <v>28044388</v>
      </c>
      <c r="M38" s="60">
        <v>28044388</v>
      </c>
      <c r="N38" s="60">
        <v>28044388</v>
      </c>
      <c r="O38" s="60"/>
      <c r="P38" s="60"/>
      <c r="Q38" s="60"/>
      <c r="R38" s="60"/>
      <c r="S38" s="60"/>
      <c r="T38" s="60"/>
      <c r="U38" s="60"/>
      <c r="V38" s="60"/>
      <c r="W38" s="60">
        <v>28044388</v>
      </c>
      <c r="X38" s="60">
        <v>8146606</v>
      </c>
      <c r="Y38" s="60">
        <v>19897782</v>
      </c>
      <c r="Z38" s="140">
        <v>244.25</v>
      </c>
      <c r="AA38" s="62">
        <v>16293211</v>
      </c>
    </row>
    <row r="39" spans="1:27" ht="12.75">
      <c r="A39" s="250" t="s">
        <v>59</v>
      </c>
      <c r="B39" s="253"/>
      <c r="C39" s="168">
        <f aca="true" t="shared" si="4" ref="C39:Y39">SUM(C37:C38)</f>
        <v>28117762</v>
      </c>
      <c r="D39" s="168">
        <f>SUM(D37:D38)</f>
        <v>0</v>
      </c>
      <c r="E39" s="76">
        <f t="shared" si="4"/>
        <v>16993211</v>
      </c>
      <c r="F39" s="77">
        <f t="shared" si="4"/>
        <v>16993211</v>
      </c>
      <c r="G39" s="77">
        <f t="shared" si="4"/>
        <v>0</v>
      </c>
      <c r="H39" s="77">
        <f t="shared" si="4"/>
        <v>3163949</v>
      </c>
      <c r="I39" s="77">
        <f t="shared" si="4"/>
        <v>0</v>
      </c>
      <c r="J39" s="77">
        <f t="shared" si="4"/>
        <v>0</v>
      </c>
      <c r="K39" s="77">
        <f t="shared" si="4"/>
        <v>26827169</v>
      </c>
      <c r="L39" s="77">
        <f t="shared" si="4"/>
        <v>28044388</v>
      </c>
      <c r="M39" s="77">
        <f t="shared" si="4"/>
        <v>28044388</v>
      </c>
      <c r="N39" s="77">
        <f t="shared" si="4"/>
        <v>28044388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28044388</v>
      </c>
      <c r="X39" s="77">
        <f t="shared" si="4"/>
        <v>8496606</v>
      </c>
      <c r="Y39" s="77">
        <f t="shared" si="4"/>
        <v>19547782</v>
      </c>
      <c r="Z39" s="212">
        <f>+IF(X39&lt;&gt;0,+(Y39/X39)*100,0)</f>
        <v>230.0657697909024</v>
      </c>
      <c r="AA39" s="79">
        <f>SUM(AA37:AA38)</f>
        <v>16993211</v>
      </c>
    </row>
    <row r="40" spans="1:27" ht="12.75">
      <c r="A40" s="250" t="s">
        <v>167</v>
      </c>
      <c r="B40" s="251"/>
      <c r="C40" s="168">
        <f aca="true" t="shared" si="5" ref="C40:Y40">+C34+C39</f>
        <v>41653924</v>
      </c>
      <c r="D40" s="168">
        <f>+D34+D39</f>
        <v>0</v>
      </c>
      <c r="E40" s="72">
        <f t="shared" si="5"/>
        <v>20986979</v>
      </c>
      <c r="F40" s="73">
        <f t="shared" si="5"/>
        <v>20986979</v>
      </c>
      <c r="G40" s="73">
        <f t="shared" si="5"/>
        <v>3014181</v>
      </c>
      <c r="H40" s="73">
        <f t="shared" si="5"/>
        <v>4806428</v>
      </c>
      <c r="I40" s="73">
        <f t="shared" si="5"/>
        <v>4417269</v>
      </c>
      <c r="J40" s="73">
        <f t="shared" si="5"/>
        <v>4417269</v>
      </c>
      <c r="K40" s="73">
        <f t="shared" si="5"/>
        <v>40752388</v>
      </c>
      <c r="L40" s="73">
        <f t="shared" si="5"/>
        <v>41698974</v>
      </c>
      <c r="M40" s="73">
        <f t="shared" si="5"/>
        <v>40946393</v>
      </c>
      <c r="N40" s="73">
        <f t="shared" si="5"/>
        <v>40946393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40946393</v>
      </c>
      <c r="X40" s="73">
        <f t="shared" si="5"/>
        <v>10493490</v>
      </c>
      <c r="Y40" s="73">
        <f t="shared" si="5"/>
        <v>30452903</v>
      </c>
      <c r="Z40" s="170">
        <f>+IF(X40&lt;&gt;0,+(Y40/X40)*100,0)</f>
        <v>290.20757631636377</v>
      </c>
      <c r="AA40" s="74">
        <f>+AA34+AA39</f>
        <v>20986979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-15783373</v>
      </c>
      <c r="D42" s="257">
        <f>+D25-D40</f>
        <v>0</v>
      </c>
      <c r="E42" s="258">
        <f t="shared" si="6"/>
        <v>4935361</v>
      </c>
      <c r="F42" s="259">
        <f t="shared" si="6"/>
        <v>4935361</v>
      </c>
      <c r="G42" s="259">
        <f t="shared" si="6"/>
        <v>16816551</v>
      </c>
      <c r="H42" s="259">
        <f t="shared" si="6"/>
        <v>-3427994</v>
      </c>
      <c r="I42" s="259">
        <f t="shared" si="6"/>
        <v>-4125692</v>
      </c>
      <c r="J42" s="259">
        <f t="shared" si="6"/>
        <v>-4125692</v>
      </c>
      <c r="K42" s="259">
        <f t="shared" si="6"/>
        <v>-11111324</v>
      </c>
      <c r="L42" s="259">
        <f t="shared" si="6"/>
        <v>-19007860</v>
      </c>
      <c r="M42" s="259">
        <f t="shared" si="6"/>
        <v>-2694630</v>
      </c>
      <c r="N42" s="259">
        <f t="shared" si="6"/>
        <v>-2694630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-2694630</v>
      </c>
      <c r="X42" s="259">
        <f t="shared" si="6"/>
        <v>2467681</v>
      </c>
      <c r="Y42" s="259">
        <f t="shared" si="6"/>
        <v>-5162311</v>
      </c>
      <c r="Z42" s="260">
        <f>+IF(X42&lt;&gt;0,+(Y42/X42)*100,0)</f>
        <v>-209.19685323994472</v>
      </c>
      <c r="AA42" s="261">
        <f>+AA25-AA40</f>
        <v>4935361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-15783373</v>
      </c>
      <c r="D45" s="155"/>
      <c r="E45" s="59">
        <v>4935361</v>
      </c>
      <c r="F45" s="60">
        <v>4935361</v>
      </c>
      <c r="G45" s="60">
        <v>16816551</v>
      </c>
      <c r="H45" s="60">
        <v>-3427994</v>
      </c>
      <c r="I45" s="60">
        <v>-4125692</v>
      </c>
      <c r="J45" s="60">
        <v>-4125692</v>
      </c>
      <c r="K45" s="60">
        <v>-11111324</v>
      </c>
      <c r="L45" s="60">
        <v>-19007860</v>
      </c>
      <c r="M45" s="60">
        <v>-2694630</v>
      </c>
      <c r="N45" s="60">
        <v>-2694630</v>
      </c>
      <c r="O45" s="60"/>
      <c r="P45" s="60"/>
      <c r="Q45" s="60"/>
      <c r="R45" s="60"/>
      <c r="S45" s="60"/>
      <c r="T45" s="60"/>
      <c r="U45" s="60"/>
      <c r="V45" s="60"/>
      <c r="W45" s="60">
        <v>-2694630</v>
      </c>
      <c r="X45" s="60">
        <v>2467681</v>
      </c>
      <c r="Y45" s="60">
        <v>-5162311</v>
      </c>
      <c r="Z45" s="139">
        <v>-209.2</v>
      </c>
      <c r="AA45" s="62">
        <v>4935361</v>
      </c>
    </row>
    <row r="46" spans="1:27" ht="12.7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-15783373</v>
      </c>
      <c r="D48" s="217">
        <f>SUM(D45:D47)</f>
        <v>0</v>
      </c>
      <c r="E48" s="264">
        <f t="shared" si="7"/>
        <v>4935361</v>
      </c>
      <c r="F48" s="219">
        <f t="shared" si="7"/>
        <v>4935361</v>
      </c>
      <c r="G48" s="219">
        <f t="shared" si="7"/>
        <v>16816551</v>
      </c>
      <c r="H48" s="219">
        <f t="shared" si="7"/>
        <v>-3427994</v>
      </c>
      <c r="I48" s="219">
        <f t="shared" si="7"/>
        <v>-4125692</v>
      </c>
      <c r="J48" s="219">
        <f t="shared" si="7"/>
        <v>-4125692</v>
      </c>
      <c r="K48" s="219">
        <f t="shared" si="7"/>
        <v>-11111324</v>
      </c>
      <c r="L48" s="219">
        <f t="shared" si="7"/>
        <v>-19007860</v>
      </c>
      <c r="M48" s="219">
        <f t="shared" si="7"/>
        <v>-2694630</v>
      </c>
      <c r="N48" s="219">
        <f t="shared" si="7"/>
        <v>-2694630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-2694630</v>
      </c>
      <c r="X48" s="219">
        <f t="shared" si="7"/>
        <v>2467681</v>
      </c>
      <c r="Y48" s="219">
        <f t="shared" si="7"/>
        <v>-5162311</v>
      </c>
      <c r="Z48" s="265">
        <f>+IF(X48&lt;&gt;0,+(Y48/X48)*100,0)</f>
        <v>-209.19685323994472</v>
      </c>
      <c r="AA48" s="232">
        <f>SUM(AA45:AA47)</f>
        <v>4935361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/>
      <c r="D6" s="155"/>
      <c r="E6" s="59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2.75">
      <c r="A7" s="249" t="s">
        <v>32</v>
      </c>
      <c r="B7" s="182"/>
      <c r="C7" s="155"/>
      <c r="D7" s="155"/>
      <c r="E7" s="59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62"/>
    </row>
    <row r="8" spans="1:27" ht="12.75">
      <c r="A8" s="249" t="s">
        <v>178</v>
      </c>
      <c r="B8" s="182"/>
      <c r="C8" s="155">
        <v>1138598</v>
      </c>
      <c r="D8" s="155"/>
      <c r="E8" s="59">
        <v>5707280</v>
      </c>
      <c r="F8" s="60">
        <v>5707280</v>
      </c>
      <c r="G8" s="60">
        <v>17892</v>
      </c>
      <c r="H8" s="60">
        <v>669996</v>
      </c>
      <c r="I8" s="60">
        <v>4538</v>
      </c>
      <c r="J8" s="60">
        <v>692426</v>
      </c>
      <c r="K8" s="60">
        <v>322385</v>
      </c>
      <c r="L8" s="60">
        <v>8062</v>
      </c>
      <c r="M8" s="60">
        <v>4397677</v>
      </c>
      <c r="N8" s="60">
        <v>4728124</v>
      </c>
      <c r="O8" s="60"/>
      <c r="P8" s="60"/>
      <c r="Q8" s="60"/>
      <c r="R8" s="60"/>
      <c r="S8" s="60"/>
      <c r="T8" s="60"/>
      <c r="U8" s="60"/>
      <c r="V8" s="60"/>
      <c r="W8" s="60">
        <v>5420550</v>
      </c>
      <c r="X8" s="60">
        <v>1727940</v>
      </c>
      <c r="Y8" s="60">
        <v>3692610</v>
      </c>
      <c r="Z8" s="140">
        <v>213.7</v>
      </c>
      <c r="AA8" s="62">
        <v>5707280</v>
      </c>
    </row>
    <row r="9" spans="1:27" ht="12.75">
      <c r="A9" s="249" t="s">
        <v>179</v>
      </c>
      <c r="B9" s="182"/>
      <c r="C9" s="155">
        <v>55764000</v>
      </c>
      <c r="D9" s="155"/>
      <c r="E9" s="59">
        <v>56883800</v>
      </c>
      <c r="F9" s="60">
        <v>56883800</v>
      </c>
      <c r="G9" s="60">
        <v>21264000</v>
      </c>
      <c r="H9" s="60">
        <v>1500000</v>
      </c>
      <c r="I9" s="60">
        <v>1484000</v>
      </c>
      <c r="J9" s="60">
        <v>24248000</v>
      </c>
      <c r="K9" s="60"/>
      <c r="L9" s="60"/>
      <c r="M9" s="60">
        <v>19011000</v>
      </c>
      <c r="N9" s="60">
        <v>19011000</v>
      </c>
      <c r="O9" s="60"/>
      <c r="P9" s="60"/>
      <c r="Q9" s="60"/>
      <c r="R9" s="60"/>
      <c r="S9" s="60"/>
      <c r="T9" s="60"/>
      <c r="U9" s="60"/>
      <c r="V9" s="60"/>
      <c r="W9" s="60">
        <v>43259000</v>
      </c>
      <c r="X9" s="60">
        <v>46111200</v>
      </c>
      <c r="Y9" s="60">
        <v>-2852200</v>
      </c>
      <c r="Z9" s="140">
        <v>-6.19</v>
      </c>
      <c r="AA9" s="62">
        <v>56883800</v>
      </c>
    </row>
    <row r="10" spans="1:27" ht="12.75">
      <c r="A10" s="249" t="s">
        <v>180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2.75">
      <c r="A11" s="249" t="s">
        <v>181</v>
      </c>
      <c r="B11" s="182"/>
      <c r="C11" s="155">
        <v>556529</v>
      </c>
      <c r="D11" s="155"/>
      <c r="E11" s="59">
        <v>525000</v>
      </c>
      <c r="F11" s="60">
        <v>525000</v>
      </c>
      <c r="G11" s="60">
        <v>37377</v>
      </c>
      <c r="H11" s="60">
        <v>42581</v>
      </c>
      <c r="I11" s="60">
        <v>73791</v>
      </c>
      <c r="J11" s="60">
        <v>153749</v>
      </c>
      <c r="K11" s="60">
        <v>125461</v>
      </c>
      <c r="L11" s="60">
        <v>36055</v>
      </c>
      <c r="M11" s="60">
        <v>28002</v>
      </c>
      <c r="N11" s="60">
        <v>189518</v>
      </c>
      <c r="O11" s="60"/>
      <c r="P11" s="60"/>
      <c r="Q11" s="60"/>
      <c r="R11" s="60"/>
      <c r="S11" s="60"/>
      <c r="T11" s="60"/>
      <c r="U11" s="60"/>
      <c r="V11" s="60"/>
      <c r="W11" s="60">
        <v>343267</v>
      </c>
      <c r="X11" s="60">
        <v>190556</v>
      </c>
      <c r="Y11" s="60">
        <v>152711</v>
      </c>
      <c r="Z11" s="140">
        <v>80.14</v>
      </c>
      <c r="AA11" s="62">
        <v>525000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-56948143</v>
      </c>
      <c r="D14" s="155"/>
      <c r="E14" s="59">
        <v>-56104412</v>
      </c>
      <c r="F14" s="60">
        <v>-56104412</v>
      </c>
      <c r="G14" s="60">
        <v>-19438854</v>
      </c>
      <c r="H14" s="60">
        <v>1555358</v>
      </c>
      <c r="I14" s="60">
        <v>-3003913</v>
      </c>
      <c r="J14" s="60">
        <v>-20887409</v>
      </c>
      <c r="K14" s="60">
        <v>-3499880</v>
      </c>
      <c r="L14" s="60">
        <v>-2414336</v>
      </c>
      <c r="M14" s="60">
        <v>-8953212</v>
      </c>
      <c r="N14" s="60">
        <v>-14867428</v>
      </c>
      <c r="O14" s="60"/>
      <c r="P14" s="60"/>
      <c r="Q14" s="60"/>
      <c r="R14" s="60"/>
      <c r="S14" s="60"/>
      <c r="T14" s="60"/>
      <c r="U14" s="60"/>
      <c r="V14" s="60"/>
      <c r="W14" s="60">
        <v>-35754837</v>
      </c>
      <c r="X14" s="60">
        <v>-27713592</v>
      </c>
      <c r="Y14" s="60">
        <v>-8041245</v>
      </c>
      <c r="Z14" s="140">
        <v>29.02</v>
      </c>
      <c r="AA14" s="62">
        <v>-56104412</v>
      </c>
    </row>
    <row r="15" spans="1:27" ht="12.75">
      <c r="A15" s="249" t="s">
        <v>40</v>
      </c>
      <c r="B15" s="182"/>
      <c r="C15" s="155">
        <v>-34959</v>
      </c>
      <c r="D15" s="155"/>
      <c r="E15" s="59">
        <v>-142000</v>
      </c>
      <c r="F15" s="60">
        <v>-142000</v>
      </c>
      <c r="G15" s="60"/>
      <c r="H15" s="60"/>
      <c r="I15" s="60"/>
      <c r="J15" s="60"/>
      <c r="K15" s="60">
        <v>-4997</v>
      </c>
      <c r="L15" s="60"/>
      <c r="M15" s="60"/>
      <c r="N15" s="60">
        <v>-4997</v>
      </c>
      <c r="O15" s="60"/>
      <c r="P15" s="60"/>
      <c r="Q15" s="60"/>
      <c r="R15" s="60"/>
      <c r="S15" s="60"/>
      <c r="T15" s="60"/>
      <c r="U15" s="60"/>
      <c r="V15" s="60"/>
      <c r="W15" s="60">
        <v>-4997</v>
      </c>
      <c r="X15" s="60">
        <v>-70998</v>
      </c>
      <c r="Y15" s="60">
        <v>66001</v>
      </c>
      <c r="Z15" s="140">
        <v>-92.96</v>
      </c>
      <c r="AA15" s="62">
        <v>-142000</v>
      </c>
    </row>
    <row r="16" spans="1:27" ht="12.75">
      <c r="A16" s="249" t="s">
        <v>42</v>
      </c>
      <c r="B16" s="182"/>
      <c r="C16" s="155"/>
      <c r="D16" s="155"/>
      <c r="E16" s="59">
        <v>-5249123</v>
      </c>
      <c r="F16" s="60">
        <v>-5249123</v>
      </c>
      <c r="G16" s="60">
        <v>-97711</v>
      </c>
      <c r="H16" s="60">
        <v>-77309</v>
      </c>
      <c r="I16" s="60">
        <v>-129425</v>
      </c>
      <c r="J16" s="60">
        <v>-304445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>
        <v>-304445</v>
      </c>
      <c r="X16" s="60">
        <v>-2269122</v>
      </c>
      <c r="Y16" s="60">
        <v>1964677</v>
      </c>
      <c r="Z16" s="140">
        <v>-86.58</v>
      </c>
      <c r="AA16" s="62">
        <v>-5249123</v>
      </c>
    </row>
    <row r="17" spans="1:27" ht="12.75">
      <c r="A17" s="250" t="s">
        <v>185</v>
      </c>
      <c r="B17" s="251"/>
      <c r="C17" s="168">
        <f aca="true" t="shared" si="0" ref="C17:Y17">SUM(C6:C16)</f>
        <v>476025</v>
      </c>
      <c r="D17" s="168">
        <f t="shared" si="0"/>
        <v>0</v>
      </c>
      <c r="E17" s="72">
        <f t="shared" si="0"/>
        <v>1620545</v>
      </c>
      <c r="F17" s="73">
        <f t="shared" si="0"/>
        <v>1620545</v>
      </c>
      <c r="G17" s="73">
        <f t="shared" si="0"/>
        <v>1782704</v>
      </c>
      <c r="H17" s="73">
        <f t="shared" si="0"/>
        <v>3690626</v>
      </c>
      <c r="I17" s="73">
        <f t="shared" si="0"/>
        <v>-1571009</v>
      </c>
      <c r="J17" s="73">
        <f t="shared" si="0"/>
        <v>3902321</v>
      </c>
      <c r="K17" s="73">
        <f t="shared" si="0"/>
        <v>-3057031</v>
      </c>
      <c r="L17" s="73">
        <f t="shared" si="0"/>
        <v>-2370219</v>
      </c>
      <c r="M17" s="73">
        <f t="shared" si="0"/>
        <v>14483467</v>
      </c>
      <c r="N17" s="73">
        <f t="shared" si="0"/>
        <v>9056217</v>
      </c>
      <c r="O17" s="73">
        <f t="shared" si="0"/>
        <v>0</v>
      </c>
      <c r="P17" s="73">
        <f t="shared" si="0"/>
        <v>0</v>
      </c>
      <c r="Q17" s="73">
        <f t="shared" si="0"/>
        <v>0</v>
      </c>
      <c r="R17" s="73">
        <f t="shared" si="0"/>
        <v>0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12958538</v>
      </c>
      <c r="X17" s="73">
        <f t="shared" si="0"/>
        <v>17975984</v>
      </c>
      <c r="Y17" s="73">
        <f t="shared" si="0"/>
        <v>-5017446</v>
      </c>
      <c r="Z17" s="170">
        <f>+IF(X17&lt;&gt;0,+(Y17/X17)*100,0)</f>
        <v>-27.911940731589436</v>
      </c>
      <c r="AA17" s="74">
        <f>SUM(AA6:AA16)</f>
        <v>1620545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>
        <v>3924000</v>
      </c>
      <c r="D21" s="155"/>
      <c r="E21" s="59">
        <v>150000</v>
      </c>
      <c r="F21" s="60">
        <v>150000</v>
      </c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>
        <v>150000</v>
      </c>
    </row>
    <row r="22" spans="1:27" ht="12.75">
      <c r="A22" s="249" t="s">
        <v>188</v>
      </c>
      <c r="B22" s="182"/>
      <c r="C22" s="155">
        <v>126826</v>
      </c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>
        <v>29061</v>
      </c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-468053</v>
      </c>
      <c r="D26" s="155"/>
      <c r="E26" s="59">
        <v>-775000</v>
      </c>
      <c r="F26" s="60">
        <v>-775000</v>
      </c>
      <c r="G26" s="60"/>
      <c r="H26" s="60"/>
      <c r="I26" s="60">
        <v>-17539</v>
      </c>
      <c r="J26" s="60">
        <v>-17539</v>
      </c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>
        <v>-17539</v>
      </c>
      <c r="X26" s="60">
        <v>-387500</v>
      </c>
      <c r="Y26" s="60">
        <v>369961</v>
      </c>
      <c r="Z26" s="140">
        <v>-95.47</v>
      </c>
      <c r="AA26" s="62">
        <v>-775000</v>
      </c>
    </row>
    <row r="27" spans="1:27" ht="12.75">
      <c r="A27" s="250" t="s">
        <v>192</v>
      </c>
      <c r="B27" s="251"/>
      <c r="C27" s="168">
        <f aca="true" t="shared" si="1" ref="C27:Y27">SUM(C21:C26)</f>
        <v>3611834</v>
      </c>
      <c r="D27" s="168">
        <f>SUM(D21:D26)</f>
        <v>0</v>
      </c>
      <c r="E27" s="72">
        <f t="shared" si="1"/>
        <v>-625000</v>
      </c>
      <c r="F27" s="73">
        <f t="shared" si="1"/>
        <v>-625000</v>
      </c>
      <c r="G27" s="73">
        <f t="shared" si="1"/>
        <v>0</v>
      </c>
      <c r="H27" s="73">
        <f t="shared" si="1"/>
        <v>0</v>
      </c>
      <c r="I27" s="73">
        <f t="shared" si="1"/>
        <v>-17539</v>
      </c>
      <c r="J27" s="73">
        <f t="shared" si="1"/>
        <v>-17539</v>
      </c>
      <c r="K27" s="73">
        <f t="shared" si="1"/>
        <v>0</v>
      </c>
      <c r="L27" s="73">
        <f t="shared" si="1"/>
        <v>0</v>
      </c>
      <c r="M27" s="73">
        <f t="shared" si="1"/>
        <v>0</v>
      </c>
      <c r="N27" s="73">
        <f t="shared" si="1"/>
        <v>0</v>
      </c>
      <c r="O27" s="73">
        <f t="shared" si="1"/>
        <v>0</v>
      </c>
      <c r="P27" s="73">
        <f t="shared" si="1"/>
        <v>0</v>
      </c>
      <c r="Q27" s="73">
        <f t="shared" si="1"/>
        <v>0</v>
      </c>
      <c r="R27" s="73">
        <f t="shared" si="1"/>
        <v>0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-17539</v>
      </c>
      <c r="X27" s="73">
        <f t="shared" si="1"/>
        <v>-387500</v>
      </c>
      <c r="Y27" s="73">
        <f t="shared" si="1"/>
        <v>369961</v>
      </c>
      <c r="Z27" s="170">
        <f>+IF(X27&lt;&gt;0,+(Y27/X27)*100,0)</f>
        <v>-95.4738064516129</v>
      </c>
      <c r="AA27" s="74">
        <f>SUM(AA21:AA26)</f>
        <v>-625000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>
        <v>-477154</v>
      </c>
      <c r="D35" s="155"/>
      <c r="E35" s="59">
        <v>-250000</v>
      </c>
      <c r="F35" s="60">
        <v>-250000</v>
      </c>
      <c r="G35" s="60"/>
      <c r="H35" s="60"/>
      <c r="I35" s="60"/>
      <c r="J35" s="60"/>
      <c r="K35" s="60">
        <v>-48610</v>
      </c>
      <c r="L35" s="60"/>
      <c r="M35" s="60"/>
      <c r="N35" s="60">
        <v>-48610</v>
      </c>
      <c r="O35" s="60"/>
      <c r="P35" s="60"/>
      <c r="Q35" s="60"/>
      <c r="R35" s="60"/>
      <c r="S35" s="60"/>
      <c r="T35" s="60"/>
      <c r="U35" s="60"/>
      <c r="V35" s="60"/>
      <c r="W35" s="60">
        <v>-48610</v>
      </c>
      <c r="X35" s="60">
        <v>-124998</v>
      </c>
      <c r="Y35" s="60">
        <v>76388</v>
      </c>
      <c r="Z35" s="140">
        <v>-61.11</v>
      </c>
      <c r="AA35" s="62">
        <v>-250000</v>
      </c>
    </row>
    <row r="36" spans="1:27" ht="12.75">
      <c r="A36" s="250" t="s">
        <v>198</v>
      </c>
      <c r="B36" s="251"/>
      <c r="C36" s="168">
        <f aca="true" t="shared" si="2" ref="C36:Y36">SUM(C31:C35)</f>
        <v>-477154</v>
      </c>
      <c r="D36" s="168">
        <f>SUM(D31:D35)</f>
        <v>0</v>
      </c>
      <c r="E36" s="72">
        <f t="shared" si="2"/>
        <v>-250000</v>
      </c>
      <c r="F36" s="73">
        <f t="shared" si="2"/>
        <v>-250000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-48610</v>
      </c>
      <c r="L36" s="73">
        <f t="shared" si="2"/>
        <v>0</v>
      </c>
      <c r="M36" s="73">
        <f t="shared" si="2"/>
        <v>0</v>
      </c>
      <c r="N36" s="73">
        <f t="shared" si="2"/>
        <v>-48610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-48610</v>
      </c>
      <c r="X36" s="73">
        <f t="shared" si="2"/>
        <v>-124998</v>
      </c>
      <c r="Y36" s="73">
        <f t="shared" si="2"/>
        <v>76388</v>
      </c>
      <c r="Z36" s="170">
        <f>+IF(X36&lt;&gt;0,+(Y36/X36)*100,0)</f>
        <v>-61.11137778204452</v>
      </c>
      <c r="AA36" s="74">
        <f>SUM(AA31:AA35)</f>
        <v>-250000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3610705</v>
      </c>
      <c r="D38" s="153">
        <f>+D17+D27+D36</f>
        <v>0</v>
      </c>
      <c r="E38" s="99">
        <f t="shared" si="3"/>
        <v>745545</v>
      </c>
      <c r="F38" s="100">
        <f t="shared" si="3"/>
        <v>745545</v>
      </c>
      <c r="G38" s="100">
        <f t="shared" si="3"/>
        <v>1782704</v>
      </c>
      <c r="H38" s="100">
        <f t="shared" si="3"/>
        <v>3690626</v>
      </c>
      <c r="I38" s="100">
        <f t="shared" si="3"/>
        <v>-1588548</v>
      </c>
      <c r="J38" s="100">
        <f t="shared" si="3"/>
        <v>3884782</v>
      </c>
      <c r="K38" s="100">
        <f t="shared" si="3"/>
        <v>-3105641</v>
      </c>
      <c r="L38" s="100">
        <f t="shared" si="3"/>
        <v>-2370219</v>
      </c>
      <c r="M38" s="100">
        <f t="shared" si="3"/>
        <v>14483467</v>
      </c>
      <c r="N38" s="100">
        <f t="shared" si="3"/>
        <v>9007607</v>
      </c>
      <c r="O38" s="100">
        <f t="shared" si="3"/>
        <v>0</v>
      </c>
      <c r="P38" s="100">
        <f t="shared" si="3"/>
        <v>0</v>
      </c>
      <c r="Q38" s="100">
        <f t="shared" si="3"/>
        <v>0</v>
      </c>
      <c r="R38" s="100">
        <f t="shared" si="3"/>
        <v>0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12892389</v>
      </c>
      <c r="X38" s="100">
        <f t="shared" si="3"/>
        <v>17463486</v>
      </c>
      <c r="Y38" s="100">
        <f t="shared" si="3"/>
        <v>-4571097</v>
      </c>
      <c r="Z38" s="137">
        <f>+IF(X38&lt;&gt;0,+(Y38/X38)*100,0)</f>
        <v>-26.17516915007691</v>
      </c>
      <c r="AA38" s="102">
        <f>+AA17+AA27+AA36</f>
        <v>745545</v>
      </c>
    </row>
    <row r="39" spans="1:27" ht="12.75">
      <c r="A39" s="249" t="s">
        <v>200</v>
      </c>
      <c r="B39" s="182"/>
      <c r="C39" s="153">
        <v>104995</v>
      </c>
      <c r="D39" s="153"/>
      <c r="E39" s="99">
        <v>207890</v>
      </c>
      <c r="F39" s="100">
        <v>207890</v>
      </c>
      <c r="G39" s="100">
        <v>3684373</v>
      </c>
      <c r="H39" s="100">
        <v>5467077</v>
      </c>
      <c r="I39" s="100">
        <v>9157703</v>
      </c>
      <c r="J39" s="100">
        <v>3684373</v>
      </c>
      <c r="K39" s="100">
        <v>7569155</v>
      </c>
      <c r="L39" s="100">
        <v>4463514</v>
      </c>
      <c r="M39" s="100">
        <v>2093295</v>
      </c>
      <c r="N39" s="100">
        <v>7569155</v>
      </c>
      <c r="O39" s="100"/>
      <c r="P39" s="100"/>
      <c r="Q39" s="100"/>
      <c r="R39" s="100"/>
      <c r="S39" s="100"/>
      <c r="T39" s="100"/>
      <c r="U39" s="100"/>
      <c r="V39" s="100"/>
      <c r="W39" s="100">
        <v>3684373</v>
      </c>
      <c r="X39" s="100">
        <v>207890</v>
      </c>
      <c r="Y39" s="100">
        <v>3476483</v>
      </c>
      <c r="Z39" s="137">
        <v>1672.27</v>
      </c>
      <c r="AA39" s="102">
        <v>207890</v>
      </c>
    </row>
    <row r="40" spans="1:27" ht="12.75">
      <c r="A40" s="269" t="s">
        <v>201</v>
      </c>
      <c r="B40" s="256"/>
      <c r="C40" s="257">
        <v>3715700</v>
      </c>
      <c r="D40" s="257"/>
      <c r="E40" s="258">
        <v>953435</v>
      </c>
      <c r="F40" s="259">
        <v>953435</v>
      </c>
      <c r="G40" s="259">
        <v>5467077</v>
      </c>
      <c r="H40" s="259">
        <v>9157703</v>
      </c>
      <c r="I40" s="259">
        <v>7569155</v>
      </c>
      <c r="J40" s="259">
        <v>7569155</v>
      </c>
      <c r="K40" s="259">
        <v>4463514</v>
      </c>
      <c r="L40" s="259">
        <v>2093295</v>
      </c>
      <c r="M40" s="259">
        <v>16576762</v>
      </c>
      <c r="N40" s="259">
        <v>16576762</v>
      </c>
      <c r="O40" s="259"/>
      <c r="P40" s="259"/>
      <c r="Q40" s="259"/>
      <c r="R40" s="259"/>
      <c r="S40" s="259"/>
      <c r="T40" s="259"/>
      <c r="U40" s="259"/>
      <c r="V40" s="259"/>
      <c r="W40" s="259">
        <v>16576762</v>
      </c>
      <c r="X40" s="259">
        <v>17671376</v>
      </c>
      <c r="Y40" s="259">
        <v>-1094614</v>
      </c>
      <c r="Z40" s="260">
        <v>-6.19</v>
      </c>
      <c r="AA40" s="261">
        <v>953435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468053</v>
      </c>
      <c r="D5" s="200">
        <f t="shared" si="0"/>
        <v>0</v>
      </c>
      <c r="E5" s="106">
        <f t="shared" si="0"/>
        <v>775000</v>
      </c>
      <c r="F5" s="106">
        <f t="shared" si="0"/>
        <v>775000</v>
      </c>
      <c r="G5" s="106">
        <f t="shared" si="0"/>
        <v>0</v>
      </c>
      <c r="H5" s="106">
        <f t="shared" si="0"/>
        <v>0</v>
      </c>
      <c r="I5" s="106">
        <f t="shared" si="0"/>
        <v>17539</v>
      </c>
      <c r="J5" s="106">
        <f t="shared" si="0"/>
        <v>17539</v>
      </c>
      <c r="K5" s="106">
        <f t="shared" si="0"/>
        <v>0</v>
      </c>
      <c r="L5" s="106">
        <f t="shared" si="0"/>
        <v>0</v>
      </c>
      <c r="M5" s="106">
        <f t="shared" si="0"/>
        <v>200000</v>
      </c>
      <c r="N5" s="106">
        <f t="shared" si="0"/>
        <v>200000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217539</v>
      </c>
      <c r="X5" s="106">
        <f t="shared" si="0"/>
        <v>387500</v>
      </c>
      <c r="Y5" s="106">
        <f t="shared" si="0"/>
        <v>-169961</v>
      </c>
      <c r="Z5" s="201">
        <f>+IF(X5&lt;&gt;0,+(Y5/X5)*100,0)</f>
        <v>-43.86090322580645</v>
      </c>
      <c r="AA5" s="199">
        <f>SUM(AA11:AA18)</f>
        <v>775000</v>
      </c>
    </row>
    <row r="6" spans="1:27" ht="12.75">
      <c r="A6" s="291" t="s">
        <v>205</v>
      </c>
      <c r="B6" s="142"/>
      <c r="C6" s="62"/>
      <c r="D6" s="156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155"/>
    </row>
    <row r="7" spans="1:27" ht="12.75">
      <c r="A7" s="291" t="s">
        <v>206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2.75">
      <c r="A8" s="291" t="s">
        <v>207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2.75">
      <c r="A9" s="291" t="s">
        <v>208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2.75">
      <c r="A10" s="291" t="s">
        <v>209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2.75">
      <c r="A11" s="292" t="s">
        <v>210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0</v>
      </c>
      <c r="F11" s="295">
        <f t="shared" si="1"/>
        <v>0</v>
      </c>
      <c r="G11" s="295">
        <f t="shared" si="1"/>
        <v>0</v>
      </c>
      <c r="H11" s="295">
        <f t="shared" si="1"/>
        <v>0</v>
      </c>
      <c r="I11" s="295">
        <f t="shared" si="1"/>
        <v>0</v>
      </c>
      <c r="J11" s="295">
        <f t="shared" si="1"/>
        <v>0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0</v>
      </c>
      <c r="X11" s="295">
        <f t="shared" si="1"/>
        <v>0</v>
      </c>
      <c r="Y11" s="295">
        <f t="shared" si="1"/>
        <v>0</v>
      </c>
      <c r="Z11" s="296">
        <f>+IF(X11&lt;&gt;0,+(Y11/X11)*100,0)</f>
        <v>0</v>
      </c>
      <c r="AA11" s="297">
        <f>SUM(AA6:AA10)</f>
        <v>0</v>
      </c>
    </row>
    <row r="12" spans="1:27" ht="12.75">
      <c r="A12" s="298" t="s">
        <v>211</v>
      </c>
      <c r="B12" s="136"/>
      <c r="C12" s="62"/>
      <c r="D12" s="156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155"/>
    </row>
    <row r="13" spans="1:27" ht="12.7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>
        <v>468053</v>
      </c>
      <c r="D15" s="156"/>
      <c r="E15" s="60">
        <v>775000</v>
      </c>
      <c r="F15" s="60">
        <v>775000</v>
      </c>
      <c r="G15" s="60"/>
      <c r="H15" s="60"/>
      <c r="I15" s="60">
        <v>17539</v>
      </c>
      <c r="J15" s="60">
        <v>17539</v>
      </c>
      <c r="K15" s="60"/>
      <c r="L15" s="60"/>
      <c r="M15" s="60">
        <v>200000</v>
      </c>
      <c r="N15" s="60">
        <v>200000</v>
      </c>
      <c r="O15" s="60"/>
      <c r="P15" s="60"/>
      <c r="Q15" s="60"/>
      <c r="R15" s="60"/>
      <c r="S15" s="60"/>
      <c r="T15" s="60"/>
      <c r="U15" s="60"/>
      <c r="V15" s="60"/>
      <c r="W15" s="60">
        <v>217539</v>
      </c>
      <c r="X15" s="60">
        <v>387500</v>
      </c>
      <c r="Y15" s="60">
        <v>-169961</v>
      </c>
      <c r="Z15" s="140">
        <v>-43.86</v>
      </c>
      <c r="AA15" s="155">
        <v>775000</v>
      </c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2.75">
      <c r="A21" s="291" t="s">
        <v>205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2.7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0</v>
      </c>
      <c r="F36" s="60">
        <f t="shared" si="4"/>
        <v>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0</v>
      </c>
      <c r="X36" s="60">
        <f t="shared" si="4"/>
        <v>0</v>
      </c>
      <c r="Y36" s="60">
        <f t="shared" si="4"/>
        <v>0</v>
      </c>
      <c r="Z36" s="140">
        <f aca="true" t="shared" si="5" ref="Z36:Z49">+IF(X36&lt;&gt;0,+(Y36/X36)*100,0)</f>
        <v>0</v>
      </c>
      <c r="AA36" s="155">
        <f>AA6+AA21</f>
        <v>0</v>
      </c>
    </row>
    <row r="37" spans="1:27" ht="12.75">
      <c r="A37" s="291" t="s">
        <v>206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2.75">
      <c r="A38" s="291" t="s">
        <v>207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2.7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2.75">
      <c r="A40" s="291" t="s">
        <v>209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2.75">
      <c r="A41" s="292" t="s">
        <v>210</v>
      </c>
      <c r="B41" s="142"/>
      <c r="C41" s="293">
        <f aca="true" t="shared" si="6" ref="C41:Y41">SUM(C36:C40)</f>
        <v>0</v>
      </c>
      <c r="D41" s="294">
        <f t="shared" si="6"/>
        <v>0</v>
      </c>
      <c r="E41" s="295">
        <f t="shared" si="6"/>
        <v>0</v>
      </c>
      <c r="F41" s="295">
        <f t="shared" si="6"/>
        <v>0</v>
      </c>
      <c r="G41" s="295">
        <f t="shared" si="6"/>
        <v>0</v>
      </c>
      <c r="H41" s="295">
        <f t="shared" si="6"/>
        <v>0</v>
      </c>
      <c r="I41" s="295">
        <f t="shared" si="6"/>
        <v>0</v>
      </c>
      <c r="J41" s="295">
        <f t="shared" si="6"/>
        <v>0</v>
      </c>
      <c r="K41" s="295">
        <f t="shared" si="6"/>
        <v>0</v>
      </c>
      <c r="L41" s="295">
        <f t="shared" si="6"/>
        <v>0</v>
      </c>
      <c r="M41" s="295">
        <f t="shared" si="6"/>
        <v>0</v>
      </c>
      <c r="N41" s="295">
        <f t="shared" si="6"/>
        <v>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0</v>
      </c>
      <c r="X41" s="295">
        <f t="shared" si="6"/>
        <v>0</v>
      </c>
      <c r="Y41" s="295">
        <f t="shared" si="6"/>
        <v>0</v>
      </c>
      <c r="Z41" s="296">
        <f t="shared" si="5"/>
        <v>0</v>
      </c>
      <c r="AA41" s="297">
        <f>SUM(AA36:AA40)</f>
        <v>0</v>
      </c>
    </row>
    <row r="42" spans="1:27" ht="12.75">
      <c r="A42" s="298" t="s">
        <v>211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0</v>
      </c>
      <c r="Y42" s="54">
        <f t="shared" si="7"/>
        <v>0</v>
      </c>
      <c r="Z42" s="184">
        <f t="shared" si="5"/>
        <v>0</v>
      </c>
      <c r="AA42" s="130">
        <f aca="true" t="shared" si="8" ref="AA42:AA48">AA12+AA27</f>
        <v>0</v>
      </c>
    </row>
    <row r="43" spans="1:27" ht="12.7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468053</v>
      </c>
      <c r="D45" s="129">
        <f t="shared" si="7"/>
        <v>0</v>
      </c>
      <c r="E45" s="54">
        <f t="shared" si="7"/>
        <v>775000</v>
      </c>
      <c r="F45" s="54">
        <f t="shared" si="7"/>
        <v>775000</v>
      </c>
      <c r="G45" s="54">
        <f t="shared" si="7"/>
        <v>0</v>
      </c>
      <c r="H45" s="54">
        <f t="shared" si="7"/>
        <v>0</v>
      </c>
      <c r="I45" s="54">
        <f t="shared" si="7"/>
        <v>17539</v>
      </c>
      <c r="J45" s="54">
        <f t="shared" si="7"/>
        <v>17539</v>
      </c>
      <c r="K45" s="54">
        <f t="shared" si="7"/>
        <v>0</v>
      </c>
      <c r="L45" s="54">
        <f t="shared" si="7"/>
        <v>0</v>
      </c>
      <c r="M45" s="54">
        <f t="shared" si="7"/>
        <v>200000</v>
      </c>
      <c r="N45" s="54">
        <f t="shared" si="7"/>
        <v>200000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217539</v>
      </c>
      <c r="X45" s="54">
        <f t="shared" si="7"/>
        <v>387500</v>
      </c>
      <c r="Y45" s="54">
        <f t="shared" si="7"/>
        <v>-169961</v>
      </c>
      <c r="Z45" s="184">
        <f t="shared" si="5"/>
        <v>-43.86090322580645</v>
      </c>
      <c r="AA45" s="130">
        <f t="shared" si="8"/>
        <v>775000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220</v>
      </c>
      <c r="B49" s="149"/>
      <c r="C49" s="239">
        <f aca="true" t="shared" si="9" ref="C49:Y49">SUM(C41:C48)</f>
        <v>468053</v>
      </c>
      <c r="D49" s="218">
        <f t="shared" si="9"/>
        <v>0</v>
      </c>
      <c r="E49" s="220">
        <f t="shared" si="9"/>
        <v>775000</v>
      </c>
      <c r="F49" s="220">
        <f t="shared" si="9"/>
        <v>775000</v>
      </c>
      <c r="G49" s="220">
        <f t="shared" si="9"/>
        <v>0</v>
      </c>
      <c r="H49" s="220">
        <f t="shared" si="9"/>
        <v>0</v>
      </c>
      <c r="I49" s="220">
        <f t="shared" si="9"/>
        <v>17539</v>
      </c>
      <c r="J49" s="220">
        <f t="shared" si="9"/>
        <v>17539</v>
      </c>
      <c r="K49" s="220">
        <f t="shared" si="9"/>
        <v>0</v>
      </c>
      <c r="L49" s="220">
        <f t="shared" si="9"/>
        <v>0</v>
      </c>
      <c r="M49" s="220">
        <f t="shared" si="9"/>
        <v>200000</v>
      </c>
      <c r="N49" s="220">
        <f t="shared" si="9"/>
        <v>200000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217539</v>
      </c>
      <c r="X49" s="220">
        <f t="shared" si="9"/>
        <v>387500</v>
      </c>
      <c r="Y49" s="220">
        <f t="shared" si="9"/>
        <v>-169961</v>
      </c>
      <c r="Z49" s="221">
        <f t="shared" si="5"/>
        <v>-43.86090322580645</v>
      </c>
      <c r="AA49" s="222">
        <f>SUM(AA41:AA48)</f>
        <v>775000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709122</v>
      </c>
      <c r="D51" s="129">
        <f t="shared" si="10"/>
        <v>0</v>
      </c>
      <c r="E51" s="54">
        <f t="shared" si="10"/>
        <v>1510000</v>
      </c>
      <c r="F51" s="54">
        <f t="shared" si="10"/>
        <v>1510000</v>
      </c>
      <c r="G51" s="54">
        <f t="shared" si="10"/>
        <v>120199</v>
      </c>
      <c r="H51" s="54">
        <f t="shared" si="10"/>
        <v>82449</v>
      </c>
      <c r="I51" s="54">
        <f t="shared" si="10"/>
        <v>13488</v>
      </c>
      <c r="J51" s="54">
        <f t="shared" si="10"/>
        <v>216136</v>
      </c>
      <c r="K51" s="54">
        <f t="shared" si="10"/>
        <v>432809</v>
      </c>
      <c r="L51" s="54">
        <f t="shared" si="10"/>
        <v>235010</v>
      </c>
      <c r="M51" s="54">
        <f t="shared" si="10"/>
        <v>111098</v>
      </c>
      <c r="N51" s="54">
        <f t="shared" si="10"/>
        <v>778917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995053</v>
      </c>
      <c r="X51" s="54">
        <f t="shared" si="10"/>
        <v>755000</v>
      </c>
      <c r="Y51" s="54">
        <f t="shared" si="10"/>
        <v>240053</v>
      </c>
      <c r="Z51" s="184">
        <f>+IF(X51&lt;&gt;0,+(Y51/X51)*100,0)</f>
        <v>31.795099337748344</v>
      </c>
      <c r="AA51" s="130">
        <f>SUM(AA57:AA61)</f>
        <v>1510000</v>
      </c>
    </row>
    <row r="52" spans="1:27" ht="12.75">
      <c r="A52" s="310" t="s">
        <v>205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2.75">
      <c r="A53" s="310" t="s">
        <v>206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2.75">
      <c r="A54" s="310" t="s">
        <v>207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2.75">
      <c r="A55" s="310" t="s">
        <v>208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209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2.75">
      <c r="A57" s="138" t="s">
        <v>210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2.75">
      <c r="A58" s="311" t="s">
        <v>211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>
        <v>709122</v>
      </c>
      <c r="D61" s="156"/>
      <c r="E61" s="60">
        <v>1510000</v>
      </c>
      <c r="F61" s="60">
        <v>1510000</v>
      </c>
      <c r="G61" s="60">
        <v>120199</v>
      </c>
      <c r="H61" s="60">
        <v>82449</v>
      </c>
      <c r="I61" s="60">
        <v>13488</v>
      </c>
      <c r="J61" s="60">
        <v>216136</v>
      </c>
      <c r="K61" s="60">
        <v>432809</v>
      </c>
      <c r="L61" s="60">
        <v>235010</v>
      </c>
      <c r="M61" s="60">
        <v>111098</v>
      </c>
      <c r="N61" s="60">
        <v>778917</v>
      </c>
      <c r="O61" s="60"/>
      <c r="P61" s="60"/>
      <c r="Q61" s="60"/>
      <c r="R61" s="60"/>
      <c r="S61" s="60"/>
      <c r="T61" s="60"/>
      <c r="U61" s="60"/>
      <c r="V61" s="60"/>
      <c r="W61" s="60">
        <v>995053</v>
      </c>
      <c r="X61" s="60">
        <v>755000</v>
      </c>
      <c r="Y61" s="60">
        <v>240053</v>
      </c>
      <c r="Z61" s="140">
        <v>31.8</v>
      </c>
      <c r="AA61" s="155">
        <v>1510000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>
        <v>1510000</v>
      </c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224</v>
      </c>
      <c r="B66" s="316"/>
      <c r="C66" s="273"/>
      <c r="D66" s="274"/>
      <c r="E66" s="275"/>
      <c r="F66" s="275"/>
      <c r="G66" s="275">
        <v>120199</v>
      </c>
      <c r="H66" s="275">
        <v>82449</v>
      </c>
      <c r="I66" s="275">
        <v>13488</v>
      </c>
      <c r="J66" s="275">
        <v>216136</v>
      </c>
      <c r="K66" s="275">
        <v>432809</v>
      </c>
      <c r="L66" s="275">
        <v>235010</v>
      </c>
      <c r="M66" s="275">
        <v>111098</v>
      </c>
      <c r="N66" s="275">
        <v>778917</v>
      </c>
      <c r="O66" s="275"/>
      <c r="P66" s="275"/>
      <c r="Q66" s="275"/>
      <c r="R66" s="275"/>
      <c r="S66" s="275"/>
      <c r="T66" s="275"/>
      <c r="U66" s="275"/>
      <c r="V66" s="275"/>
      <c r="W66" s="275">
        <v>995053</v>
      </c>
      <c r="X66" s="275"/>
      <c r="Y66" s="275">
        <v>995053</v>
      </c>
      <c r="Z66" s="140"/>
      <c r="AA66" s="277"/>
    </row>
    <row r="67" spans="1:27" ht="12.75">
      <c r="A67" s="311" t="s">
        <v>225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2.75">
      <c r="A68" s="311" t="s">
        <v>43</v>
      </c>
      <c r="B68" s="316"/>
      <c r="C68" s="62"/>
      <c r="D68" s="156"/>
      <c r="E68" s="60">
        <v>1510000</v>
      </c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3020000</v>
      </c>
      <c r="F69" s="220">
        <f t="shared" si="12"/>
        <v>0</v>
      </c>
      <c r="G69" s="220">
        <f t="shared" si="12"/>
        <v>120199</v>
      </c>
      <c r="H69" s="220">
        <f t="shared" si="12"/>
        <v>82449</v>
      </c>
      <c r="I69" s="220">
        <f t="shared" si="12"/>
        <v>13488</v>
      </c>
      <c r="J69" s="220">
        <f t="shared" si="12"/>
        <v>216136</v>
      </c>
      <c r="K69" s="220">
        <f t="shared" si="12"/>
        <v>432809</v>
      </c>
      <c r="L69" s="220">
        <f t="shared" si="12"/>
        <v>235010</v>
      </c>
      <c r="M69" s="220">
        <f t="shared" si="12"/>
        <v>111098</v>
      </c>
      <c r="N69" s="220">
        <f t="shared" si="12"/>
        <v>778917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995053</v>
      </c>
      <c r="X69" s="220">
        <f t="shared" si="12"/>
        <v>0</v>
      </c>
      <c r="Y69" s="220">
        <f t="shared" si="12"/>
        <v>995053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468053</v>
      </c>
      <c r="D40" s="344">
        <f t="shared" si="9"/>
        <v>0</v>
      </c>
      <c r="E40" s="343">
        <f t="shared" si="9"/>
        <v>775000</v>
      </c>
      <c r="F40" s="345">
        <f t="shared" si="9"/>
        <v>775000</v>
      </c>
      <c r="G40" s="345">
        <f t="shared" si="9"/>
        <v>0</v>
      </c>
      <c r="H40" s="343">
        <f t="shared" si="9"/>
        <v>0</v>
      </c>
      <c r="I40" s="343">
        <f t="shared" si="9"/>
        <v>17539</v>
      </c>
      <c r="J40" s="345">
        <f t="shared" si="9"/>
        <v>17539</v>
      </c>
      <c r="K40" s="345">
        <f t="shared" si="9"/>
        <v>0</v>
      </c>
      <c r="L40" s="343">
        <f t="shared" si="9"/>
        <v>0</v>
      </c>
      <c r="M40" s="343">
        <f t="shared" si="9"/>
        <v>200000</v>
      </c>
      <c r="N40" s="345">
        <f t="shared" si="9"/>
        <v>200000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217539</v>
      </c>
      <c r="X40" s="343">
        <f t="shared" si="9"/>
        <v>387500</v>
      </c>
      <c r="Y40" s="345">
        <f t="shared" si="9"/>
        <v>-169961</v>
      </c>
      <c r="Z40" s="336">
        <f>+IF(X40&lt;&gt;0,+(Y40/X40)*100,0)</f>
        <v>-43.86090322580645</v>
      </c>
      <c r="AA40" s="350">
        <f>SUM(AA41:AA49)</f>
        <v>775000</v>
      </c>
    </row>
    <row r="41" spans="1:27" ht="12.75">
      <c r="A41" s="361" t="s">
        <v>248</v>
      </c>
      <c r="B41" s="142"/>
      <c r="C41" s="362">
        <v>195600</v>
      </c>
      <c r="D41" s="363"/>
      <c r="E41" s="362">
        <v>350000</v>
      </c>
      <c r="F41" s="364">
        <v>350000</v>
      </c>
      <c r="G41" s="364"/>
      <c r="H41" s="362"/>
      <c r="I41" s="362"/>
      <c r="J41" s="364"/>
      <c r="K41" s="364"/>
      <c r="L41" s="362"/>
      <c r="M41" s="362">
        <v>200000</v>
      </c>
      <c r="N41" s="364">
        <v>200000</v>
      </c>
      <c r="O41" s="364"/>
      <c r="P41" s="362"/>
      <c r="Q41" s="362"/>
      <c r="R41" s="364"/>
      <c r="S41" s="364"/>
      <c r="T41" s="362"/>
      <c r="U41" s="362"/>
      <c r="V41" s="364"/>
      <c r="W41" s="364">
        <v>200000</v>
      </c>
      <c r="X41" s="362">
        <v>175000</v>
      </c>
      <c r="Y41" s="364">
        <v>25000</v>
      </c>
      <c r="Z41" s="365">
        <v>14.29</v>
      </c>
      <c r="AA41" s="366">
        <v>350000</v>
      </c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>
        <v>21146</v>
      </c>
      <c r="D44" s="368"/>
      <c r="E44" s="54">
        <v>375000</v>
      </c>
      <c r="F44" s="53">
        <v>375000</v>
      </c>
      <c r="G44" s="53"/>
      <c r="H44" s="54"/>
      <c r="I44" s="54">
        <v>17539</v>
      </c>
      <c r="J44" s="53">
        <v>17539</v>
      </c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>
        <v>17539</v>
      </c>
      <c r="X44" s="54">
        <v>187500</v>
      </c>
      <c r="Y44" s="53">
        <v>-169961</v>
      </c>
      <c r="Z44" s="94">
        <v>-90.65</v>
      </c>
      <c r="AA44" s="95">
        <v>375000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>
        <v>251307</v>
      </c>
      <c r="D49" s="368"/>
      <c r="E49" s="54">
        <v>50000</v>
      </c>
      <c r="F49" s="53">
        <v>50000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25000</v>
      </c>
      <c r="Y49" s="53">
        <v>-25000</v>
      </c>
      <c r="Z49" s="94">
        <v>-100</v>
      </c>
      <c r="AA49" s="95">
        <v>50000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468053</v>
      </c>
      <c r="D60" s="346">
        <f t="shared" si="14"/>
        <v>0</v>
      </c>
      <c r="E60" s="219">
        <f t="shared" si="14"/>
        <v>775000</v>
      </c>
      <c r="F60" s="264">
        <f t="shared" si="14"/>
        <v>775000</v>
      </c>
      <c r="G60" s="264">
        <f t="shared" si="14"/>
        <v>0</v>
      </c>
      <c r="H60" s="219">
        <f t="shared" si="14"/>
        <v>0</v>
      </c>
      <c r="I60" s="219">
        <f t="shared" si="14"/>
        <v>17539</v>
      </c>
      <c r="J60" s="264">
        <f t="shared" si="14"/>
        <v>17539</v>
      </c>
      <c r="K60" s="264">
        <f t="shared" si="14"/>
        <v>0</v>
      </c>
      <c r="L60" s="219">
        <f t="shared" si="14"/>
        <v>0</v>
      </c>
      <c r="M60" s="219">
        <f t="shared" si="14"/>
        <v>200000</v>
      </c>
      <c r="N60" s="264">
        <f t="shared" si="14"/>
        <v>200000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217539</v>
      </c>
      <c r="X60" s="219">
        <f t="shared" si="14"/>
        <v>387500</v>
      </c>
      <c r="Y60" s="264">
        <f t="shared" si="14"/>
        <v>-169961</v>
      </c>
      <c r="Z60" s="337">
        <f>+IF(X60&lt;&gt;0,+(Y60/X60)*100,0)</f>
        <v>-43.86090322580645</v>
      </c>
      <c r="AA60" s="232">
        <f>+AA57+AA54+AA51+AA40+AA37+AA34+AA22+AA5</f>
        <v>775000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2017-02-01T12:58:13Z</dcterms:created>
  <dcterms:modified xsi:type="dcterms:W3CDTF">2017-02-01T12:58:17Z</dcterms:modified>
  <cp:category/>
  <cp:version/>
  <cp:contentType/>
  <cp:contentStatus/>
</cp:coreProperties>
</file>