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<sst xmlns="http://schemas.openxmlformats.org/spreadsheetml/2006/main" count="857" uniqueCount="303">
  <si>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Mangaung(MAN)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</si>
  <si>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</si>
  <si>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</si>
  <si>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</si>
  <si>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</si>
  <si>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</si>
  <si>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</si>
  <si>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</si>
  <si>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</si>
  <si>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</si>
  <si>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</si>
  <si>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</si>
  <si>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</si>
  <si>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</si>
  <si>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</si>
  <si>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</si>
  <si>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</si>
  <si>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</si>
  <si>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</si>
  <si>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</si>
  <si>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</si>
  <si>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</si>
  <si>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</si>
  <si>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</si>
  <si>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</si>
  <si>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</si>
  <si>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</si>
  <si>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</si>
  <si>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</si>
  <si>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</si>
  <si>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</si>
  <si>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</si>
  <si>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</si>
  <si>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</si>
  <si>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</si>
  <si>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</si>
  <si>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</si>
  <si>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</si>
  <si>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</si>
  <si>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</si>
  <si>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</si>
  <si>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</si>
  <si>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</si>
  <si>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</si>
  <si>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</si>
  <si>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</si>
  <si>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</si>
  <si>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</si>
  <si>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</si>
  <si>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</si>
  <si>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</si>
  <si>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</si>
  <si>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</si>
  <si>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</si>
  <si>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</si>
  <si>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</si>
  <si>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</si>
  <si>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</si>
  <si>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</si>
  <si>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</si>
  <si>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</si>
  <si>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</si>
  <si>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</si>
  <si>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</si>
  <si>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</si>
  <si>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</si>
  <si>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</si>
  <si>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</si>
  <si>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</si>
  <si>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</si>
  <si>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Mangaung(MAN)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</si>
  <si>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</si>
  <si>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</si>
  <si>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</si>
  <si>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</si>
  <si>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</si>
  <si>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</si>
  <si>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</si>
  <si>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</si>
  <si>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</si>
  <si>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</si>
  <si>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</si>
  <si>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</si>
  <si>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</si>
  <si>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</si>
  <si>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</si>
  <si>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</si>
  <si>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</si>
  <si>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</si>
  <si>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</si>
  <si>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</si>
  <si>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</si>
  <si>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</si>
  <si>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</si>
  <si>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</si>
  <si>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</si>
  <si>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</si>
  <si>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</si>
  <si>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</si>
  <si>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</si>
  <si>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Mangaung(MAN)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</si>
  <si>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</si>
  <si>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</si>
  <si>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</si>
  <si>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</si>
  <si>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</si>
  <si>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</si>
  <si>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</si>
  <si>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</si>
  <si>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</si>
  <si>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</si>
  <si>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</si>
  <si>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</si>
  <si>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</si>
  <si>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</si>
  <si>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</si>
  <si>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</si>
  <si>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</si>
  <si>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</si>
  <si>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</si>
  <si>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</si>
  <si>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</si>
  <si>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</si>
  <si>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</si>
  <si>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</si>
  <si>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</si>
  <si>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</si>
  <si>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</si>
  <si>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</si>
  <si>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Mangaung(MAN)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</si>
  <si>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</si>
  <si>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</si>
  <si>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</si>
  <si>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</si>
  <si>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</si>
  <si>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</si>
  <si>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</si>
  <si>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</si>
  <si>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</si>
  <si>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</si>
  <si>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Mangaung(MAN)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</si>
  <si>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</si>
  <si>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</si>
  <si>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</si>
  <si>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</si>
  <si>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</si>
  <si>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</si>
  <si>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</si>
  <si>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</si>
  <si>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</si>
  <si>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</si>
  <si>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</si>
  <si>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</si>
  <si>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</si>
  <si>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</si>
  <si>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</si>
  <si>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</si>
  <si>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</si>
  <si>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</si>
  <si>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</si>
  <si>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</si>
  <si>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</si>
  <si>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</si>
  <si>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</si>
  <si>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</si>
  <si>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</si>
  <si>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</si>
  <si>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</si>
  <si>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</si>
  <si>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</si>
  <si>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</si>
  <si>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</si>
  <si>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</si>
  <si>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</si>
  <si>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Mangaung(MAN)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</si>
  <si>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</si>
  <si>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</si>
  <si>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</si>
  <si>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</si>
  <si>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</si>
  <si>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</si>
  <si>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</si>
  <si>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</si>
  <si>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</si>
  <si>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</si>
  <si>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</si>
  <si>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</si>
  <si>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</si>
  <si>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</si>
  <si>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</si>
  <si>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</si>
  <si>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</si>
  <si>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</si>
  <si>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</si>
  <si>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</si>
  <si>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</si>
  <si>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</si>
  <si>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</si>
  <si>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</si>
  <si>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</si>
  <si>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</si>
  <si>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</si>
  <si>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Mangaung(MAN)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</si>
  <si>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</si>
  <si>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</si>
  <si>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</si>
  <si>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</si>
  <si>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</si>
  <si>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</si>
  <si>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</si>
  <si>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</si>
  <si>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</si>
  <si>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</si>
  <si>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</si>
  <si>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</si>
  <si>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</si>
  <si>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</si>
  <si>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</si>
  <si>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</si>
  <si>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</si>
  <si>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</si>
  <si>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</si>
  <si>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</si>
  <si>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</si>
  <si>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</si>
  <si>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</si>
  <si>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</si>
  <si>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Mangaung(MAN)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</si>
  <si>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</si>
  <si>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</si>
  <si>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</si>
  <si>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</si>
  <si>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</si>
  <si>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</si>
  <si>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</si>
  <si>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</si>
  <si>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</si>
  <si>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</si>
  <si>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</si>
  <si>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</si>
  <si>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</si>
  <si>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</si>
  <si>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</si>
  <si>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</si>
  <si>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</si>
  <si>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</si>
  <si>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</si>
  <si>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</si>
  <si>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</si>
  <si>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</si>
  <si>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</si>
  <si>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</si>
  <si>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</si>
  <si>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</si>
  <si>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</si>
  <si>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</si>
  <si>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</si>
  <si>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</si>
  <si>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</si>
  <si>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</si>
  <si>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</si>
  <si>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</si>
  <si>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</si>
  <si>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Mangaung(MAN)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</si>
  <si>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</si>
  <si>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</si>
  <si>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Mangaung(MAN)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</si>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</sst>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810476471</v>
      </c>
      <c r="C5" s="19">
        <v>0</v>
      </c>
      <c r="D5" s="59">
        <v>1009751519</v>
      </c>
      <c r="E5" s="60">
        <v>1009751519</v>
      </c>
      <c r="F5" s="60">
        <v>79666050</v>
      </c>
      <c r="G5" s="60">
        <v>121959505</v>
      </c>
      <c r="H5" s="60">
        <v>89896548</v>
      </c>
      <c r="I5" s="60">
        <v>291522103</v>
      </c>
      <c r="J5" s="60">
        <v>78646842</v>
      </c>
      <c r="K5" s="60">
        <v>82094620</v>
      </c>
      <c r="L5" s="60">
        <v>81185142</v>
      </c>
      <c r="M5" s="60">
        <v>241926604</v>
      </c>
      <c r="N5" s="60">
        <v>81920961</v>
      </c>
      <c r="O5" s="60">
        <v>80507212</v>
      </c>
      <c r="P5" s="60">
        <v>70677668</v>
      </c>
      <c r="Q5" s="60">
        <v>233105841</v>
      </c>
      <c r="R5" s="60">
        <v>0</v>
      </c>
      <c r="S5" s="60">
        <v>0</v>
      </c>
      <c r="T5" s="60">
        <v>0</v>
      </c>
      <c r="U5" s="60">
        <v>0</v>
      </c>
      <c r="V5" s="60">
        <v>766554548</v>
      </c>
      <c r="W5" s="60">
        <v>757313640</v>
      </c>
      <c r="X5" s="60">
        <v>9240908</v>
      </c>
      <c r="Y5" s="61">
        <v>1.22</v>
      </c>
      <c r="Z5" s="62">
        <v>1009751519</v>
      </c>
    </row>
    <row r="6" spans="1:26" ht="12.75">
      <c r="A6" s="58" t="s">
        <v>32</v>
      </c>
      <c r="B6" s="19">
        <v>2891918204</v>
      </c>
      <c r="C6" s="19">
        <v>0</v>
      </c>
      <c r="D6" s="59">
        <v>3527933244</v>
      </c>
      <c r="E6" s="60">
        <v>3527933244</v>
      </c>
      <c r="F6" s="60">
        <v>328171867</v>
      </c>
      <c r="G6" s="60">
        <v>309655776</v>
      </c>
      <c r="H6" s="60">
        <v>314500558</v>
      </c>
      <c r="I6" s="60">
        <v>952328201</v>
      </c>
      <c r="J6" s="60">
        <v>269684666</v>
      </c>
      <c r="K6" s="60">
        <v>253187150</v>
      </c>
      <c r="L6" s="60">
        <v>232517893</v>
      </c>
      <c r="M6" s="60">
        <v>755389709</v>
      </c>
      <c r="N6" s="60">
        <v>266855873</v>
      </c>
      <c r="O6" s="60">
        <v>278866033</v>
      </c>
      <c r="P6" s="60">
        <v>250299610</v>
      </c>
      <c r="Q6" s="60">
        <v>796021516</v>
      </c>
      <c r="R6" s="60">
        <v>0</v>
      </c>
      <c r="S6" s="60">
        <v>0</v>
      </c>
      <c r="T6" s="60">
        <v>0</v>
      </c>
      <c r="U6" s="60">
        <v>0</v>
      </c>
      <c r="V6" s="60">
        <v>2503739426</v>
      </c>
      <c r="W6" s="60">
        <v>2633938701</v>
      </c>
      <c r="X6" s="60">
        <v>-130199275</v>
      </c>
      <c r="Y6" s="61">
        <v>-4.94</v>
      </c>
      <c r="Z6" s="62">
        <v>3527933244</v>
      </c>
    </row>
    <row r="7" spans="1:26" ht="12.75">
      <c r="A7" s="58" t="s">
        <v>33</v>
      </c>
      <c r="B7" s="19">
        <v>45387095</v>
      </c>
      <c r="C7" s="19">
        <v>0</v>
      </c>
      <c r="D7" s="59">
        <v>66123600</v>
      </c>
      <c r="E7" s="60">
        <v>66449960</v>
      </c>
      <c r="F7" s="60">
        <v>2618937</v>
      </c>
      <c r="G7" s="60">
        <v>2266358</v>
      </c>
      <c r="H7" s="60">
        <v>2530130</v>
      </c>
      <c r="I7" s="60">
        <v>7415425</v>
      </c>
      <c r="J7" s="60">
        <v>2104785</v>
      </c>
      <c r="K7" s="60">
        <v>2182075</v>
      </c>
      <c r="L7" s="60">
        <v>1755570</v>
      </c>
      <c r="M7" s="60">
        <v>6042430</v>
      </c>
      <c r="N7" s="60">
        <v>2959511</v>
      </c>
      <c r="O7" s="60">
        <v>1829714</v>
      </c>
      <c r="P7" s="60">
        <v>3077940</v>
      </c>
      <c r="Q7" s="60">
        <v>7867165</v>
      </c>
      <c r="R7" s="60">
        <v>0</v>
      </c>
      <c r="S7" s="60">
        <v>0</v>
      </c>
      <c r="T7" s="60">
        <v>0</v>
      </c>
      <c r="U7" s="60">
        <v>0</v>
      </c>
      <c r="V7" s="60">
        <v>21325020</v>
      </c>
      <c r="W7" s="60">
        <v>49592700</v>
      </c>
      <c r="X7" s="60">
        <v>-28267680</v>
      </c>
      <c r="Y7" s="61">
        <v>-57</v>
      </c>
      <c r="Z7" s="62">
        <v>66449960</v>
      </c>
    </row>
    <row r="8" spans="1:26" ht="12.75">
      <c r="A8" s="58" t="s">
        <v>34</v>
      </c>
      <c r="B8" s="19">
        <v>920162124</v>
      </c>
      <c r="C8" s="19">
        <v>0</v>
      </c>
      <c r="D8" s="59">
        <v>1212506974</v>
      </c>
      <c r="E8" s="60">
        <v>1212506974</v>
      </c>
      <c r="F8" s="60">
        <v>100898000</v>
      </c>
      <c r="G8" s="60">
        <v>249618000</v>
      </c>
      <c r="H8" s="60">
        <v>0</v>
      </c>
      <c r="I8" s="60">
        <v>350516000</v>
      </c>
      <c r="J8" s="60">
        <v>0</v>
      </c>
      <c r="K8" s="60">
        <v>0</v>
      </c>
      <c r="L8" s="60">
        <v>308365001</v>
      </c>
      <c r="M8" s="60">
        <v>308365001</v>
      </c>
      <c r="N8" s="60">
        <v>-3605000</v>
      </c>
      <c r="O8" s="60">
        <v>552964</v>
      </c>
      <c r="P8" s="60">
        <v>252561001</v>
      </c>
      <c r="Q8" s="60">
        <v>249508965</v>
      </c>
      <c r="R8" s="60">
        <v>0</v>
      </c>
      <c r="S8" s="60">
        <v>0</v>
      </c>
      <c r="T8" s="60">
        <v>0</v>
      </c>
      <c r="U8" s="60">
        <v>0</v>
      </c>
      <c r="V8" s="60">
        <v>908389966</v>
      </c>
      <c r="W8" s="60">
        <v>909380232</v>
      </c>
      <c r="X8" s="60">
        <v>-990266</v>
      </c>
      <c r="Y8" s="61">
        <v>-0.11</v>
      </c>
      <c r="Z8" s="62">
        <v>1212506974</v>
      </c>
    </row>
    <row r="9" spans="1:26" ht="12.75">
      <c r="A9" s="58" t="s">
        <v>35</v>
      </c>
      <c r="B9" s="19">
        <v>251156837</v>
      </c>
      <c r="C9" s="19">
        <v>0</v>
      </c>
      <c r="D9" s="59">
        <v>825311211</v>
      </c>
      <c r="E9" s="60">
        <v>824587742</v>
      </c>
      <c r="F9" s="60">
        <v>43224688</v>
      </c>
      <c r="G9" s="60">
        <v>116688124</v>
      </c>
      <c r="H9" s="60">
        <v>45325037</v>
      </c>
      <c r="I9" s="60">
        <v>205237849</v>
      </c>
      <c r="J9" s="60">
        <v>100086740</v>
      </c>
      <c r="K9" s="60">
        <v>65923110</v>
      </c>
      <c r="L9" s="60">
        <v>-272836815</v>
      </c>
      <c r="M9" s="60">
        <v>-106826965</v>
      </c>
      <c r="N9" s="60">
        <v>55891385</v>
      </c>
      <c r="O9" s="60">
        <v>51815301</v>
      </c>
      <c r="P9" s="60">
        <v>64091017</v>
      </c>
      <c r="Q9" s="60">
        <v>171797703</v>
      </c>
      <c r="R9" s="60">
        <v>0</v>
      </c>
      <c r="S9" s="60">
        <v>0</v>
      </c>
      <c r="T9" s="60">
        <v>0</v>
      </c>
      <c r="U9" s="60">
        <v>0</v>
      </c>
      <c r="V9" s="60">
        <v>270208587</v>
      </c>
      <c r="W9" s="60">
        <v>618983397</v>
      </c>
      <c r="X9" s="60">
        <v>-348774810</v>
      </c>
      <c r="Y9" s="61">
        <v>-56.35</v>
      </c>
      <c r="Z9" s="62">
        <v>824587742</v>
      </c>
    </row>
    <row r="10" spans="1:26" ht="22.5">
      <c r="A10" s="63" t="s">
        <v>278</v>
      </c>
      <c r="B10" s="64">
        <f>SUM(B5:B9)</f>
        <v>4919100731</v>
      </c>
      <c r="C10" s="64">
        <f>SUM(C5:C9)</f>
        <v>0</v>
      </c>
      <c r="D10" s="65">
        <f aca="true" t="shared" si="0" ref="D10:Z10">SUM(D5:D9)</f>
        <v>6641626548</v>
      </c>
      <c r="E10" s="66">
        <f t="shared" si="0"/>
        <v>6641229439</v>
      </c>
      <c r="F10" s="66">
        <f t="shared" si="0"/>
        <v>554579542</v>
      </c>
      <c r="G10" s="66">
        <f t="shared" si="0"/>
        <v>800187763</v>
      </c>
      <c r="H10" s="66">
        <f t="shared" si="0"/>
        <v>452252273</v>
      </c>
      <c r="I10" s="66">
        <f t="shared" si="0"/>
        <v>1807019578</v>
      </c>
      <c r="J10" s="66">
        <f t="shared" si="0"/>
        <v>450523033</v>
      </c>
      <c r="K10" s="66">
        <f t="shared" si="0"/>
        <v>403386955</v>
      </c>
      <c r="L10" s="66">
        <f t="shared" si="0"/>
        <v>350986791</v>
      </c>
      <c r="M10" s="66">
        <f t="shared" si="0"/>
        <v>1204896779</v>
      </c>
      <c r="N10" s="66">
        <f t="shared" si="0"/>
        <v>404022730</v>
      </c>
      <c r="O10" s="66">
        <f t="shared" si="0"/>
        <v>413571224</v>
      </c>
      <c r="P10" s="66">
        <f t="shared" si="0"/>
        <v>640707236</v>
      </c>
      <c r="Q10" s="66">
        <f t="shared" si="0"/>
        <v>1458301190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4470217547</v>
      </c>
      <c r="W10" s="66">
        <f t="shared" si="0"/>
        <v>4969208670</v>
      </c>
      <c r="X10" s="66">
        <f t="shared" si="0"/>
        <v>-498991123</v>
      </c>
      <c r="Y10" s="67">
        <f>+IF(W10&lt;&gt;0,(X10/W10)*100,0)</f>
        <v>-10.04166168373042</v>
      </c>
      <c r="Z10" s="68">
        <f t="shared" si="0"/>
        <v>6641229439</v>
      </c>
    </row>
    <row r="11" spans="1:26" ht="12.75">
      <c r="A11" s="58" t="s">
        <v>37</v>
      </c>
      <c r="B11" s="19">
        <v>1423526306</v>
      </c>
      <c r="C11" s="19">
        <v>0</v>
      </c>
      <c r="D11" s="59">
        <v>1780159964</v>
      </c>
      <c r="E11" s="60">
        <v>1778970993</v>
      </c>
      <c r="F11" s="60">
        <v>112132942</v>
      </c>
      <c r="G11" s="60">
        <v>148418018</v>
      </c>
      <c r="H11" s="60">
        <v>176000534</v>
      </c>
      <c r="I11" s="60">
        <v>436551494</v>
      </c>
      <c r="J11" s="60">
        <v>135797882</v>
      </c>
      <c r="K11" s="60">
        <v>132156877</v>
      </c>
      <c r="L11" s="60">
        <v>132465343</v>
      </c>
      <c r="M11" s="60">
        <v>400420102</v>
      </c>
      <c r="N11" s="60">
        <v>135599956</v>
      </c>
      <c r="O11" s="60">
        <v>127303030</v>
      </c>
      <c r="P11" s="60">
        <v>134160820</v>
      </c>
      <c r="Q11" s="60">
        <v>397063806</v>
      </c>
      <c r="R11" s="60">
        <v>0</v>
      </c>
      <c r="S11" s="60">
        <v>0</v>
      </c>
      <c r="T11" s="60">
        <v>0</v>
      </c>
      <c r="U11" s="60">
        <v>0</v>
      </c>
      <c r="V11" s="60">
        <v>1234035402</v>
      </c>
      <c r="W11" s="60">
        <v>1335119976</v>
      </c>
      <c r="X11" s="60">
        <v>-101084574</v>
      </c>
      <c r="Y11" s="61">
        <v>-7.57</v>
      </c>
      <c r="Z11" s="62">
        <v>1778970993</v>
      </c>
    </row>
    <row r="12" spans="1:26" ht="12.75">
      <c r="A12" s="58" t="s">
        <v>38</v>
      </c>
      <c r="B12" s="19">
        <v>52421659</v>
      </c>
      <c r="C12" s="19">
        <v>0</v>
      </c>
      <c r="D12" s="59">
        <v>57580007</v>
      </c>
      <c r="E12" s="60">
        <v>58176930</v>
      </c>
      <c r="F12" s="60">
        <v>3637476</v>
      </c>
      <c r="G12" s="60">
        <v>3906426</v>
      </c>
      <c r="H12" s="60">
        <v>5197464</v>
      </c>
      <c r="I12" s="60">
        <v>12741366</v>
      </c>
      <c r="J12" s="60">
        <v>4736552</v>
      </c>
      <c r="K12" s="60">
        <v>5165661</v>
      </c>
      <c r="L12" s="60">
        <v>4719420</v>
      </c>
      <c r="M12" s="60">
        <v>14621633</v>
      </c>
      <c r="N12" s="60">
        <v>4719420</v>
      </c>
      <c r="O12" s="60">
        <v>5776271</v>
      </c>
      <c r="P12" s="60">
        <v>4841395</v>
      </c>
      <c r="Q12" s="60">
        <v>15337086</v>
      </c>
      <c r="R12" s="60">
        <v>0</v>
      </c>
      <c r="S12" s="60">
        <v>0</v>
      </c>
      <c r="T12" s="60">
        <v>0</v>
      </c>
      <c r="U12" s="60">
        <v>0</v>
      </c>
      <c r="V12" s="60">
        <v>42700085</v>
      </c>
      <c r="W12" s="60">
        <v>43185006</v>
      </c>
      <c r="X12" s="60">
        <v>-484921</v>
      </c>
      <c r="Y12" s="61">
        <v>-1.12</v>
      </c>
      <c r="Z12" s="62">
        <v>58176930</v>
      </c>
    </row>
    <row r="13" spans="1:26" ht="12.75">
      <c r="A13" s="58" t="s">
        <v>279</v>
      </c>
      <c r="B13" s="19">
        <v>698919812</v>
      </c>
      <c r="C13" s="19">
        <v>0</v>
      </c>
      <c r="D13" s="59">
        <v>621796556</v>
      </c>
      <c r="E13" s="60">
        <v>621796556</v>
      </c>
      <c r="F13" s="60">
        <v>7054367</v>
      </c>
      <c r="G13" s="60">
        <v>7086985</v>
      </c>
      <c r="H13" s="60">
        <v>138807423</v>
      </c>
      <c r="I13" s="60">
        <v>152948775</v>
      </c>
      <c r="J13" s="60">
        <v>7058807</v>
      </c>
      <c r="K13" s="60">
        <v>94870413</v>
      </c>
      <c r="L13" s="60">
        <v>50966438</v>
      </c>
      <c r="M13" s="60">
        <v>152895658</v>
      </c>
      <c r="N13" s="60">
        <v>50966408</v>
      </c>
      <c r="O13" s="60">
        <v>7054367</v>
      </c>
      <c r="P13" s="60">
        <v>94878444</v>
      </c>
      <c r="Q13" s="60">
        <v>152899219</v>
      </c>
      <c r="R13" s="60">
        <v>0</v>
      </c>
      <c r="S13" s="60">
        <v>0</v>
      </c>
      <c r="T13" s="60">
        <v>0</v>
      </c>
      <c r="U13" s="60">
        <v>0</v>
      </c>
      <c r="V13" s="60">
        <v>458743652</v>
      </c>
      <c r="W13" s="60">
        <v>466347420</v>
      </c>
      <c r="X13" s="60">
        <v>-7603768</v>
      </c>
      <c r="Y13" s="61">
        <v>-1.63</v>
      </c>
      <c r="Z13" s="62">
        <v>621796556</v>
      </c>
    </row>
    <row r="14" spans="1:26" ht="12.75">
      <c r="A14" s="58" t="s">
        <v>40</v>
      </c>
      <c r="B14" s="19">
        <v>140680322</v>
      </c>
      <c r="C14" s="19">
        <v>0</v>
      </c>
      <c r="D14" s="59">
        <v>169409577</v>
      </c>
      <c r="E14" s="60">
        <v>148632040</v>
      </c>
      <c r="F14" s="60">
        <v>777531</v>
      </c>
      <c r="G14" s="60">
        <v>10777166</v>
      </c>
      <c r="H14" s="60">
        <v>4401631</v>
      </c>
      <c r="I14" s="60">
        <v>15956328</v>
      </c>
      <c r="J14" s="60">
        <v>1779026</v>
      </c>
      <c r="K14" s="60">
        <v>8473427</v>
      </c>
      <c r="L14" s="60">
        <v>2056213</v>
      </c>
      <c r="M14" s="60">
        <v>12308666</v>
      </c>
      <c r="N14" s="60">
        <v>37073042</v>
      </c>
      <c r="O14" s="60">
        <v>-1310135</v>
      </c>
      <c r="P14" s="60">
        <v>10477063</v>
      </c>
      <c r="Q14" s="60">
        <v>46239970</v>
      </c>
      <c r="R14" s="60">
        <v>0</v>
      </c>
      <c r="S14" s="60">
        <v>0</v>
      </c>
      <c r="T14" s="60">
        <v>0</v>
      </c>
      <c r="U14" s="60">
        <v>0</v>
      </c>
      <c r="V14" s="60">
        <v>74504964</v>
      </c>
      <c r="W14" s="60">
        <v>127057185</v>
      </c>
      <c r="X14" s="60">
        <v>-52552221</v>
      </c>
      <c r="Y14" s="61">
        <v>-41.36</v>
      </c>
      <c r="Z14" s="62">
        <v>148632040</v>
      </c>
    </row>
    <row r="15" spans="1:26" ht="12.75">
      <c r="A15" s="58" t="s">
        <v>41</v>
      </c>
      <c r="B15" s="19">
        <v>2250096855</v>
      </c>
      <c r="C15" s="19">
        <v>0</v>
      </c>
      <c r="D15" s="59">
        <v>1971753142</v>
      </c>
      <c r="E15" s="60">
        <v>1992899687</v>
      </c>
      <c r="F15" s="60">
        <v>191770622</v>
      </c>
      <c r="G15" s="60">
        <v>246788193</v>
      </c>
      <c r="H15" s="60">
        <v>133286405</v>
      </c>
      <c r="I15" s="60">
        <v>571845220</v>
      </c>
      <c r="J15" s="60">
        <v>105583257</v>
      </c>
      <c r="K15" s="60">
        <v>214442236</v>
      </c>
      <c r="L15" s="60">
        <v>105108776</v>
      </c>
      <c r="M15" s="60">
        <v>425134269</v>
      </c>
      <c r="N15" s="60">
        <v>145983522</v>
      </c>
      <c r="O15" s="60">
        <v>105400848</v>
      </c>
      <c r="P15" s="60">
        <v>141164181</v>
      </c>
      <c r="Q15" s="60">
        <v>392548551</v>
      </c>
      <c r="R15" s="60">
        <v>0</v>
      </c>
      <c r="S15" s="60">
        <v>0</v>
      </c>
      <c r="T15" s="60">
        <v>0</v>
      </c>
      <c r="U15" s="60">
        <v>0</v>
      </c>
      <c r="V15" s="60">
        <v>1389528040</v>
      </c>
      <c r="W15" s="60">
        <v>1461231598</v>
      </c>
      <c r="X15" s="60">
        <v>-71703558</v>
      </c>
      <c r="Y15" s="61">
        <v>-4.91</v>
      </c>
      <c r="Z15" s="62">
        <v>1992899687</v>
      </c>
    </row>
    <row r="16" spans="1:26" ht="12.75">
      <c r="A16" s="69" t="s">
        <v>42</v>
      </c>
      <c r="B16" s="19">
        <v>5196378</v>
      </c>
      <c r="C16" s="19">
        <v>0</v>
      </c>
      <c r="D16" s="59">
        <v>32445628</v>
      </c>
      <c r="E16" s="60">
        <v>19560942</v>
      </c>
      <c r="F16" s="60">
        <v>228458</v>
      </c>
      <c r="G16" s="60">
        <v>667050</v>
      </c>
      <c r="H16" s="60">
        <v>162532</v>
      </c>
      <c r="I16" s="60">
        <v>1058040</v>
      </c>
      <c r="J16" s="60">
        <v>8580</v>
      </c>
      <c r="K16" s="60">
        <v>99680</v>
      </c>
      <c r="L16" s="60">
        <v>161758</v>
      </c>
      <c r="M16" s="60">
        <v>270018</v>
      </c>
      <c r="N16" s="60">
        <v>8580</v>
      </c>
      <c r="O16" s="60">
        <v>350288</v>
      </c>
      <c r="P16" s="60">
        <v>1577572</v>
      </c>
      <c r="Q16" s="60">
        <v>1936440</v>
      </c>
      <c r="R16" s="60">
        <v>0</v>
      </c>
      <c r="S16" s="60">
        <v>0</v>
      </c>
      <c r="T16" s="60">
        <v>0</v>
      </c>
      <c r="U16" s="60">
        <v>0</v>
      </c>
      <c r="V16" s="60">
        <v>3264498</v>
      </c>
      <c r="W16" s="60">
        <v>24334218</v>
      </c>
      <c r="X16" s="60">
        <v>-21069720</v>
      </c>
      <c r="Y16" s="61">
        <v>-86.58</v>
      </c>
      <c r="Z16" s="62">
        <v>19560942</v>
      </c>
    </row>
    <row r="17" spans="1:26" ht="12.75">
      <c r="A17" s="58" t="s">
        <v>43</v>
      </c>
      <c r="B17" s="19">
        <v>1394328133</v>
      </c>
      <c r="C17" s="19">
        <v>0</v>
      </c>
      <c r="D17" s="59">
        <v>1965323400</v>
      </c>
      <c r="E17" s="60">
        <v>1978431352</v>
      </c>
      <c r="F17" s="60">
        <v>73679354</v>
      </c>
      <c r="G17" s="60">
        <v>128490406</v>
      </c>
      <c r="H17" s="60">
        <v>141268578</v>
      </c>
      <c r="I17" s="60">
        <v>343438338</v>
      </c>
      <c r="J17" s="60">
        <v>150008177</v>
      </c>
      <c r="K17" s="60">
        <v>143477623</v>
      </c>
      <c r="L17" s="60">
        <v>144583493</v>
      </c>
      <c r="M17" s="60">
        <v>438069293</v>
      </c>
      <c r="N17" s="60">
        <v>127529591</v>
      </c>
      <c r="O17" s="60">
        <v>105554192</v>
      </c>
      <c r="P17" s="60">
        <v>135655272</v>
      </c>
      <c r="Q17" s="60">
        <v>368739055</v>
      </c>
      <c r="R17" s="60">
        <v>0</v>
      </c>
      <c r="S17" s="60">
        <v>0</v>
      </c>
      <c r="T17" s="60">
        <v>0</v>
      </c>
      <c r="U17" s="60">
        <v>0</v>
      </c>
      <c r="V17" s="60">
        <v>1150246686</v>
      </c>
      <c r="W17" s="60">
        <v>1472356460</v>
      </c>
      <c r="X17" s="60">
        <v>-322109774</v>
      </c>
      <c r="Y17" s="61">
        <v>-21.88</v>
      </c>
      <c r="Z17" s="62">
        <v>1978431352</v>
      </c>
    </row>
    <row r="18" spans="1:26" ht="12.75">
      <c r="A18" s="70" t="s">
        <v>44</v>
      </c>
      <c r="B18" s="71">
        <f>SUM(B11:B17)</f>
        <v>5965169465</v>
      </c>
      <c r="C18" s="71">
        <f>SUM(C11:C17)</f>
        <v>0</v>
      </c>
      <c r="D18" s="72">
        <f aca="true" t="shared" si="1" ref="D18:Z18">SUM(D11:D17)</f>
        <v>6598468274</v>
      </c>
      <c r="E18" s="73">
        <f t="shared" si="1"/>
        <v>6598468500</v>
      </c>
      <c r="F18" s="73">
        <f t="shared" si="1"/>
        <v>389280750</v>
      </c>
      <c r="G18" s="73">
        <f t="shared" si="1"/>
        <v>546134244</v>
      </c>
      <c r="H18" s="73">
        <f t="shared" si="1"/>
        <v>599124567</v>
      </c>
      <c r="I18" s="73">
        <f t="shared" si="1"/>
        <v>1534539561</v>
      </c>
      <c r="J18" s="73">
        <f t="shared" si="1"/>
        <v>404972281</v>
      </c>
      <c r="K18" s="73">
        <f t="shared" si="1"/>
        <v>598685917</v>
      </c>
      <c r="L18" s="73">
        <f t="shared" si="1"/>
        <v>440061441</v>
      </c>
      <c r="M18" s="73">
        <f t="shared" si="1"/>
        <v>1443719639</v>
      </c>
      <c r="N18" s="73">
        <f t="shared" si="1"/>
        <v>501880519</v>
      </c>
      <c r="O18" s="73">
        <f t="shared" si="1"/>
        <v>350128861</v>
      </c>
      <c r="P18" s="73">
        <f t="shared" si="1"/>
        <v>522754747</v>
      </c>
      <c r="Q18" s="73">
        <f t="shared" si="1"/>
        <v>1374764127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4353023327</v>
      </c>
      <c r="W18" s="73">
        <f t="shared" si="1"/>
        <v>4929631863</v>
      </c>
      <c r="X18" s="73">
        <f t="shared" si="1"/>
        <v>-576608536</v>
      </c>
      <c r="Y18" s="67">
        <f>+IF(W18&lt;&gt;0,(X18/W18)*100,0)</f>
        <v>-11.696786941187458</v>
      </c>
      <c r="Z18" s="74">
        <f t="shared" si="1"/>
        <v>6598468500</v>
      </c>
    </row>
    <row r="19" spans="1:26" ht="12.75">
      <c r="A19" s="70" t="s">
        <v>45</v>
      </c>
      <c r="B19" s="75">
        <f>+B10-B18</f>
        <v>-1046068734</v>
      </c>
      <c r="C19" s="75">
        <f>+C10-C18</f>
        <v>0</v>
      </c>
      <c r="D19" s="76">
        <f aca="true" t="shared" si="2" ref="D19:Z19">+D10-D18</f>
        <v>43158274</v>
      </c>
      <c r="E19" s="77">
        <f t="shared" si="2"/>
        <v>42760939</v>
      </c>
      <c r="F19" s="77">
        <f t="shared" si="2"/>
        <v>165298792</v>
      </c>
      <c r="G19" s="77">
        <f t="shared" si="2"/>
        <v>254053519</v>
      </c>
      <c r="H19" s="77">
        <f t="shared" si="2"/>
        <v>-146872294</v>
      </c>
      <c r="I19" s="77">
        <f t="shared" si="2"/>
        <v>272480017</v>
      </c>
      <c r="J19" s="77">
        <f t="shared" si="2"/>
        <v>45550752</v>
      </c>
      <c r="K19" s="77">
        <f t="shared" si="2"/>
        <v>-195298962</v>
      </c>
      <c r="L19" s="77">
        <f t="shared" si="2"/>
        <v>-89074650</v>
      </c>
      <c r="M19" s="77">
        <f t="shared" si="2"/>
        <v>-238822860</v>
      </c>
      <c r="N19" s="77">
        <f t="shared" si="2"/>
        <v>-97857789</v>
      </c>
      <c r="O19" s="77">
        <f t="shared" si="2"/>
        <v>63442363</v>
      </c>
      <c r="P19" s="77">
        <f t="shared" si="2"/>
        <v>117952489</v>
      </c>
      <c r="Q19" s="77">
        <f t="shared" si="2"/>
        <v>83537063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117194220</v>
      </c>
      <c r="W19" s="77">
        <f>IF(E10=E18,0,W10-W18)</f>
        <v>39576807</v>
      </c>
      <c r="X19" s="77">
        <f t="shared" si="2"/>
        <v>77617413</v>
      </c>
      <c r="Y19" s="78">
        <f>+IF(W19&lt;&gt;0,(X19/W19)*100,0)</f>
        <v>196.11843118117133</v>
      </c>
      <c r="Z19" s="79">
        <f t="shared" si="2"/>
        <v>42760939</v>
      </c>
    </row>
    <row r="20" spans="1:26" ht="12.75">
      <c r="A20" s="58" t="s">
        <v>46</v>
      </c>
      <c r="B20" s="19">
        <v>790009562</v>
      </c>
      <c r="C20" s="19">
        <v>0</v>
      </c>
      <c r="D20" s="59">
        <v>950527686</v>
      </c>
      <c r="E20" s="60">
        <v>950925021</v>
      </c>
      <c r="F20" s="60">
        <v>0</v>
      </c>
      <c r="G20" s="60">
        <v>0</v>
      </c>
      <c r="H20" s="60">
        <v>161790</v>
      </c>
      <c r="I20" s="60">
        <v>161790</v>
      </c>
      <c r="J20" s="60">
        <v>-78097</v>
      </c>
      <c r="K20" s="60">
        <v>324716174</v>
      </c>
      <c r="L20" s="60">
        <v>20080145</v>
      </c>
      <c r="M20" s="60">
        <v>344718222</v>
      </c>
      <c r="N20" s="60">
        <v>47226</v>
      </c>
      <c r="O20" s="60">
        <v>133524207</v>
      </c>
      <c r="P20" s="60">
        <v>47535</v>
      </c>
      <c r="Q20" s="60">
        <v>133618968</v>
      </c>
      <c r="R20" s="60">
        <v>0</v>
      </c>
      <c r="S20" s="60">
        <v>0</v>
      </c>
      <c r="T20" s="60">
        <v>0</v>
      </c>
      <c r="U20" s="60">
        <v>0</v>
      </c>
      <c r="V20" s="60">
        <v>478498980</v>
      </c>
      <c r="W20" s="60">
        <v>676243369</v>
      </c>
      <c r="X20" s="60">
        <v>-197744389</v>
      </c>
      <c r="Y20" s="61">
        <v>-29.24</v>
      </c>
      <c r="Z20" s="62">
        <v>950925021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23356269</v>
      </c>
      <c r="X21" s="82">
        <v>-23356269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-256059172</v>
      </c>
      <c r="C22" s="86">
        <f>SUM(C19:C21)</f>
        <v>0</v>
      </c>
      <c r="D22" s="87">
        <f aca="true" t="shared" si="3" ref="D22:Z22">SUM(D19:D21)</f>
        <v>993685960</v>
      </c>
      <c r="E22" s="88">
        <f t="shared" si="3"/>
        <v>993685960</v>
      </c>
      <c r="F22" s="88">
        <f t="shared" si="3"/>
        <v>165298792</v>
      </c>
      <c r="G22" s="88">
        <f t="shared" si="3"/>
        <v>254053519</v>
      </c>
      <c r="H22" s="88">
        <f t="shared" si="3"/>
        <v>-146710504</v>
      </c>
      <c r="I22" s="88">
        <f t="shared" si="3"/>
        <v>272641807</v>
      </c>
      <c r="J22" s="88">
        <f t="shared" si="3"/>
        <v>45472655</v>
      </c>
      <c r="K22" s="88">
        <f t="shared" si="3"/>
        <v>129417212</v>
      </c>
      <c r="L22" s="88">
        <f t="shared" si="3"/>
        <v>-68994505</v>
      </c>
      <c r="M22" s="88">
        <f t="shared" si="3"/>
        <v>105895362</v>
      </c>
      <c r="N22" s="88">
        <f t="shared" si="3"/>
        <v>-97810563</v>
      </c>
      <c r="O22" s="88">
        <f t="shared" si="3"/>
        <v>196966570</v>
      </c>
      <c r="P22" s="88">
        <f t="shared" si="3"/>
        <v>118000024</v>
      </c>
      <c r="Q22" s="88">
        <f t="shared" si="3"/>
        <v>217156031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595693200</v>
      </c>
      <c r="W22" s="88">
        <f t="shared" si="3"/>
        <v>739176445</v>
      </c>
      <c r="X22" s="88">
        <f t="shared" si="3"/>
        <v>-143483245</v>
      </c>
      <c r="Y22" s="89">
        <f>+IF(W22&lt;&gt;0,(X22/W22)*100,0)</f>
        <v>-19.411230697428405</v>
      </c>
      <c r="Z22" s="90">
        <f t="shared" si="3"/>
        <v>993685960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-256059172</v>
      </c>
      <c r="C24" s="75">
        <f>SUM(C22:C23)</f>
        <v>0</v>
      </c>
      <c r="D24" s="76">
        <f aca="true" t="shared" si="4" ref="D24:Z24">SUM(D22:D23)</f>
        <v>993685960</v>
      </c>
      <c r="E24" s="77">
        <f t="shared" si="4"/>
        <v>993685960</v>
      </c>
      <c r="F24" s="77">
        <f t="shared" si="4"/>
        <v>165298792</v>
      </c>
      <c r="G24" s="77">
        <f t="shared" si="4"/>
        <v>254053519</v>
      </c>
      <c r="H24" s="77">
        <f t="shared" si="4"/>
        <v>-146710504</v>
      </c>
      <c r="I24" s="77">
        <f t="shared" si="4"/>
        <v>272641807</v>
      </c>
      <c r="J24" s="77">
        <f t="shared" si="4"/>
        <v>45472655</v>
      </c>
      <c r="K24" s="77">
        <f t="shared" si="4"/>
        <v>129417212</v>
      </c>
      <c r="L24" s="77">
        <f t="shared" si="4"/>
        <v>-68994505</v>
      </c>
      <c r="M24" s="77">
        <f t="shared" si="4"/>
        <v>105895362</v>
      </c>
      <c r="N24" s="77">
        <f t="shared" si="4"/>
        <v>-97810563</v>
      </c>
      <c r="O24" s="77">
        <f t="shared" si="4"/>
        <v>196966570</v>
      </c>
      <c r="P24" s="77">
        <f t="shared" si="4"/>
        <v>118000024</v>
      </c>
      <c r="Q24" s="77">
        <f t="shared" si="4"/>
        <v>217156031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595693200</v>
      </c>
      <c r="W24" s="77">
        <f t="shared" si="4"/>
        <v>739176445</v>
      </c>
      <c r="X24" s="77">
        <f t="shared" si="4"/>
        <v>-143483245</v>
      </c>
      <c r="Y24" s="78">
        <f>+IF(W24&lt;&gt;0,(X24/W24)*100,0)</f>
        <v>-19.411230697428405</v>
      </c>
      <c r="Z24" s="79">
        <f t="shared" si="4"/>
        <v>993685960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1683062848</v>
      </c>
      <c r="C27" s="22">
        <v>0</v>
      </c>
      <c r="D27" s="99">
        <v>1806094176</v>
      </c>
      <c r="E27" s="100">
        <v>1806094176</v>
      </c>
      <c r="F27" s="100">
        <v>19019112</v>
      </c>
      <c r="G27" s="100">
        <v>31623494</v>
      </c>
      <c r="H27" s="100">
        <v>112065492</v>
      </c>
      <c r="I27" s="100">
        <v>162708098</v>
      </c>
      <c r="J27" s="100">
        <v>61964094</v>
      </c>
      <c r="K27" s="100">
        <v>255606582</v>
      </c>
      <c r="L27" s="100">
        <v>126006560</v>
      </c>
      <c r="M27" s="100">
        <v>443577236</v>
      </c>
      <c r="N27" s="100">
        <v>58937732</v>
      </c>
      <c r="O27" s="100">
        <v>119330323</v>
      </c>
      <c r="P27" s="100">
        <v>139936481</v>
      </c>
      <c r="Q27" s="100">
        <v>318204536</v>
      </c>
      <c r="R27" s="100">
        <v>0</v>
      </c>
      <c r="S27" s="100">
        <v>0</v>
      </c>
      <c r="T27" s="100">
        <v>0</v>
      </c>
      <c r="U27" s="100">
        <v>0</v>
      </c>
      <c r="V27" s="100">
        <v>924489870</v>
      </c>
      <c r="W27" s="100">
        <v>1354570632</v>
      </c>
      <c r="X27" s="100">
        <v>-430080762</v>
      </c>
      <c r="Y27" s="101">
        <v>-31.75</v>
      </c>
      <c r="Z27" s="102">
        <v>1806094176</v>
      </c>
    </row>
    <row r="28" spans="1:26" ht="12.75">
      <c r="A28" s="103" t="s">
        <v>46</v>
      </c>
      <c r="B28" s="19">
        <v>1020308325</v>
      </c>
      <c r="C28" s="19">
        <v>0</v>
      </c>
      <c r="D28" s="59">
        <v>894606490</v>
      </c>
      <c r="E28" s="60">
        <v>894606490</v>
      </c>
      <c r="F28" s="60">
        <v>0</v>
      </c>
      <c r="G28" s="60">
        <v>4054458</v>
      </c>
      <c r="H28" s="60">
        <v>70951466</v>
      </c>
      <c r="I28" s="60">
        <v>75005924</v>
      </c>
      <c r="J28" s="60">
        <v>37971204</v>
      </c>
      <c r="K28" s="60">
        <v>93653923</v>
      </c>
      <c r="L28" s="60">
        <v>73274095</v>
      </c>
      <c r="M28" s="60">
        <v>204899222</v>
      </c>
      <c r="N28" s="60">
        <v>31240561</v>
      </c>
      <c r="O28" s="60">
        <v>53624909</v>
      </c>
      <c r="P28" s="60">
        <v>65467355</v>
      </c>
      <c r="Q28" s="60">
        <v>150332825</v>
      </c>
      <c r="R28" s="60">
        <v>0</v>
      </c>
      <c r="S28" s="60">
        <v>0</v>
      </c>
      <c r="T28" s="60">
        <v>0</v>
      </c>
      <c r="U28" s="60">
        <v>0</v>
      </c>
      <c r="V28" s="60">
        <v>430237971</v>
      </c>
      <c r="W28" s="60">
        <v>670954868</v>
      </c>
      <c r="X28" s="60">
        <v>-240716897</v>
      </c>
      <c r="Y28" s="61">
        <v>-35.88</v>
      </c>
      <c r="Z28" s="62">
        <v>894606490</v>
      </c>
    </row>
    <row r="29" spans="1:26" ht="12.75">
      <c r="A29" s="58" t="s">
        <v>283</v>
      </c>
      <c r="B29" s="19">
        <v>0</v>
      </c>
      <c r="C29" s="19">
        <v>0</v>
      </c>
      <c r="D29" s="59">
        <v>30744351</v>
      </c>
      <c r="E29" s="60">
        <v>30744351</v>
      </c>
      <c r="F29" s="60">
        <v>1061582</v>
      </c>
      <c r="G29" s="60">
        <v>556876</v>
      </c>
      <c r="H29" s="60">
        <v>1610856</v>
      </c>
      <c r="I29" s="60">
        <v>3229314</v>
      </c>
      <c r="J29" s="60">
        <v>1615821</v>
      </c>
      <c r="K29" s="60">
        <v>2308314</v>
      </c>
      <c r="L29" s="60">
        <v>4279030</v>
      </c>
      <c r="M29" s="60">
        <v>8203165</v>
      </c>
      <c r="N29" s="60">
        <v>2994160</v>
      </c>
      <c r="O29" s="60">
        <v>6681716</v>
      </c>
      <c r="P29" s="60">
        <v>7841885</v>
      </c>
      <c r="Q29" s="60">
        <v>17517761</v>
      </c>
      <c r="R29" s="60">
        <v>0</v>
      </c>
      <c r="S29" s="60">
        <v>0</v>
      </c>
      <c r="T29" s="60">
        <v>0</v>
      </c>
      <c r="U29" s="60">
        <v>0</v>
      </c>
      <c r="V29" s="60">
        <v>28950240</v>
      </c>
      <c r="W29" s="60">
        <v>23058263</v>
      </c>
      <c r="X29" s="60">
        <v>5891977</v>
      </c>
      <c r="Y29" s="61">
        <v>25.55</v>
      </c>
      <c r="Z29" s="62">
        <v>30744351</v>
      </c>
    </row>
    <row r="30" spans="1:26" ht="12.75">
      <c r="A30" s="58" t="s">
        <v>52</v>
      </c>
      <c r="B30" s="19">
        <v>0</v>
      </c>
      <c r="C30" s="19">
        <v>0</v>
      </c>
      <c r="D30" s="59">
        <v>579849000</v>
      </c>
      <c r="E30" s="60">
        <v>579849000</v>
      </c>
      <c r="F30" s="60">
        <v>6513726</v>
      </c>
      <c r="G30" s="60">
        <v>6014065</v>
      </c>
      <c r="H30" s="60">
        <v>10953000</v>
      </c>
      <c r="I30" s="60">
        <v>23480791</v>
      </c>
      <c r="J30" s="60">
        <v>4556581</v>
      </c>
      <c r="K30" s="60">
        <v>154163590</v>
      </c>
      <c r="L30" s="60">
        <v>23655808</v>
      </c>
      <c r="M30" s="60">
        <v>182375979</v>
      </c>
      <c r="N30" s="60">
        <v>7137263</v>
      </c>
      <c r="O30" s="60">
        <v>47968118</v>
      </c>
      <c r="P30" s="60">
        <v>38762503</v>
      </c>
      <c r="Q30" s="60">
        <v>93867884</v>
      </c>
      <c r="R30" s="60">
        <v>0</v>
      </c>
      <c r="S30" s="60">
        <v>0</v>
      </c>
      <c r="T30" s="60">
        <v>0</v>
      </c>
      <c r="U30" s="60">
        <v>0</v>
      </c>
      <c r="V30" s="60">
        <v>299724654</v>
      </c>
      <c r="W30" s="60">
        <v>434886750</v>
      </c>
      <c r="X30" s="60">
        <v>-135162096</v>
      </c>
      <c r="Y30" s="61">
        <v>-31.08</v>
      </c>
      <c r="Z30" s="62">
        <v>579849000</v>
      </c>
    </row>
    <row r="31" spans="1:26" ht="12.75">
      <c r="A31" s="58" t="s">
        <v>53</v>
      </c>
      <c r="B31" s="19">
        <v>662754521</v>
      </c>
      <c r="C31" s="19">
        <v>0</v>
      </c>
      <c r="D31" s="59">
        <v>300894335</v>
      </c>
      <c r="E31" s="60">
        <v>300894335</v>
      </c>
      <c r="F31" s="60">
        <v>11443804</v>
      </c>
      <c r="G31" s="60">
        <v>20998095</v>
      </c>
      <c r="H31" s="60">
        <v>28550169</v>
      </c>
      <c r="I31" s="60">
        <v>60992068</v>
      </c>
      <c r="J31" s="60">
        <v>17820488</v>
      </c>
      <c r="K31" s="60">
        <v>5480754</v>
      </c>
      <c r="L31" s="60">
        <v>24797626</v>
      </c>
      <c r="M31" s="60">
        <v>48098868</v>
      </c>
      <c r="N31" s="60">
        <v>17565747</v>
      </c>
      <c r="O31" s="60">
        <v>11055580</v>
      </c>
      <c r="P31" s="60">
        <v>27864737</v>
      </c>
      <c r="Q31" s="60">
        <v>56486064</v>
      </c>
      <c r="R31" s="60">
        <v>0</v>
      </c>
      <c r="S31" s="60">
        <v>0</v>
      </c>
      <c r="T31" s="60">
        <v>0</v>
      </c>
      <c r="U31" s="60">
        <v>0</v>
      </c>
      <c r="V31" s="60">
        <v>165577000</v>
      </c>
      <c r="W31" s="60">
        <v>225670751</v>
      </c>
      <c r="X31" s="60">
        <v>-60093751</v>
      </c>
      <c r="Y31" s="61">
        <v>-26.63</v>
      </c>
      <c r="Z31" s="62">
        <v>300894335</v>
      </c>
    </row>
    <row r="32" spans="1:26" ht="12.75">
      <c r="A32" s="70" t="s">
        <v>54</v>
      </c>
      <c r="B32" s="22">
        <f>SUM(B28:B31)</f>
        <v>1683062846</v>
      </c>
      <c r="C32" s="22">
        <f>SUM(C28:C31)</f>
        <v>0</v>
      </c>
      <c r="D32" s="99">
        <f aca="true" t="shared" si="5" ref="D32:Z32">SUM(D28:D31)</f>
        <v>1806094176</v>
      </c>
      <c r="E32" s="100">
        <f t="shared" si="5"/>
        <v>1806094176</v>
      </c>
      <c r="F32" s="100">
        <f t="shared" si="5"/>
        <v>19019112</v>
      </c>
      <c r="G32" s="100">
        <f t="shared" si="5"/>
        <v>31623494</v>
      </c>
      <c r="H32" s="100">
        <f t="shared" si="5"/>
        <v>112065491</v>
      </c>
      <c r="I32" s="100">
        <f t="shared" si="5"/>
        <v>162708097</v>
      </c>
      <c r="J32" s="100">
        <f t="shared" si="5"/>
        <v>61964094</v>
      </c>
      <c r="K32" s="100">
        <f t="shared" si="5"/>
        <v>255606581</v>
      </c>
      <c r="L32" s="100">
        <f t="shared" si="5"/>
        <v>126006559</v>
      </c>
      <c r="M32" s="100">
        <f t="shared" si="5"/>
        <v>443577234</v>
      </c>
      <c r="N32" s="100">
        <f t="shared" si="5"/>
        <v>58937731</v>
      </c>
      <c r="O32" s="100">
        <f t="shared" si="5"/>
        <v>119330323</v>
      </c>
      <c r="P32" s="100">
        <f t="shared" si="5"/>
        <v>139936480</v>
      </c>
      <c r="Q32" s="100">
        <f t="shared" si="5"/>
        <v>318204534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924489865</v>
      </c>
      <c r="W32" s="100">
        <f t="shared" si="5"/>
        <v>1354570632</v>
      </c>
      <c r="X32" s="100">
        <f t="shared" si="5"/>
        <v>-430080767</v>
      </c>
      <c r="Y32" s="101">
        <f>+IF(W32&lt;&gt;0,(X32/W32)*100,0)</f>
        <v>-31.750338951686352</v>
      </c>
      <c r="Z32" s="102">
        <f t="shared" si="5"/>
        <v>1806094176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2097953892</v>
      </c>
      <c r="C35" s="19">
        <v>0</v>
      </c>
      <c r="D35" s="59">
        <v>2803441082</v>
      </c>
      <c r="E35" s="60">
        <v>2803441082</v>
      </c>
      <c r="F35" s="60">
        <v>1753534048</v>
      </c>
      <c r="G35" s="60">
        <v>1833739416</v>
      </c>
      <c r="H35" s="60">
        <v>1838843948</v>
      </c>
      <c r="I35" s="60">
        <v>1838843948</v>
      </c>
      <c r="J35" s="60">
        <v>2171907180</v>
      </c>
      <c r="K35" s="60">
        <v>2724129859</v>
      </c>
      <c r="L35" s="60">
        <v>2673587174</v>
      </c>
      <c r="M35" s="60">
        <v>2673587174</v>
      </c>
      <c r="N35" s="60">
        <v>2694303970</v>
      </c>
      <c r="O35" s="60">
        <v>3205686345</v>
      </c>
      <c r="P35" s="60">
        <v>3573415155</v>
      </c>
      <c r="Q35" s="60">
        <v>3573415155</v>
      </c>
      <c r="R35" s="60">
        <v>0</v>
      </c>
      <c r="S35" s="60">
        <v>0</v>
      </c>
      <c r="T35" s="60">
        <v>0</v>
      </c>
      <c r="U35" s="60">
        <v>0</v>
      </c>
      <c r="V35" s="60">
        <v>3573415155</v>
      </c>
      <c r="W35" s="60">
        <v>2102580812</v>
      </c>
      <c r="X35" s="60">
        <v>1470834343</v>
      </c>
      <c r="Y35" s="61">
        <v>69.95</v>
      </c>
      <c r="Z35" s="62">
        <v>2803441082</v>
      </c>
    </row>
    <row r="36" spans="1:26" ht="12.75">
      <c r="A36" s="58" t="s">
        <v>57</v>
      </c>
      <c r="B36" s="19">
        <v>16223843709</v>
      </c>
      <c r="C36" s="19">
        <v>0</v>
      </c>
      <c r="D36" s="59">
        <v>16621521593</v>
      </c>
      <c r="E36" s="60">
        <v>16621521593</v>
      </c>
      <c r="F36" s="60">
        <v>16370192811</v>
      </c>
      <c r="G36" s="60">
        <v>16403437305</v>
      </c>
      <c r="H36" s="60">
        <v>16264629884</v>
      </c>
      <c r="I36" s="60">
        <v>16264629884</v>
      </c>
      <c r="J36" s="60">
        <v>16536714449</v>
      </c>
      <c r="K36" s="60">
        <v>16536714449</v>
      </c>
      <c r="L36" s="60">
        <v>16506023748</v>
      </c>
      <c r="M36" s="60">
        <v>16506023748</v>
      </c>
      <c r="N36" s="60">
        <v>16498995071</v>
      </c>
      <c r="O36" s="60">
        <v>18213495071</v>
      </c>
      <c r="P36" s="60">
        <v>18258552625</v>
      </c>
      <c r="Q36" s="60">
        <v>18258552625</v>
      </c>
      <c r="R36" s="60">
        <v>0</v>
      </c>
      <c r="S36" s="60">
        <v>0</v>
      </c>
      <c r="T36" s="60">
        <v>0</v>
      </c>
      <c r="U36" s="60">
        <v>0</v>
      </c>
      <c r="V36" s="60">
        <v>18258552625</v>
      </c>
      <c r="W36" s="60">
        <v>12466141195</v>
      </c>
      <c r="X36" s="60">
        <v>5792411430</v>
      </c>
      <c r="Y36" s="61">
        <v>46.47</v>
      </c>
      <c r="Z36" s="62">
        <v>16621521593</v>
      </c>
    </row>
    <row r="37" spans="1:26" ht="12.75">
      <c r="A37" s="58" t="s">
        <v>58</v>
      </c>
      <c r="B37" s="19">
        <v>2362343505</v>
      </c>
      <c r="C37" s="19">
        <v>0</v>
      </c>
      <c r="D37" s="59">
        <v>2519078390</v>
      </c>
      <c r="E37" s="60">
        <v>2519078390</v>
      </c>
      <c r="F37" s="60">
        <v>2920819084</v>
      </c>
      <c r="G37" s="60">
        <v>3034962741</v>
      </c>
      <c r="H37" s="60">
        <v>2614219561</v>
      </c>
      <c r="I37" s="60">
        <v>2614219561</v>
      </c>
      <c r="J37" s="60">
        <v>3052600899</v>
      </c>
      <c r="K37" s="60">
        <v>2217600899</v>
      </c>
      <c r="L37" s="60">
        <v>2152959683</v>
      </c>
      <c r="M37" s="60">
        <v>2152959683</v>
      </c>
      <c r="N37" s="60">
        <v>1855076677</v>
      </c>
      <c r="O37" s="60">
        <v>2705817949</v>
      </c>
      <c r="P37" s="60">
        <v>3000604289</v>
      </c>
      <c r="Q37" s="60">
        <v>3000604289</v>
      </c>
      <c r="R37" s="60">
        <v>0</v>
      </c>
      <c r="S37" s="60">
        <v>0</v>
      </c>
      <c r="T37" s="60">
        <v>0</v>
      </c>
      <c r="U37" s="60">
        <v>0</v>
      </c>
      <c r="V37" s="60">
        <v>3000604289</v>
      </c>
      <c r="W37" s="60">
        <v>1889308793</v>
      </c>
      <c r="X37" s="60">
        <v>1111295496</v>
      </c>
      <c r="Y37" s="61">
        <v>58.82</v>
      </c>
      <c r="Z37" s="62">
        <v>2519078390</v>
      </c>
    </row>
    <row r="38" spans="1:26" ht="12.75">
      <c r="A38" s="58" t="s">
        <v>59</v>
      </c>
      <c r="B38" s="19">
        <v>2464681849</v>
      </c>
      <c r="C38" s="19">
        <v>0</v>
      </c>
      <c r="D38" s="59">
        <v>2265420565</v>
      </c>
      <c r="E38" s="60">
        <v>2265420565</v>
      </c>
      <c r="F38" s="60">
        <v>1594162995</v>
      </c>
      <c r="G38" s="60">
        <v>1592778755</v>
      </c>
      <c r="H38" s="60">
        <v>1607177259</v>
      </c>
      <c r="I38" s="60">
        <v>1607177259</v>
      </c>
      <c r="J38" s="60">
        <v>1607177259</v>
      </c>
      <c r="K38" s="60">
        <v>1907177259</v>
      </c>
      <c r="L38" s="60">
        <v>1971733100</v>
      </c>
      <c r="M38" s="60">
        <v>1971733100</v>
      </c>
      <c r="N38" s="60">
        <v>2004737828</v>
      </c>
      <c r="O38" s="60">
        <v>2404737828</v>
      </c>
      <c r="P38" s="60">
        <v>2404737828</v>
      </c>
      <c r="Q38" s="60">
        <v>2404737828</v>
      </c>
      <c r="R38" s="60">
        <v>0</v>
      </c>
      <c r="S38" s="60">
        <v>0</v>
      </c>
      <c r="T38" s="60">
        <v>0</v>
      </c>
      <c r="U38" s="60">
        <v>0</v>
      </c>
      <c r="V38" s="60">
        <v>2404737828</v>
      </c>
      <c r="W38" s="60">
        <v>1699065424</v>
      </c>
      <c r="X38" s="60">
        <v>705672404</v>
      </c>
      <c r="Y38" s="61">
        <v>41.53</v>
      </c>
      <c r="Z38" s="62">
        <v>2265420565</v>
      </c>
    </row>
    <row r="39" spans="1:26" ht="12.75">
      <c r="A39" s="58" t="s">
        <v>60</v>
      </c>
      <c r="B39" s="19">
        <v>13494772247</v>
      </c>
      <c r="C39" s="19">
        <v>0</v>
      </c>
      <c r="D39" s="59">
        <v>14640463720</v>
      </c>
      <c r="E39" s="60">
        <v>14640463720</v>
      </c>
      <c r="F39" s="60">
        <v>13608744780</v>
      </c>
      <c r="G39" s="60">
        <v>13609435225</v>
      </c>
      <c r="H39" s="60">
        <v>13882077013</v>
      </c>
      <c r="I39" s="60">
        <v>13882077013</v>
      </c>
      <c r="J39" s="60">
        <v>14048843472</v>
      </c>
      <c r="K39" s="60">
        <v>15136066150</v>
      </c>
      <c r="L39" s="60">
        <v>15054918139</v>
      </c>
      <c r="M39" s="60">
        <v>15054918139</v>
      </c>
      <c r="N39" s="60">
        <v>15333484536</v>
      </c>
      <c r="O39" s="60">
        <v>16308625639</v>
      </c>
      <c r="P39" s="60">
        <v>16426625663</v>
      </c>
      <c r="Q39" s="60">
        <v>16426625663</v>
      </c>
      <c r="R39" s="60">
        <v>0</v>
      </c>
      <c r="S39" s="60">
        <v>0</v>
      </c>
      <c r="T39" s="60">
        <v>0</v>
      </c>
      <c r="U39" s="60">
        <v>0</v>
      </c>
      <c r="V39" s="60">
        <v>16426625663</v>
      </c>
      <c r="W39" s="60">
        <v>10980347790</v>
      </c>
      <c r="X39" s="60">
        <v>5446277873</v>
      </c>
      <c r="Y39" s="61">
        <v>49.6</v>
      </c>
      <c r="Z39" s="62">
        <v>14640463720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1074025846</v>
      </c>
      <c r="C42" s="19">
        <v>0</v>
      </c>
      <c r="D42" s="59">
        <v>1496071011</v>
      </c>
      <c r="E42" s="60">
        <v>1496071011</v>
      </c>
      <c r="F42" s="60">
        <v>-48492839</v>
      </c>
      <c r="G42" s="60">
        <v>173338020</v>
      </c>
      <c r="H42" s="60">
        <v>-144689892</v>
      </c>
      <c r="I42" s="60">
        <v>-19844711</v>
      </c>
      <c r="J42" s="60">
        <v>58600093</v>
      </c>
      <c r="K42" s="60">
        <v>-92565151</v>
      </c>
      <c r="L42" s="60">
        <v>154710491</v>
      </c>
      <c r="M42" s="60">
        <v>120745433</v>
      </c>
      <c r="N42" s="60">
        <v>-14221408</v>
      </c>
      <c r="O42" s="60">
        <v>72141757</v>
      </c>
      <c r="P42" s="60">
        <v>300216801</v>
      </c>
      <c r="Q42" s="60">
        <v>358137150</v>
      </c>
      <c r="R42" s="60">
        <v>0</v>
      </c>
      <c r="S42" s="60">
        <v>0</v>
      </c>
      <c r="T42" s="60">
        <v>0</v>
      </c>
      <c r="U42" s="60">
        <v>0</v>
      </c>
      <c r="V42" s="60">
        <v>459037872</v>
      </c>
      <c r="W42" s="60">
        <v>1677327974</v>
      </c>
      <c r="X42" s="60">
        <v>-1218290102</v>
      </c>
      <c r="Y42" s="61">
        <v>-72.63</v>
      </c>
      <c r="Z42" s="62">
        <v>1496071011</v>
      </c>
    </row>
    <row r="43" spans="1:26" ht="12.75">
      <c r="A43" s="58" t="s">
        <v>63</v>
      </c>
      <c r="B43" s="19">
        <v>-1228373037</v>
      </c>
      <c r="C43" s="19">
        <v>0</v>
      </c>
      <c r="D43" s="59">
        <v>-1626973878</v>
      </c>
      <c r="E43" s="60">
        <v>-1626973878</v>
      </c>
      <c r="F43" s="60">
        <v>-71509846</v>
      </c>
      <c r="G43" s="60">
        <v>-26638109</v>
      </c>
      <c r="H43" s="60">
        <v>-30058388</v>
      </c>
      <c r="I43" s="60">
        <v>-128206343</v>
      </c>
      <c r="J43" s="60">
        <v>-61898275</v>
      </c>
      <c r="K43" s="60">
        <v>-38758031</v>
      </c>
      <c r="L43" s="60">
        <v>-132601851</v>
      </c>
      <c r="M43" s="60">
        <v>-233258157</v>
      </c>
      <c r="N43" s="60">
        <v>-56075751</v>
      </c>
      <c r="O43" s="60">
        <v>-109866934</v>
      </c>
      <c r="P43" s="60">
        <v>-153847260</v>
      </c>
      <c r="Q43" s="60">
        <v>-319789945</v>
      </c>
      <c r="R43" s="60">
        <v>0</v>
      </c>
      <c r="S43" s="60">
        <v>0</v>
      </c>
      <c r="T43" s="60">
        <v>0</v>
      </c>
      <c r="U43" s="60">
        <v>0</v>
      </c>
      <c r="V43" s="60">
        <v>-681254445</v>
      </c>
      <c r="W43" s="60">
        <v>-1220199777</v>
      </c>
      <c r="X43" s="60">
        <v>538945332</v>
      </c>
      <c r="Y43" s="61">
        <v>-44.17</v>
      </c>
      <c r="Z43" s="62">
        <v>-1626973878</v>
      </c>
    </row>
    <row r="44" spans="1:26" ht="12.75">
      <c r="A44" s="58" t="s">
        <v>64</v>
      </c>
      <c r="B44" s="19">
        <v>167115436</v>
      </c>
      <c r="C44" s="19">
        <v>0</v>
      </c>
      <c r="D44" s="59">
        <v>433506997</v>
      </c>
      <c r="E44" s="60">
        <v>433506997</v>
      </c>
      <c r="F44" s="60">
        <v>1179099</v>
      </c>
      <c r="G44" s="60">
        <v>-1234610</v>
      </c>
      <c r="H44" s="60">
        <v>-25884575</v>
      </c>
      <c r="I44" s="60">
        <v>-25940086</v>
      </c>
      <c r="J44" s="60">
        <v>-25981985</v>
      </c>
      <c r="K44" s="60">
        <v>298627967</v>
      </c>
      <c r="L44" s="60">
        <v>83050</v>
      </c>
      <c r="M44" s="60">
        <v>272729032</v>
      </c>
      <c r="N44" s="60">
        <v>120354</v>
      </c>
      <c r="O44" s="60">
        <v>200245746</v>
      </c>
      <c r="P44" s="60">
        <v>-20631183</v>
      </c>
      <c r="Q44" s="60">
        <v>179734917</v>
      </c>
      <c r="R44" s="60">
        <v>0</v>
      </c>
      <c r="S44" s="60">
        <v>0</v>
      </c>
      <c r="T44" s="60">
        <v>0</v>
      </c>
      <c r="U44" s="60">
        <v>0</v>
      </c>
      <c r="V44" s="60">
        <v>426523863</v>
      </c>
      <c r="W44" s="60">
        <v>200130244</v>
      </c>
      <c r="X44" s="60">
        <v>226393619</v>
      </c>
      <c r="Y44" s="61">
        <v>113.12</v>
      </c>
      <c r="Z44" s="62">
        <v>433506997</v>
      </c>
    </row>
    <row r="45" spans="1:26" ht="12.75">
      <c r="A45" s="70" t="s">
        <v>65</v>
      </c>
      <c r="B45" s="22">
        <v>325679377</v>
      </c>
      <c r="C45" s="22">
        <v>0</v>
      </c>
      <c r="D45" s="99">
        <v>780214097</v>
      </c>
      <c r="E45" s="100">
        <v>780214097</v>
      </c>
      <c r="F45" s="100">
        <v>339622238</v>
      </c>
      <c r="G45" s="100">
        <v>485087539</v>
      </c>
      <c r="H45" s="100">
        <v>284454684</v>
      </c>
      <c r="I45" s="100">
        <v>284454684</v>
      </c>
      <c r="J45" s="100">
        <v>255174517</v>
      </c>
      <c r="K45" s="100">
        <v>422479302</v>
      </c>
      <c r="L45" s="100">
        <v>444670992</v>
      </c>
      <c r="M45" s="100">
        <v>444670992</v>
      </c>
      <c r="N45" s="100">
        <v>374494187</v>
      </c>
      <c r="O45" s="100">
        <v>537014756</v>
      </c>
      <c r="P45" s="100">
        <v>662753114</v>
      </c>
      <c r="Q45" s="100">
        <v>662753114</v>
      </c>
      <c r="R45" s="100">
        <v>0</v>
      </c>
      <c r="S45" s="100">
        <v>0</v>
      </c>
      <c r="T45" s="100">
        <v>0</v>
      </c>
      <c r="U45" s="100">
        <v>0</v>
      </c>
      <c r="V45" s="100">
        <v>662753114</v>
      </c>
      <c r="W45" s="100">
        <v>1134868408</v>
      </c>
      <c r="X45" s="100">
        <v>-472115294</v>
      </c>
      <c r="Y45" s="101">
        <v>-41.6</v>
      </c>
      <c r="Z45" s="102">
        <v>780214097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322655234</v>
      </c>
      <c r="C49" s="52">
        <v>0</v>
      </c>
      <c r="D49" s="129">
        <v>260169428</v>
      </c>
      <c r="E49" s="54">
        <v>168256879</v>
      </c>
      <c r="F49" s="54">
        <v>0</v>
      </c>
      <c r="G49" s="54">
        <v>0</v>
      </c>
      <c r="H49" s="54">
        <v>0</v>
      </c>
      <c r="I49" s="54">
        <v>178116648</v>
      </c>
      <c r="J49" s="54">
        <v>0</v>
      </c>
      <c r="K49" s="54">
        <v>0</v>
      </c>
      <c r="L49" s="54">
        <v>0</v>
      </c>
      <c r="M49" s="54">
        <v>121422329</v>
      </c>
      <c r="N49" s="54">
        <v>0</v>
      </c>
      <c r="O49" s="54">
        <v>0</v>
      </c>
      <c r="P49" s="54">
        <v>0</v>
      </c>
      <c r="Q49" s="54">
        <v>118493476</v>
      </c>
      <c r="R49" s="54">
        <v>0</v>
      </c>
      <c r="S49" s="54">
        <v>0</v>
      </c>
      <c r="T49" s="54">
        <v>0</v>
      </c>
      <c r="U49" s="54">
        <v>0</v>
      </c>
      <c r="V49" s="54">
        <v>735928981</v>
      </c>
      <c r="W49" s="54">
        <v>2327041865</v>
      </c>
      <c r="X49" s="54">
        <v>4232084840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258441858</v>
      </c>
      <c r="C51" s="52">
        <v>0</v>
      </c>
      <c r="D51" s="129">
        <v>62404704</v>
      </c>
      <c r="E51" s="54">
        <v>27817794</v>
      </c>
      <c r="F51" s="54">
        <v>0</v>
      </c>
      <c r="G51" s="54">
        <v>0</v>
      </c>
      <c r="H51" s="54">
        <v>0</v>
      </c>
      <c r="I51" s="54">
        <v>17686076</v>
      </c>
      <c r="J51" s="54">
        <v>0</v>
      </c>
      <c r="K51" s="54">
        <v>0</v>
      </c>
      <c r="L51" s="54">
        <v>0</v>
      </c>
      <c r="M51" s="54">
        <v>59233708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425584140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90.79289353244056</v>
      </c>
      <c r="C58" s="5">
        <f>IF(C67=0,0,+(C76/C67)*100)</f>
        <v>0</v>
      </c>
      <c r="D58" s="6">
        <f aca="true" t="shared" si="6" ref="D58:Z58">IF(D67=0,0,+(D76/D67)*100)</f>
        <v>89.15200182623303</v>
      </c>
      <c r="E58" s="7">
        <f t="shared" si="6"/>
        <v>89.1581595060717</v>
      </c>
      <c r="F58" s="7">
        <f t="shared" si="6"/>
        <v>79.60243812661074</v>
      </c>
      <c r="G58" s="7">
        <f t="shared" si="6"/>
        <v>84.33509345884481</v>
      </c>
      <c r="H58" s="7">
        <f t="shared" si="6"/>
        <v>82.49947634790561</v>
      </c>
      <c r="I58" s="7">
        <f t="shared" si="6"/>
        <v>82.1839102476246</v>
      </c>
      <c r="J58" s="7">
        <f t="shared" si="6"/>
        <v>89.45056509583499</v>
      </c>
      <c r="K58" s="7">
        <f t="shared" si="6"/>
        <v>93.21644813629865</v>
      </c>
      <c r="L58" s="7">
        <f t="shared" si="6"/>
        <v>82.93028173639395</v>
      </c>
      <c r="M58" s="7">
        <f t="shared" si="6"/>
        <v>88.6583485020691</v>
      </c>
      <c r="N58" s="7">
        <f t="shared" si="6"/>
        <v>81.9299087354358</v>
      </c>
      <c r="O58" s="7">
        <f t="shared" si="6"/>
        <v>78.60048965916275</v>
      </c>
      <c r="P58" s="7">
        <f t="shared" si="6"/>
        <v>109.14948405532996</v>
      </c>
      <c r="Q58" s="7">
        <f t="shared" si="6"/>
        <v>89.30289179775373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86.42482586268262</v>
      </c>
      <c r="W58" s="7">
        <f t="shared" si="6"/>
        <v>88.63361268082517</v>
      </c>
      <c r="X58" s="7">
        <f t="shared" si="6"/>
        <v>0</v>
      </c>
      <c r="Y58" s="7">
        <f t="shared" si="6"/>
        <v>0</v>
      </c>
      <c r="Z58" s="8">
        <f t="shared" si="6"/>
        <v>89.1581595060717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89.95000006531309</v>
      </c>
      <c r="E59" s="10">
        <f t="shared" si="7"/>
        <v>89.95000006531309</v>
      </c>
      <c r="F59" s="10">
        <f t="shared" si="7"/>
        <v>94.86660503439043</v>
      </c>
      <c r="G59" s="10">
        <f t="shared" si="7"/>
        <v>53.163034730257394</v>
      </c>
      <c r="H59" s="10">
        <f t="shared" si="7"/>
        <v>74.8897588370134</v>
      </c>
      <c r="I59" s="10">
        <f t="shared" si="7"/>
        <v>71.25948834143804</v>
      </c>
      <c r="J59" s="10">
        <f t="shared" si="7"/>
        <v>98.36184776497447</v>
      </c>
      <c r="K59" s="10">
        <f t="shared" si="7"/>
        <v>96.79359134618079</v>
      </c>
      <c r="L59" s="10">
        <f t="shared" si="7"/>
        <v>68.30897087055658</v>
      </c>
      <c r="M59" s="10">
        <f t="shared" si="7"/>
        <v>87.7446091046688</v>
      </c>
      <c r="N59" s="10">
        <f t="shared" si="7"/>
        <v>96.4484925903152</v>
      </c>
      <c r="O59" s="10">
        <f t="shared" si="7"/>
        <v>110.12700700652755</v>
      </c>
      <c r="P59" s="10">
        <f t="shared" si="7"/>
        <v>164.15877926249632</v>
      </c>
      <c r="Q59" s="10">
        <f t="shared" si="7"/>
        <v>121.70236094598764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91.80168923868938</v>
      </c>
      <c r="W59" s="10">
        <f t="shared" si="7"/>
        <v>89.94999997623178</v>
      </c>
      <c r="X59" s="10">
        <f t="shared" si="7"/>
        <v>0</v>
      </c>
      <c r="Y59" s="10">
        <f t="shared" si="7"/>
        <v>0</v>
      </c>
      <c r="Z59" s="11">
        <f t="shared" si="7"/>
        <v>89.95000006531309</v>
      </c>
    </row>
    <row r="60" spans="1:26" ht="12.75">
      <c r="A60" s="38" t="s">
        <v>32</v>
      </c>
      <c r="B60" s="12">
        <f t="shared" si="7"/>
        <v>115.23640984695017</v>
      </c>
      <c r="C60" s="12">
        <f t="shared" si="7"/>
        <v>0</v>
      </c>
      <c r="D60" s="3">
        <f t="shared" si="7"/>
        <v>88.88113598330887</v>
      </c>
      <c r="E60" s="13">
        <f t="shared" si="7"/>
        <v>88.88113598330887</v>
      </c>
      <c r="F60" s="13">
        <f t="shared" si="7"/>
        <v>79.19809500306741</v>
      </c>
      <c r="G60" s="13">
        <f t="shared" si="7"/>
        <v>100.974774001955</v>
      </c>
      <c r="H60" s="13">
        <f t="shared" si="7"/>
        <v>88.35240508539893</v>
      </c>
      <c r="I60" s="13">
        <f t="shared" si="7"/>
        <v>89.30208021845611</v>
      </c>
      <c r="J60" s="13">
        <f t="shared" si="7"/>
        <v>92.84682541053336</v>
      </c>
      <c r="K60" s="13">
        <f t="shared" si="7"/>
        <v>98.38625854432186</v>
      </c>
      <c r="L60" s="13">
        <f t="shared" si="7"/>
        <v>94.48558008393788</v>
      </c>
      <c r="M60" s="13">
        <f t="shared" si="7"/>
        <v>95.20792862694401</v>
      </c>
      <c r="N60" s="13">
        <f t="shared" si="7"/>
        <v>83.07924068060515</v>
      </c>
      <c r="O60" s="13">
        <f t="shared" si="7"/>
        <v>74.47614281514163</v>
      </c>
      <c r="P60" s="13">
        <f t="shared" si="7"/>
        <v>101.35217509927404</v>
      </c>
      <c r="Q60" s="13">
        <f t="shared" si="7"/>
        <v>85.81107209669946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89.973995001507</v>
      </c>
      <c r="W60" s="13">
        <f t="shared" si="7"/>
        <v>88.23347647071913</v>
      </c>
      <c r="X60" s="13">
        <f t="shared" si="7"/>
        <v>0</v>
      </c>
      <c r="Y60" s="13">
        <f t="shared" si="7"/>
        <v>0</v>
      </c>
      <c r="Z60" s="14">
        <f t="shared" si="7"/>
        <v>88.88113598330887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88.2672912245769</v>
      </c>
      <c r="E61" s="13">
        <f t="shared" si="7"/>
        <v>88.2672912245769</v>
      </c>
      <c r="F61" s="13">
        <f t="shared" si="7"/>
        <v>86.62680239251758</v>
      </c>
      <c r="G61" s="13">
        <f t="shared" si="7"/>
        <v>118.25281936015402</v>
      </c>
      <c r="H61" s="13">
        <f t="shared" si="7"/>
        <v>99.3138014452027</v>
      </c>
      <c r="I61" s="13">
        <f t="shared" si="7"/>
        <v>100.82356092302238</v>
      </c>
      <c r="J61" s="13">
        <f t="shared" si="7"/>
        <v>134.85071980649028</v>
      </c>
      <c r="K61" s="13">
        <f t="shared" si="7"/>
        <v>122.42251013064293</v>
      </c>
      <c r="L61" s="13">
        <f t="shared" si="7"/>
        <v>105.41767366670962</v>
      </c>
      <c r="M61" s="13">
        <f t="shared" si="7"/>
        <v>120.58402224930222</v>
      </c>
      <c r="N61" s="13">
        <f t="shared" si="7"/>
        <v>110.8931183442971</v>
      </c>
      <c r="O61" s="13">
        <f t="shared" si="7"/>
        <v>101.52033434475274</v>
      </c>
      <c r="P61" s="13">
        <f t="shared" si="7"/>
        <v>119.30904642518527</v>
      </c>
      <c r="Q61" s="13">
        <f t="shared" si="7"/>
        <v>110.56347142778816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109.36367330018642</v>
      </c>
      <c r="W61" s="13">
        <f t="shared" si="7"/>
        <v>88.07353215406391</v>
      </c>
      <c r="X61" s="13">
        <f t="shared" si="7"/>
        <v>0</v>
      </c>
      <c r="Y61" s="13">
        <f t="shared" si="7"/>
        <v>0</v>
      </c>
      <c r="Z61" s="14">
        <f t="shared" si="7"/>
        <v>88.2672912245769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90.1658097424977</v>
      </c>
      <c r="E62" s="13">
        <f t="shared" si="7"/>
        <v>90.1658097424977</v>
      </c>
      <c r="F62" s="13">
        <f t="shared" si="7"/>
        <v>46.868729221428744</v>
      </c>
      <c r="G62" s="13">
        <f t="shared" si="7"/>
        <v>46.321474187536296</v>
      </c>
      <c r="H62" s="13">
        <f t="shared" si="7"/>
        <v>51.121872842651264</v>
      </c>
      <c r="I62" s="13">
        <f t="shared" si="7"/>
        <v>48.14996788443537</v>
      </c>
      <c r="J62" s="13">
        <f t="shared" si="7"/>
        <v>24.35186803370599</v>
      </c>
      <c r="K62" s="13">
        <f t="shared" si="7"/>
        <v>46.5660175562272</v>
      </c>
      <c r="L62" s="13">
        <f t="shared" si="7"/>
        <v>45.41367134491275</v>
      </c>
      <c r="M62" s="13">
        <f t="shared" si="7"/>
        <v>36.85807176868446</v>
      </c>
      <c r="N62" s="13">
        <f t="shared" si="7"/>
        <v>33.162937181799684</v>
      </c>
      <c r="O62" s="13">
        <f t="shared" si="7"/>
        <v>28.014558825383762</v>
      </c>
      <c r="P62" s="13">
        <f t="shared" si="7"/>
        <v>59.60209573882835</v>
      </c>
      <c r="Q62" s="13">
        <f t="shared" si="7"/>
        <v>38.284808419460376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40.405510725089414</v>
      </c>
      <c r="W62" s="13">
        <f t="shared" si="7"/>
        <v>87.6687904450372</v>
      </c>
      <c r="X62" s="13">
        <f t="shared" si="7"/>
        <v>0</v>
      </c>
      <c r="Y62" s="13">
        <f t="shared" si="7"/>
        <v>0</v>
      </c>
      <c r="Z62" s="14">
        <f t="shared" si="7"/>
        <v>90.1658097424977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90.87614769797912</v>
      </c>
      <c r="E63" s="13">
        <f t="shared" si="7"/>
        <v>90.87614769797912</v>
      </c>
      <c r="F63" s="13">
        <f t="shared" si="7"/>
        <v>65.98868493198846</v>
      </c>
      <c r="G63" s="13">
        <f t="shared" si="7"/>
        <v>65.58989840854153</v>
      </c>
      <c r="H63" s="13">
        <f t="shared" si="7"/>
        <v>68.14543853875482</v>
      </c>
      <c r="I63" s="13">
        <f t="shared" si="7"/>
        <v>66.5805285344959</v>
      </c>
      <c r="J63" s="13">
        <f t="shared" si="7"/>
        <v>57.90427507854387</v>
      </c>
      <c r="K63" s="13">
        <f t="shared" si="7"/>
        <v>72.10706991593007</v>
      </c>
      <c r="L63" s="13">
        <f t="shared" si="7"/>
        <v>-500.60946055003797</v>
      </c>
      <c r="M63" s="13">
        <f t="shared" si="7"/>
        <v>103.18079965964455</v>
      </c>
      <c r="N63" s="13">
        <f t="shared" si="7"/>
        <v>65.80287040250529</v>
      </c>
      <c r="O63" s="13">
        <f t="shared" si="7"/>
        <v>68.26851156881246</v>
      </c>
      <c r="P63" s="13">
        <f t="shared" si="7"/>
        <v>93.87196047099667</v>
      </c>
      <c r="Q63" s="13">
        <f t="shared" si="7"/>
        <v>75.74714810998141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78.66377886095812</v>
      </c>
      <c r="W63" s="13">
        <f t="shared" si="7"/>
        <v>90.87614769797912</v>
      </c>
      <c r="X63" s="13">
        <f t="shared" si="7"/>
        <v>0</v>
      </c>
      <c r="Y63" s="13">
        <f t="shared" si="7"/>
        <v>0</v>
      </c>
      <c r="Z63" s="14">
        <f t="shared" si="7"/>
        <v>90.87614769797912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89.94985001279166</v>
      </c>
      <c r="E64" s="13">
        <f t="shared" si="7"/>
        <v>89.94985001279166</v>
      </c>
      <c r="F64" s="13">
        <f t="shared" si="7"/>
        <v>63.941512660891675</v>
      </c>
      <c r="G64" s="13">
        <f t="shared" si="7"/>
        <v>71.03135521494167</v>
      </c>
      <c r="H64" s="13">
        <f t="shared" si="7"/>
        <v>71.53996207459159</v>
      </c>
      <c r="I64" s="13">
        <f t="shared" si="7"/>
        <v>68.8854438068639</v>
      </c>
      <c r="J64" s="13">
        <f t="shared" si="7"/>
        <v>58.77929744367133</v>
      </c>
      <c r="K64" s="13">
        <f t="shared" si="7"/>
        <v>76.26086910222517</v>
      </c>
      <c r="L64" s="13">
        <f t="shared" si="7"/>
        <v>37.114631107152334</v>
      </c>
      <c r="M64" s="13">
        <f t="shared" si="7"/>
        <v>53.265490947364704</v>
      </c>
      <c r="N64" s="13">
        <f t="shared" si="7"/>
        <v>65.25663256369303</v>
      </c>
      <c r="O64" s="13">
        <f t="shared" si="7"/>
        <v>66.8488809706275</v>
      </c>
      <c r="P64" s="13">
        <f t="shared" si="7"/>
        <v>82.65368560980278</v>
      </c>
      <c r="Q64" s="13">
        <f t="shared" si="7"/>
        <v>71.59108301114365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63.76217091025023</v>
      </c>
      <c r="W64" s="13">
        <f t="shared" si="7"/>
        <v>89.94985001279166</v>
      </c>
      <c r="X64" s="13">
        <f t="shared" si="7"/>
        <v>0</v>
      </c>
      <c r="Y64" s="13">
        <f t="shared" si="7"/>
        <v>0</v>
      </c>
      <c r="Z64" s="14">
        <f t="shared" si="7"/>
        <v>89.94985001279166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107.3274061988024</v>
      </c>
      <c r="C66" s="15">
        <f t="shared" si="7"/>
        <v>0</v>
      </c>
      <c r="D66" s="4">
        <f t="shared" si="7"/>
        <v>89.94999980638187</v>
      </c>
      <c r="E66" s="16">
        <f t="shared" si="7"/>
        <v>90.10663715956422</v>
      </c>
      <c r="F66" s="16">
        <f t="shared" si="7"/>
        <v>22.806991698685504</v>
      </c>
      <c r="G66" s="16">
        <f t="shared" si="7"/>
        <v>12.164492920135125</v>
      </c>
      <c r="H66" s="16">
        <f t="shared" si="7"/>
        <v>18.467174575877944</v>
      </c>
      <c r="I66" s="16">
        <f t="shared" si="7"/>
        <v>17.83715577930094</v>
      </c>
      <c r="J66" s="16">
        <f t="shared" si="7"/>
        <v>10.44014652442842</v>
      </c>
      <c r="K66" s="16">
        <f t="shared" si="7"/>
        <v>14.251686987713752</v>
      </c>
      <c r="L66" s="16">
        <f t="shared" si="7"/>
        <v>8.876087268560957</v>
      </c>
      <c r="M66" s="16">
        <f t="shared" si="7"/>
        <v>11.188863157665612</v>
      </c>
      <c r="N66" s="16">
        <f t="shared" si="7"/>
        <v>12.927599944413764</v>
      </c>
      <c r="O66" s="16">
        <f t="shared" si="7"/>
        <v>13.045650050380958</v>
      </c>
      <c r="P66" s="16">
        <f t="shared" si="7"/>
        <v>20.571276770021043</v>
      </c>
      <c r="Q66" s="16">
        <f t="shared" si="7"/>
        <v>15.548150734583293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14.787561871062788</v>
      </c>
      <c r="W66" s="16">
        <f t="shared" si="7"/>
        <v>89.03854141951723</v>
      </c>
      <c r="X66" s="16">
        <f t="shared" si="7"/>
        <v>0</v>
      </c>
      <c r="Y66" s="16">
        <f t="shared" si="7"/>
        <v>0</v>
      </c>
      <c r="Z66" s="17">
        <f t="shared" si="7"/>
        <v>90.10663715956422</v>
      </c>
    </row>
    <row r="67" spans="1:26" ht="12.75" hidden="1">
      <c r="A67" s="41" t="s">
        <v>286</v>
      </c>
      <c r="B67" s="24">
        <v>3877595130</v>
      </c>
      <c r="C67" s="24"/>
      <c r="D67" s="25">
        <v>4725425436</v>
      </c>
      <c r="E67" s="26">
        <v>4725099076</v>
      </c>
      <c r="F67" s="26">
        <v>426912366</v>
      </c>
      <c r="G67" s="26">
        <v>450332658</v>
      </c>
      <c r="H67" s="26">
        <v>422460833</v>
      </c>
      <c r="I67" s="26">
        <v>1299705857</v>
      </c>
      <c r="J67" s="26">
        <v>368794171</v>
      </c>
      <c r="K67" s="26">
        <v>355576820</v>
      </c>
      <c r="L67" s="26">
        <v>333955506</v>
      </c>
      <c r="M67" s="26">
        <v>1058326497</v>
      </c>
      <c r="N67" s="26">
        <v>370458461</v>
      </c>
      <c r="O67" s="26">
        <v>380545927</v>
      </c>
      <c r="P67" s="26">
        <v>342836665</v>
      </c>
      <c r="Q67" s="26">
        <v>1093841053</v>
      </c>
      <c r="R67" s="26"/>
      <c r="S67" s="26"/>
      <c r="T67" s="26"/>
      <c r="U67" s="26"/>
      <c r="V67" s="26">
        <v>3451873407</v>
      </c>
      <c r="W67" s="26">
        <v>3532057845</v>
      </c>
      <c r="X67" s="26"/>
      <c r="Y67" s="25"/>
      <c r="Z67" s="27">
        <v>4725099076</v>
      </c>
    </row>
    <row r="68" spans="1:26" ht="12.75" hidden="1">
      <c r="A68" s="37" t="s">
        <v>31</v>
      </c>
      <c r="B68" s="19">
        <v>810476471</v>
      </c>
      <c r="C68" s="19"/>
      <c r="D68" s="20">
        <v>1009751519</v>
      </c>
      <c r="E68" s="21">
        <v>1009751519</v>
      </c>
      <c r="F68" s="21">
        <v>79666050</v>
      </c>
      <c r="G68" s="21">
        <v>121959505</v>
      </c>
      <c r="H68" s="21">
        <v>89896548</v>
      </c>
      <c r="I68" s="21">
        <v>291522103</v>
      </c>
      <c r="J68" s="21">
        <v>78646842</v>
      </c>
      <c r="K68" s="21">
        <v>82094620</v>
      </c>
      <c r="L68" s="21">
        <v>81185142</v>
      </c>
      <c r="M68" s="21">
        <v>241926604</v>
      </c>
      <c r="N68" s="21">
        <v>81920961</v>
      </c>
      <c r="O68" s="21">
        <v>80507212</v>
      </c>
      <c r="P68" s="21">
        <v>70677668</v>
      </c>
      <c r="Q68" s="21">
        <v>233105841</v>
      </c>
      <c r="R68" s="21"/>
      <c r="S68" s="21"/>
      <c r="T68" s="21"/>
      <c r="U68" s="21"/>
      <c r="V68" s="21">
        <v>766554548</v>
      </c>
      <c r="W68" s="21">
        <v>757313640</v>
      </c>
      <c r="X68" s="21"/>
      <c r="Y68" s="20"/>
      <c r="Z68" s="23">
        <v>1009751519</v>
      </c>
    </row>
    <row r="69" spans="1:26" ht="12.75" hidden="1">
      <c r="A69" s="38" t="s">
        <v>32</v>
      </c>
      <c r="B69" s="19">
        <v>2891918204</v>
      </c>
      <c r="C69" s="19"/>
      <c r="D69" s="20">
        <v>3527933244</v>
      </c>
      <c r="E69" s="21">
        <v>3527933244</v>
      </c>
      <c r="F69" s="21">
        <v>328171867</v>
      </c>
      <c r="G69" s="21">
        <v>309655776</v>
      </c>
      <c r="H69" s="21">
        <v>314500558</v>
      </c>
      <c r="I69" s="21">
        <v>952328201</v>
      </c>
      <c r="J69" s="21">
        <v>269684666</v>
      </c>
      <c r="K69" s="21">
        <v>253187150</v>
      </c>
      <c r="L69" s="21">
        <v>232517893</v>
      </c>
      <c r="M69" s="21">
        <v>755389709</v>
      </c>
      <c r="N69" s="21">
        <v>266855873</v>
      </c>
      <c r="O69" s="21">
        <v>278866033</v>
      </c>
      <c r="P69" s="21">
        <v>250299610</v>
      </c>
      <c r="Q69" s="21">
        <v>796021516</v>
      </c>
      <c r="R69" s="21"/>
      <c r="S69" s="21"/>
      <c r="T69" s="21"/>
      <c r="U69" s="21"/>
      <c r="V69" s="21">
        <v>2503739426</v>
      </c>
      <c r="W69" s="21">
        <v>2633938701</v>
      </c>
      <c r="X69" s="21"/>
      <c r="Y69" s="20"/>
      <c r="Z69" s="23">
        <v>3527933244</v>
      </c>
    </row>
    <row r="70" spans="1:26" ht="12.75" hidden="1">
      <c r="A70" s="39" t="s">
        <v>103</v>
      </c>
      <c r="B70" s="19">
        <v>1964403913</v>
      </c>
      <c r="C70" s="19"/>
      <c r="D70" s="20">
        <v>2467426385</v>
      </c>
      <c r="E70" s="21">
        <v>2467426385</v>
      </c>
      <c r="F70" s="21">
        <v>254112240</v>
      </c>
      <c r="G70" s="21">
        <v>227105962</v>
      </c>
      <c r="H70" s="21">
        <v>232300839</v>
      </c>
      <c r="I70" s="21">
        <v>713519041</v>
      </c>
      <c r="J70" s="21">
        <v>158976616</v>
      </c>
      <c r="K70" s="21">
        <v>163169555</v>
      </c>
      <c r="L70" s="21">
        <v>169325961</v>
      </c>
      <c r="M70" s="21">
        <v>491472132</v>
      </c>
      <c r="N70" s="21">
        <v>159793885</v>
      </c>
      <c r="O70" s="21">
        <v>161673122</v>
      </c>
      <c r="P70" s="21">
        <v>161150827</v>
      </c>
      <c r="Q70" s="21">
        <v>482617834</v>
      </c>
      <c r="R70" s="21"/>
      <c r="S70" s="21"/>
      <c r="T70" s="21"/>
      <c r="U70" s="21"/>
      <c r="V70" s="21">
        <v>1687609007</v>
      </c>
      <c r="W70" s="21">
        <v>1797305705</v>
      </c>
      <c r="X70" s="21"/>
      <c r="Y70" s="20"/>
      <c r="Z70" s="23">
        <v>2467426385</v>
      </c>
    </row>
    <row r="71" spans="1:26" ht="12.75" hidden="1">
      <c r="A71" s="39" t="s">
        <v>104</v>
      </c>
      <c r="B71" s="19">
        <v>622627224</v>
      </c>
      <c r="C71" s="19"/>
      <c r="D71" s="20">
        <v>715698295</v>
      </c>
      <c r="E71" s="21">
        <v>715698295</v>
      </c>
      <c r="F71" s="21">
        <v>46664361</v>
      </c>
      <c r="G71" s="21">
        <v>54097432</v>
      </c>
      <c r="H71" s="21">
        <v>53401774</v>
      </c>
      <c r="I71" s="21">
        <v>154163567</v>
      </c>
      <c r="J71" s="21">
        <v>83833043</v>
      </c>
      <c r="K71" s="21">
        <v>62012868</v>
      </c>
      <c r="L71" s="21">
        <v>52178173</v>
      </c>
      <c r="M71" s="21">
        <v>198024084</v>
      </c>
      <c r="N71" s="21">
        <v>79112311</v>
      </c>
      <c r="O71" s="21">
        <v>90169637</v>
      </c>
      <c r="P71" s="21">
        <v>62450148</v>
      </c>
      <c r="Q71" s="21">
        <v>231732096</v>
      </c>
      <c r="R71" s="21"/>
      <c r="S71" s="21"/>
      <c r="T71" s="21"/>
      <c r="U71" s="21"/>
      <c r="V71" s="21">
        <v>583919747</v>
      </c>
      <c r="W71" s="21">
        <v>578026573</v>
      </c>
      <c r="X71" s="21"/>
      <c r="Y71" s="20"/>
      <c r="Z71" s="23">
        <v>715698295</v>
      </c>
    </row>
    <row r="72" spans="1:26" ht="12.75" hidden="1">
      <c r="A72" s="39" t="s">
        <v>105</v>
      </c>
      <c r="B72" s="19">
        <v>220157853</v>
      </c>
      <c r="C72" s="19"/>
      <c r="D72" s="20">
        <v>244712028</v>
      </c>
      <c r="E72" s="21">
        <v>244712028</v>
      </c>
      <c r="F72" s="21">
        <v>19739519</v>
      </c>
      <c r="G72" s="21">
        <v>20842894</v>
      </c>
      <c r="H72" s="21">
        <v>20659531</v>
      </c>
      <c r="I72" s="21">
        <v>61241944</v>
      </c>
      <c r="J72" s="21">
        <v>19371340</v>
      </c>
      <c r="K72" s="21">
        <v>20241839</v>
      </c>
      <c r="L72" s="21">
        <v>-2494337</v>
      </c>
      <c r="M72" s="21">
        <v>37118842</v>
      </c>
      <c r="N72" s="21">
        <v>20103313</v>
      </c>
      <c r="O72" s="21">
        <v>19232095</v>
      </c>
      <c r="P72" s="21">
        <v>18965315</v>
      </c>
      <c r="Q72" s="21">
        <v>58300723</v>
      </c>
      <c r="R72" s="21"/>
      <c r="S72" s="21"/>
      <c r="T72" s="21"/>
      <c r="U72" s="21"/>
      <c r="V72" s="21">
        <v>156661509</v>
      </c>
      <c r="W72" s="21">
        <v>183534021</v>
      </c>
      <c r="X72" s="21"/>
      <c r="Y72" s="20"/>
      <c r="Z72" s="23">
        <v>244712028</v>
      </c>
    </row>
    <row r="73" spans="1:26" ht="12.75" hidden="1">
      <c r="A73" s="39" t="s">
        <v>106</v>
      </c>
      <c r="B73" s="19">
        <v>84729214</v>
      </c>
      <c r="C73" s="19"/>
      <c r="D73" s="20">
        <v>100096536</v>
      </c>
      <c r="E73" s="21">
        <v>100096536</v>
      </c>
      <c r="F73" s="21">
        <v>7631532</v>
      </c>
      <c r="G73" s="21">
        <v>7581801</v>
      </c>
      <c r="H73" s="21">
        <v>8084290</v>
      </c>
      <c r="I73" s="21">
        <v>23297623</v>
      </c>
      <c r="J73" s="21">
        <v>7452954</v>
      </c>
      <c r="K73" s="21">
        <v>7700383</v>
      </c>
      <c r="L73" s="21">
        <v>13508096</v>
      </c>
      <c r="M73" s="21">
        <v>28661433</v>
      </c>
      <c r="N73" s="21">
        <v>7718584</v>
      </c>
      <c r="O73" s="21">
        <v>7730092</v>
      </c>
      <c r="P73" s="21">
        <v>7733320</v>
      </c>
      <c r="Q73" s="21">
        <v>23181996</v>
      </c>
      <c r="R73" s="21"/>
      <c r="S73" s="21"/>
      <c r="T73" s="21"/>
      <c r="U73" s="21"/>
      <c r="V73" s="21">
        <v>75141052</v>
      </c>
      <c r="W73" s="21">
        <v>75072402</v>
      </c>
      <c r="X73" s="21"/>
      <c r="Y73" s="20"/>
      <c r="Z73" s="23">
        <v>100096536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24215</v>
      </c>
      <c r="G74" s="21">
        <v>27687</v>
      </c>
      <c r="H74" s="21">
        <v>54124</v>
      </c>
      <c r="I74" s="21">
        <v>106026</v>
      </c>
      <c r="J74" s="21">
        <v>50713</v>
      </c>
      <c r="K74" s="21">
        <v>62505</v>
      </c>
      <c r="L74" s="21"/>
      <c r="M74" s="21">
        <v>113218</v>
      </c>
      <c r="N74" s="21">
        <v>127780</v>
      </c>
      <c r="O74" s="21">
        <v>61087</v>
      </c>
      <c r="P74" s="21"/>
      <c r="Q74" s="21">
        <v>188867</v>
      </c>
      <c r="R74" s="21"/>
      <c r="S74" s="21"/>
      <c r="T74" s="21"/>
      <c r="U74" s="21"/>
      <c r="V74" s="21">
        <v>408111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175200455</v>
      </c>
      <c r="C75" s="28"/>
      <c r="D75" s="29">
        <v>187740673</v>
      </c>
      <c r="E75" s="30">
        <v>187414313</v>
      </c>
      <c r="F75" s="30">
        <v>19074449</v>
      </c>
      <c r="G75" s="30">
        <v>18717377</v>
      </c>
      <c r="H75" s="30">
        <v>18063727</v>
      </c>
      <c r="I75" s="30">
        <v>55855553</v>
      </c>
      <c r="J75" s="30">
        <v>20462663</v>
      </c>
      <c r="K75" s="30">
        <v>20295050</v>
      </c>
      <c r="L75" s="30">
        <v>20252471</v>
      </c>
      <c r="M75" s="30">
        <v>61010184</v>
      </c>
      <c r="N75" s="30">
        <v>21681627</v>
      </c>
      <c r="O75" s="30">
        <v>21172682</v>
      </c>
      <c r="P75" s="30">
        <v>21859387</v>
      </c>
      <c r="Q75" s="30">
        <v>64713696</v>
      </c>
      <c r="R75" s="30"/>
      <c r="S75" s="30"/>
      <c r="T75" s="30"/>
      <c r="U75" s="30"/>
      <c r="V75" s="30">
        <v>181579433</v>
      </c>
      <c r="W75" s="30">
        <v>140805504</v>
      </c>
      <c r="X75" s="30"/>
      <c r="Y75" s="29"/>
      <c r="Z75" s="31">
        <v>187414313</v>
      </c>
    </row>
    <row r="76" spans="1:26" ht="12.75" hidden="1">
      <c r="A76" s="42" t="s">
        <v>287</v>
      </c>
      <c r="B76" s="32">
        <v>3520580818</v>
      </c>
      <c r="C76" s="32"/>
      <c r="D76" s="33">
        <v>4212811371</v>
      </c>
      <c r="E76" s="34">
        <v>4212811371</v>
      </c>
      <c r="F76" s="34">
        <v>339832652</v>
      </c>
      <c r="G76" s="34">
        <v>379788468</v>
      </c>
      <c r="H76" s="34">
        <v>348527975</v>
      </c>
      <c r="I76" s="34">
        <v>1068149095</v>
      </c>
      <c r="J76" s="34">
        <v>329888470</v>
      </c>
      <c r="K76" s="34">
        <v>331456082</v>
      </c>
      <c r="L76" s="34">
        <v>276950242</v>
      </c>
      <c r="M76" s="34">
        <v>938294794</v>
      </c>
      <c r="N76" s="34">
        <v>303516279</v>
      </c>
      <c r="O76" s="34">
        <v>299110962</v>
      </c>
      <c r="P76" s="34">
        <v>374204451</v>
      </c>
      <c r="Q76" s="34">
        <v>976831692</v>
      </c>
      <c r="R76" s="34"/>
      <c r="S76" s="34"/>
      <c r="T76" s="34"/>
      <c r="U76" s="34"/>
      <c r="V76" s="34">
        <v>2983275581</v>
      </c>
      <c r="W76" s="34">
        <v>3130590470</v>
      </c>
      <c r="X76" s="34"/>
      <c r="Y76" s="33"/>
      <c r="Z76" s="35">
        <v>4212811371</v>
      </c>
    </row>
    <row r="77" spans="1:26" ht="12.75" hidden="1">
      <c r="A77" s="37" t="s">
        <v>31</v>
      </c>
      <c r="B77" s="19"/>
      <c r="C77" s="19"/>
      <c r="D77" s="20">
        <v>908271492</v>
      </c>
      <c r="E77" s="21">
        <v>908271492</v>
      </c>
      <c r="F77" s="21">
        <v>75576477</v>
      </c>
      <c r="G77" s="21">
        <v>64837374</v>
      </c>
      <c r="H77" s="21">
        <v>67323308</v>
      </c>
      <c r="I77" s="21">
        <v>207737159</v>
      </c>
      <c r="J77" s="21">
        <v>77358487</v>
      </c>
      <c r="K77" s="21">
        <v>79462331</v>
      </c>
      <c r="L77" s="21">
        <v>55456735</v>
      </c>
      <c r="M77" s="21">
        <v>212277553</v>
      </c>
      <c r="N77" s="21">
        <v>79011532</v>
      </c>
      <c r="O77" s="21">
        <v>88660183</v>
      </c>
      <c r="P77" s="21">
        <v>116023597</v>
      </c>
      <c r="Q77" s="21">
        <v>283695312</v>
      </c>
      <c r="R77" s="21"/>
      <c r="S77" s="21"/>
      <c r="T77" s="21"/>
      <c r="U77" s="21"/>
      <c r="V77" s="21">
        <v>703710024</v>
      </c>
      <c r="W77" s="21">
        <v>681203619</v>
      </c>
      <c r="X77" s="21"/>
      <c r="Y77" s="20"/>
      <c r="Z77" s="23">
        <v>908271492</v>
      </c>
    </row>
    <row r="78" spans="1:26" ht="12.75" hidden="1">
      <c r="A78" s="38" t="s">
        <v>32</v>
      </c>
      <c r="B78" s="19">
        <v>3332542714</v>
      </c>
      <c r="C78" s="19"/>
      <c r="D78" s="20">
        <v>3135667144</v>
      </c>
      <c r="E78" s="21">
        <v>3135667144</v>
      </c>
      <c r="F78" s="21">
        <v>259905867</v>
      </c>
      <c r="G78" s="21">
        <v>312674220</v>
      </c>
      <c r="H78" s="21">
        <v>277868807</v>
      </c>
      <c r="I78" s="21">
        <v>850448894</v>
      </c>
      <c r="J78" s="21">
        <v>250393651</v>
      </c>
      <c r="K78" s="21">
        <v>249101364</v>
      </c>
      <c r="L78" s="21">
        <v>219695880</v>
      </c>
      <c r="M78" s="21">
        <v>719190895</v>
      </c>
      <c r="N78" s="21">
        <v>221701833</v>
      </c>
      <c r="O78" s="21">
        <v>207688665</v>
      </c>
      <c r="P78" s="21">
        <v>253684099</v>
      </c>
      <c r="Q78" s="21">
        <v>683074597</v>
      </c>
      <c r="R78" s="21"/>
      <c r="S78" s="21"/>
      <c r="T78" s="21"/>
      <c r="U78" s="21"/>
      <c r="V78" s="21">
        <v>2252714386</v>
      </c>
      <c r="W78" s="21">
        <v>2324015684</v>
      </c>
      <c r="X78" s="21"/>
      <c r="Y78" s="20"/>
      <c r="Z78" s="23">
        <v>3135667144</v>
      </c>
    </row>
    <row r="79" spans="1:26" ht="12.75" hidden="1">
      <c r="A79" s="39" t="s">
        <v>103</v>
      </c>
      <c r="B79" s="19"/>
      <c r="C79" s="19"/>
      <c r="D79" s="20">
        <v>2177930433</v>
      </c>
      <c r="E79" s="21">
        <v>2177930433</v>
      </c>
      <c r="F79" s="21">
        <v>220129308</v>
      </c>
      <c r="G79" s="21">
        <v>268559203</v>
      </c>
      <c r="H79" s="21">
        <v>230706794</v>
      </c>
      <c r="I79" s="21">
        <v>719395305</v>
      </c>
      <c r="J79" s="21">
        <v>214381111</v>
      </c>
      <c r="K79" s="21">
        <v>199756265</v>
      </c>
      <c r="L79" s="21">
        <v>178499489</v>
      </c>
      <c r="M79" s="21">
        <v>592636865</v>
      </c>
      <c r="N79" s="21">
        <v>177200422</v>
      </c>
      <c r="O79" s="21">
        <v>164131094</v>
      </c>
      <c r="P79" s="21">
        <v>192267515</v>
      </c>
      <c r="Q79" s="21">
        <v>533599031</v>
      </c>
      <c r="R79" s="21"/>
      <c r="S79" s="21"/>
      <c r="T79" s="21"/>
      <c r="U79" s="21"/>
      <c r="V79" s="21">
        <v>1845631201</v>
      </c>
      <c r="W79" s="21">
        <v>1582950618</v>
      </c>
      <c r="X79" s="21"/>
      <c r="Y79" s="20"/>
      <c r="Z79" s="23">
        <v>2177930433</v>
      </c>
    </row>
    <row r="80" spans="1:26" ht="12.75" hidden="1">
      <c r="A80" s="39" t="s">
        <v>104</v>
      </c>
      <c r="B80" s="19"/>
      <c r="C80" s="19"/>
      <c r="D80" s="20">
        <v>645315163</v>
      </c>
      <c r="E80" s="21">
        <v>645315163</v>
      </c>
      <c r="F80" s="21">
        <v>21870993</v>
      </c>
      <c r="G80" s="21">
        <v>25058728</v>
      </c>
      <c r="H80" s="21">
        <v>27299987</v>
      </c>
      <c r="I80" s="21">
        <v>74229708</v>
      </c>
      <c r="J80" s="21">
        <v>20414912</v>
      </c>
      <c r="K80" s="21">
        <v>28876923</v>
      </c>
      <c r="L80" s="21">
        <v>23696024</v>
      </c>
      <c r="M80" s="21">
        <v>72987859</v>
      </c>
      <c r="N80" s="21">
        <v>26235966</v>
      </c>
      <c r="O80" s="21">
        <v>25260626</v>
      </c>
      <c r="P80" s="21">
        <v>37221597</v>
      </c>
      <c r="Q80" s="21">
        <v>88718189</v>
      </c>
      <c r="R80" s="21"/>
      <c r="S80" s="21"/>
      <c r="T80" s="21"/>
      <c r="U80" s="21"/>
      <c r="V80" s="21">
        <v>235935756</v>
      </c>
      <c r="W80" s="21">
        <v>506748905</v>
      </c>
      <c r="X80" s="21"/>
      <c r="Y80" s="20"/>
      <c r="Z80" s="23">
        <v>645315163</v>
      </c>
    </row>
    <row r="81" spans="1:26" ht="12.75" hidden="1">
      <c r="A81" s="39" t="s">
        <v>105</v>
      </c>
      <c r="B81" s="19"/>
      <c r="C81" s="19"/>
      <c r="D81" s="20">
        <v>222384864</v>
      </c>
      <c r="E81" s="21">
        <v>222384864</v>
      </c>
      <c r="F81" s="21">
        <v>13025849</v>
      </c>
      <c r="G81" s="21">
        <v>13670833</v>
      </c>
      <c r="H81" s="21">
        <v>14078528</v>
      </c>
      <c r="I81" s="21">
        <v>40775210</v>
      </c>
      <c r="J81" s="21">
        <v>11216834</v>
      </c>
      <c r="K81" s="21">
        <v>14595797</v>
      </c>
      <c r="L81" s="21">
        <v>12486887</v>
      </c>
      <c r="M81" s="21">
        <v>38299518</v>
      </c>
      <c r="N81" s="21">
        <v>13228557</v>
      </c>
      <c r="O81" s="21">
        <v>13129465</v>
      </c>
      <c r="P81" s="21">
        <v>17803113</v>
      </c>
      <c r="Q81" s="21">
        <v>44161135</v>
      </c>
      <c r="R81" s="21"/>
      <c r="S81" s="21"/>
      <c r="T81" s="21"/>
      <c r="U81" s="21"/>
      <c r="V81" s="21">
        <v>123235863</v>
      </c>
      <c r="W81" s="21">
        <v>166788648</v>
      </c>
      <c r="X81" s="21"/>
      <c r="Y81" s="20"/>
      <c r="Z81" s="23">
        <v>222384864</v>
      </c>
    </row>
    <row r="82" spans="1:26" ht="12.75" hidden="1">
      <c r="A82" s="39" t="s">
        <v>106</v>
      </c>
      <c r="B82" s="19"/>
      <c r="C82" s="19"/>
      <c r="D82" s="20">
        <v>90036684</v>
      </c>
      <c r="E82" s="21">
        <v>90036684</v>
      </c>
      <c r="F82" s="21">
        <v>4879717</v>
      </c>
      <c r="G82" s="21">
        <v>5385456</v>
      </c>
      <c r="H82" s="21">
        <v>5783498</v>
      </c>
      <c r="I82" s="21">
        <v>16048671</v>
      </c>
      <c r="J82" s="21">
        <v>4380794</v>
      </c>
      <c r="K82" s="21">
        <v>5872379</v>
      </c>
      <c r="L82" s="21">
        <v>5013480</v>
      </c>
      <c r="M82" s="21">
        <v>15266653</v>
      </c>
      <c r="N82" s="21">
        <v>5036888</v>
      </c>
      <c r="O82" s="21">
        <v>5167480</v>
      </c>
      <c r="P82" s="21">
        <v>6391874</v>
      </c>
      <c r="Q82" s="21">
        <v>16596242</v>
      </c>
      <c r="R82" s="21"/>
      <c r="S82" s="21"/>
      <c r="T82" s="21"/>
      <c r="U82" s="21"/>
      <c r="V82" s="21">
        <v>47911566</v>
      </c>
      <c r="W82" s="21">
        <v>67527513</v>
      </c>
      <c r="X82" s="21"/>
      <c r="Y82" s="20"/>
      <c r="Z82" s="23">
        <v>90036684</v>
      </c>
    </row>
    <row r="83" spans="1:26" ht="12.75" hidden="1">
      <c r="A83" s="39" t="s">
        <v>107</v>
      </c>
      <c r="B83" s="19">
        <v>3332542714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188038104</v>
      </c>
      <c r="C84" s="28"/>
      <c r="D84" s="29">
        <v>168872735</v>
      </c>
      <c r="E84" s="30">
        <v>168872735</v>
      </c>
      <c r="F84" s="30">
        <v>4350308</v>
      </c>
      <c r="G84" s="30">
        <v>2276874</v>
      </c>
      <c r="H84" s="30">
        <v>3335860</v>
      </c>
      <c r="I84" s="30">
        <v>9963042</v>
      </c>
      <c r="J84" s="30">
        <v>2136332</v>
      </c>
      <c r="K84" s="30">
        <v>2892387</v>
      </c>
      <c r="L84" s="30">
        <v>1797627</v>
      </c>
      <c r="M84" s="30">
        <v>6826346</v>
      </c>
      <c r="N84" s="30">
        <v>2802914</v>
      </c>
      <c r="O84" s="30">
        <v>2762114</v>
      </c>
      <c r="P84" s="30">
        <v>4496755</v>
      </c>
      <c r="Q84" s="30">
        <v>10061783</v>
      </c>
      <c r="R84" s="30"/>
      <c r="S84" s="30"/>
      <c r="T84" s="30"/>
      <c r="U84" s="30"/>
      <c r="V84" s="30">
        <v>26851171</v>
      </c>
      <c r="W84" s="30">
        <v>125371167</v>
      </c>
      <c r="X84" s="30"/>
      <c r="Y84" s="29"/>
      <c r="Z84" s="31">
        <v>168872735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395291191</v>
      </c>
      <c r="D5" s="357">
        <f t="shared" si="0"/>
        <v>0</v>
      </c>
      <c r="E5" s="356">
        <f t="shared" si="0"/>
        <v>182199145</v>
      </c>
      <c r="F5" s="358">
        <f t="shared" si="0"/>
        <v>182199145</v>
      </c>
      <c r="G5" s="358">
        <f t="shared" si="0"/>
        <v>11231</v>
      </c>
      <c r="H5" s="356">
        <f t="shared" si="0"/>
        <v>17363978</v>
      </c>
      <c r="I5" s="356">
        <f t="shared" si="0"/>
        <v>8134288</v>
      </c>
      <c r="J5" s="358">
        <f t="shared" si="0"/>
        <v>25509497</v>
      </c>
      <c r="K5" s="358">
        <f t="shared" si="0"/>
        <v>4221244</v>
      </c>
      <c r="L5" s="356">
        <f t="shared" si="0"/>
        <v>2539853</v>
      </c>
      <c r="M5" s="356">
        <f t="shared" si="0"/>
        <v>24748854</v>
      </c>
      <c r="N5" s="358">
        <f t="shared" si="0"/>
        <v>31509951</v>
      </c>
      <c r="O5" s="358">
        <f t="shared" si="0"/>
        <v>8133747</v>
      </c>
      <c r="P5" s="356">
        <f t="shared" si="0"/>
        <v>6657568</v>
      </c>
      <c r="Q5" s="356">
        <f t="shared" si="0"/>
        <v>16926762</v>
      </c>
      <c r="R5" s="358">
        <f t="shared" si="0"/>
        <v>31718077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88737525</v>
      </c>
      <c r="X5" s="356">
        <f t="shared" si="0"/>
        <v>136649359</v>
      </c>
      <c r="Y5" s="358">
        <f t="shared" si="0"/>
        <v>-47911834</v>
      </c>
      <c r="Z5" s="359">
        <f>+IF(X5&lt;&gt;0,+(Y5/X5)*100,0)</f>
        <v>-35.06187979996306</v>
      </c>
      <c r="AA5" s="360">
        <f>+AA6+AA8+AA11+AA13+AA15</f>
        <v>182199145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49777284</v>
      </c>
      <c r="F6" s="59">
        <f t="shared" si="1"/>
        <v>49777284</v>
      </c>
      <c r="G6" s="59">
        <f t="shared" si="1"/>
        <v>-2896</v>
      </c>
      <c r="H6" s="60">
        <f t="shared" si="1"/>
        <v>970080</v>
      </c>
      <c r="I6" s="60">
        <f t="shared" si="1"/>
        <v>4963804</v>
      </c>
      <c r="J6" s="59">
        <f t="shared" si="1"/>
        <v>5930988</v>
      </c>
      <c r="K6" s="59">
        <f t="shared" si="1"/>
        <v>392597</v>
      </c>
      <c r="L6" s="60">
        <f t="shared" si="1"/>
        <v>2010320</v>
      </c>
      <c r="M6" s="60">
        <f t="shared" si="1"/>
        <v>14343240</v>
      </c>
      <c r="N6" s="59">
        <f t="shared" si="1"/>
        <v>16746157</v>
      </c>
      <c r="O6" s="59">
        <f t="shared" si="1"/>
        <v>2702740</v>
      </c>
      <c r="P6" s="60">
        <f t="shared" si="1"/>
        <v>2131864</v>
      </c>
      <c r="Q6" s="60">
        <f t="shared" si="1"/>
        <v>7884657</v>
      </c>
      <c r="R6" s="59">
        <f t="shared" si="1"/>
        <v>12719261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35396406</v>
      </c>
      <c r="X6" s="60">
        <f t="shared" si="1"/>
        <v>37332963</v>
      </c>
      <c r="Y6" s="59">
        <f t="shared" si="1"/>
        <v>-1936557</v>
      </c>
      <c r="Z6" s="61">
        <f>+IF(X6&lt;&gt;0,+(Y6/X6)*100,0)</f>
        <v>-5.187257705743849</v>
      </c>
      <c r="AA6" s="62">
        <f t="shared" si="1"/>
        <v>49777284</v>
      </c>
    </row>
    <row r="7" spans="1:27" ht="12.75">
      <c r="A7" s="291" t="s">
        <v>229</v>
      </c>
      <c r="B7" s="142"/>
      <c r="C7" s="60"/>
      <c r="D7" s="340"/>
      <c r="E7" s="60">
        <v>49777284</v>
      </c>
      <c r="F7" s="59">
        <v>49777284</v>
      </c>
      <c r="G7" s="59">
        <v>-2896</v>
      </c>
      <c r="H7" s="60">
        <v>970080</v>
      </c>
      <c r="I7" s="60">
        <v>4963804</v>
      </c>
      <c r="J7" s="59">
        <v>5930988</v>
      </c>
      <c r="K7" s="59">
        <v>392597</v>
      </c>
      <c r="L7" s="60">
        <v>2010320</v>
      </c>
      <c r="M7" s="60">
        <v>14343240</v>
      </c>
      <c r="N7" s="59">
        <v>16746157</v>
      </c>
      <c r="O7" s="59">
        <v>2702740</v>
      </c>
      <c r="P7" s="60">
        <v>2131864</v>
      </c>
      <c r="Q7" s="60">
        <v>7884657</v>
      </c>
      <c r="R7" s="59">
        <v>12719261</v>
      </c>
      <c r="S7" s="59"/>
      <c r="T7" s="60"/>
      <c r="U7" s="60"/>
      <c r="V7" s="59"/>
      <c r="W7" s="59">
        <v>35396406</v>
      </c>
      <c r="X7" s="60">
        <v>37332963</v>
      </c>
      <c r="Y7" s="59">
        <v>-1936557</v>
      </c>
      <c r="Z7" s="61">
        <v>-5.19</v>
      </c>
      <c r="AA7" s="62">
        <v>49777284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61317857</v>
      </c>
      <c r="F8" s="59">
        <f t="shared" si="2"/>
        <v>61317857</v>
      </c>
      <c r="G8" s="59">
        <f t="shared" si="2"/>
        <v>14127</v>
      </c>
      <c r="H8" s="60">
        <f t="shared" si="2"/>
        <v>276001</v>
      </c>
      <c r="I8" s="60">
        <f t="shared" si="2"/>
        <v>146923</v>
      </c>
      <c r="J8" s="59">
        <f t="shared" si="2"/>
        <v>437051</v>
      </c>
      <c r="K8" s="59">
        <f t="shared" si="2"/>
        <v>379730</v>
      </c>
      <c r="L8" s="60">
        <f t="shared" si="2"/>
        <v>6575</v>
      </c>
      <c r="M8" s="60">
        <f t="shared" si="2"/>
        <v>2290536</v>
      </c>
      <c r="N8" s="59">
        <f t="shared" si="2"/>
        <v>2676841</v>
      </c>
      <c r="O8" s="59">
        <f t="shared" si="2"/>
        <v>3786</v>
      </c>
      <c r="P8" s="60">
        <f t="shared" si="2"/>
        <v>-1171703</v>
      </c>
      <c r="Q8" s="60">
        <f t="shared" si="2"/>
        <v>83524</v>
      </c>
      <c r="R8" s="59">
        <f t="shared" si="2"/>
        <v>-1084393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2029499</v>
      </c>
      <c r="X8" s="60">
        <f t="shared" si="2"/>
        <v>45988393</v>
      </c>
      <c r="Y8" s="59">
        <f t="shared" si="2"/>
        <v>-43958894</v>
      </c>
      <c r="Z8" s="61">
        <f>+IF(X8&lt;&gt;0,+(Y8/X8)*100,0)</f>
        <v>-95.58693212002429</v>
      </c>
      <c r="AA8" s="62">
        <f>SUM(AA9:AA10)</f>
        <v>61317857</v>
      </c>
    </row>
    <row r="9" spans="1:27" ht="12.75">
      <c r="A9" s="291" t="s">
        <v>230</v>
      </c>
      <c r="B9" s="142"/>
      <c r="C9" s="60"/>
      <c r="D9" s="340"/>
      <c r="E9" s="60">
        <v>61317857</v>
      </c>
      <c r="F9" s="59">
        <v>61317857</v>
      </c>
      <c r="G9" s="59">
        <v>14127</v>
      </c>
      <c r="H9" s="60">
        <v>276001</v>
      </c>
      <c r="I9" s="60">
        <v>146923</v>
      </c>
      <c r="J9" s="59">
        <v>437051</v>
      </c>
      <c r="K9" s="59">
        <v>379730</v>
      </c>
      <c r="L9" s="60">
        <v>6575</v>
      </c>
      <c r="M9" s="60">
        <v>2290536</v>
      </c>
      <c r="N9" s="59">
        <v>2676841</v>
      </c>
      <c r="O9" s="59">
        <v>3786</v>
      </c>
      <c r="P9" s="60">
        <v>-1171703</v>
      </c>
      <c r="Q9" s="60">
        <v>83524</v>
      </c>
      <c r="R9" s="59">
        <v>-1084393</v>
      </c>
      <c r="S9" s="59"/>
      <c r="T9" s="60"/>
      <c r="U9" s="60"/>
      <c r="V9" s="59"/>
      <c r="W9" s="59">
        <v>2029499</v>
      </c>
      <c r="X9" s="60">
        <v>45988393</v>
      </c>
      <c r="Y9" s="59">
        <v>-43958894</v>
      </c>
      <c r="Z9" s="61">
        <v>-95.59</v>
      </c>
      <c r="AA9" s="62">
        <v>61317857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42929109</v>
      </c>
      <c r="F11" s="364">
        <f t="shared" si="3"/>
        <v>42929109</v>
      </c>
      <c r="G11" s="364">
        <f t="shared" si="3"/>
        <v>0</v>
      </c>
      <c r="H11" s="362">
        <f t="shared" si="3"/>
        <v>12553628</v>
      </c>
      <c r="I11" s="362">
        <f t="shared" si="3"/>
        <v>2242103</v>
      </c>
      <c r="J11" s="364">
        <f t="shared" si="3"/>
        <v>14795731</v>
      </c>
      <c r="K11" s="364">
        <f t="shared" si="3"/>
        <v>2697333</v>
      </c>
      <c r="L11" s="362">
        <f t="shared" si="3"/>
        <v>522958</v>
      </c>
      <c r="M11" s="362">
        <f t="shared" si="3"/>
        <v>7190427</v>
      </c>
      <c r="N11" s="364">
        <f t="shared" si="3"/>
        <v>10410718</v>
      </c>
      <c r="O11" s="364">
        <f t="shared" si="3"/>
        <v>5427221</v>
      </c>
      <c r="P11" s="362">
        <f t="shared" si="3"/>
        <v>4794210</v>
      </c>
      <c r="Q11" s="362">
        <f t="shared" si="3"/>
        <v>4310324</v>
      </c>
      <c r="R11" s="364">
        <f t="shared" si="3"/>
        <v>14531755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39738204</v>
      </c>
      <c r="X11" s="362">
        <f t="shared" si="3"/>
        <v>32196832</v>
      </c>
      <c r="Y11" s="364">
        <f t="shared" si="3"/>
        <v>7541372</v>
      </c>
      <c r="Z11" s="365">
        <f>+IF(X11&lt;&gt;0,+(Y11/X11)*100,0)</f>
        <v>23.42271438382509</v>
      </c>
      <c r="AA11" s="366">
        <f t="shared" si="3"/>
        <v>42929109</v>
      </c>
    </row>
    <row r="12" spans="1:27" ht="12.75">
      <c r="A12" s="291" t="s">
        <v>232</v>
      </c>
      <c r="B12" s="136"/>
      <c r="C12" s="60"/>
      <c r="D12" s="340"/>
      <c r="E12" s="60">
        <v>42929109</v>
      </c>
      <c r="F12" s="59">
        <v>42929109</v>
      </c>
      <c r="G12" s="59"/>
      <c r="H12" s="60">
        <v>12553628</v>
      </c>
      <c r="I12" s="60">
        <v>2242103</v>
      </c>
      <c r="J12" s="59">
        <v>14795731</v>
      </c>
      <c r="K12" s="59">
        <v>2697333</v>
      </c>
      <c r="L12" s="60">
        <v>522958</v>
      </c>
      <c r="M12" s="60">
        <v>7190427</v>
      </c>
      <c r="N12" s="59">
        <v>10410718</v>
      </c>
      <c r="O12" s="59">
        <v>5427221</v>
      </c>
      <c r="P12" s="60">
        <v>4794210</v>
      </c>
      <c r="Q12" s="60">
        <v>4310324</v>
      </c>
      <c r="R12" s="59">
        <v>14531755</v>
      </c>
      <c r="S12" s="59"/>
      <c r="T12" s="60"/>
      <c r="U12" s="60"/>
      <c r="V12" s="59"/>
      <c r="W12" s="59">
        <v>39738204</v>
      </c>
      <c r="X12" s="60">
        <v>32196832</v>
      </c>
      <c r="Y12" s="59">
        <v>7541372</v>
      </c>
      <c r="Z12" s="61">
        <v>23.42</v>
      </c>
      <c r="AA12" s="62">
        <v>42929109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28174895</v>
      </c>
      <c r="F13" s="342">
        <f t="shared" si="4"/>
        <v>28174895</v>
      </c>
      <c r="G13" s="342">
        <f t="shared" si="4"/>
        <v>0</v>
      </c>
      <c r="H13" s="275">
        <f t="shared" si="4"/>
        <v>3564269</v>
      </c>
      <c r="I13" s="275">
        <f t="shared" si="4"/>
        <v>781458</v>
      </c>
      <c r="J13" s="342">
        <f t="shared" si="4"/>
        <v>4345727</v>
      </c>
      <c r="K13" s="342">
        <f t="shared" si="4"/>
        <v>751584</v>
      </c>
      <c r="L13" s="275">
        <f t="shared" si="4"/>
        <v>0</v>
      </c>
      <c r="M13" s="275">
        <f t="shared" si="4"/>
        <v>924651</v>
      </c>
      <c r="N13" s="342">
        <f t="shared" si="4"/>
        <v>1676235</v>
      </c>
      <c r="O13" s="342">
        <f t="shared" si="4"/>
        <v>0</v>
      </c>
      <c r="P13" s="275">
        <f t="shared" si="4"/>
        <v>903197</v>
      </c>
      <c r="Q13" s="275">
        <f t="shared" si="4"/>
        <v>4648257</v>
      </c>
      <c r="R13" s="342">
        <f t="shared" si="4"/>
        <v>5551454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11573416</v>
      </c>
      <c r="X13" s="275">
        <f t="shared" si="4"/>
        <v>21131171</v>
      </c>
      <c r="Y13" s="342">
        <f t="shared" si="4"/>
        <v>-9557755</v>
      </c>
      <c r="Z13" s="335">
        <f>+IF(X13&lt;&gt;0,+(Y13/X13)*100,0)</f>
        <v>-45.23059796354873</v>
      </c>
      <c r="AA13" s="273">
        <f t="shared" si="4"/>
        <v>28174895</v>
      </c>
    </row>
    <row r="14" spans="1:27" ht="12.75">
      <c r="A14" s="291" t="s">
        <v>233</v>
      </c>
      <c r="B14" s="136"/>
      <c r="C14" s="60"/>
      <c r="D14" s="340"/>
      <c r="E14" s="60">
        <v>28174895</v>
      </c>
      <c r="F14" s="59">
        <v>28174895</v>
      </c>
      <c r="G14" s="59"/>
      <c r="H14" s="60">
        <v>3564269</v>
      </c>
      <c r="I14" s="60">
        <v>781458</v>
      </c>
      <c r="J14" s="59">
        <v>4345727</v>
      </c>
      <c r="K14" s="59">
        <v>751584</v>
      </c>
      <c r="L14" s="60"/>
      <c r="M14" s="60">
        <v>924651</v>
      </c>
      <c r="N14" s="59">
        <v>1676235</v>
      </c>
      <c r="O14" s="59"/>
      <c r="P14" s="60">
        <v>903197</v>
      </c>
      <c r="Q14" s="60">
        <v>4648257</v>
      </c>
      <c r="R14" s="59">
        <v>5551454</v>
      </c>
      <c r="S14" s="59"/>
      <c r="T14" s="60"/>
      <c r="U14" s="60"/>
      <c r="V14" s="59"/>
      <c r="W14" s="59">
        <v>11573416</v>
      </c>
      <c r="X14" s="60">
        <v>21131171</v>
      </c>
      <c r="Y14" s="59">
        <v>-9557755</v>
      </c>
      <c r="Z14" s="61">
        <v>-45.23</v>
      </c>
      <c r="AA14" s="62">
        <v>28174895</v>
      </c>
    </row>
    <row r="15" spans="1:27" ht="12.75">
      <c r="A15" s="361" t="s">
        <v>209</v>
      </c>
      <c r="B15" s="136"/>
      <c r="C15" s="60">
        <f aca="true" t="shared" si="5" ref="C15:Y15">SUM(C16:C20)</f>
        <v>395291191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395291191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771051</v>
      </c>
      <c r="D22" s="344">
        <f t="shared" si="6"/>
        <v>0</v>
      </c>
      <c r="E22" s="343">
        <f t="shared" si="6"/>
        <v>39021750</v>
      </c>
      <c r="F22" s="345">
        <f t="shared" si="6"/>
        <v>39021750</v>
      </c>
      <c r="G22" s="345">
        <f t="shared" si="6"/>
        <v>0</v>
      </c>
      <c r="H22" s="343">
        <f t="shared" si="6"/>
        <v>695459</v>
      </c>
      <c r="I22" s="343">
        <f t="shared" si="6"/>
        <v>2019980</v>
      </c>
      <c r="J22" s="345">
        <f t="shared" si="6"/>
        <v>2715439</v>
      </c>
      <c r="K22" s="345">
        <f t="shared" si="6"/>
        <v>5225096</v>
      </c>
      <c r="L22" s="343">
        <f t="shared" si="6"/>
        <v>3404336</v>
      </c>
      <c r="M22" s="343">
        <f t="shared" si="6"/>
        <v>1737381</v>
      </c>
      <c r="N22" s="345">
        <f t="shared" si="6"/>
        <v>10366813</v>
      </c>
      <c r="O22" s="345">
        <f t="shared" si="6"/>
        <v>3416230</v>
      </c>
      <c r="P22" s="343">
        <f t="shared" si="6"/>
        <v>2753447</v>
      </c>
      <c r="Q22" s="343">
        <f t="shared" si="6"/>
        <v>3872656</v>
      </c>
      <c r="R22" s="345">
        <f t="shared" si="6"/>
        <v>10042333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23124585</v>
      </c>
      <c r="X22" s="343">
        <f t="shared" si="6"/>
        <v>29266312</v>
      </c>
      <c r="Y22" s="345">
        <f t="shared" si="6"/>
        <v>-6141727</v>
      </c>
      <c r="Z22" s="336">
        <f>+IF(X22&lt;&gt;0,+(Y22/X22)*100,0)</f>
        <v>-20.985654085830834</v>
      </c>
      <c r="AA22" s="350">
        <f>SUM(AA23:AA32)</f>
        <v>39021750</v>
      </c>
    </row>
    <row r="23" spans="1:27" ht="12.75">
      <c r="A23" s="361" t="s">
        <v>237</v>
      </c>
      <c r="B23" s="142"/>
      <c r="C23" s="60"/>
      <c r="D23" s="340"/>
      <c r="E23" s="60">
        <v>31616459</v>
      </c>
      <c r="F23" s="59">
        <v>31616459</v>
      </c>
      <c r="G23" s="59"/>
      <c r="H23" s="60">
        <v>695459</v>
      </c>
      <c r="I23" s="60">
        <v>2019980</v>
      </c>
      <c r="J23" s="59">
        <v>2715439</v>
      </c>
      <c r="K23" s="59">
        <v>1631757</v>
      </c>
      <c r="L23" s="60">
        <v>3400241</v>
      </c>
      <c r="M23" s="60">
        <v>1732581</v>
      </c>
      <c r="N23" s="59">
        <v>6764579</v>
      </c>
      <c r="O23" s="59">
        <v>3392671</v>
      </c>
      <c r="P23" s="60">
        <v>2753447</v>
      </c>
      <c r="Q23" s="60">
        <v>2672656</v>
      </c>
      <c r="R23" s="59">
        <v>8818774</v>
      </c>
      <c r="S23" s="59"/>
      <c r="T23" s="60"/>
      <c r="U23" s="60"/>
      <c r="V23" s="59"/>
      <c r="W23" s="59">
        <v>18298792</v>
      </c>
      <c r="X23" s="60">
        <v>23712344</v>
      </c>
      <c r="Y23" s="59">
        <v>-5413552</v>
      </c>
      <c r="Z23" s="61">
        <v>-22.83</v>
      </c>
      <c r="AA23" s="62">
        <v>31616459</v>
      </c>
    </row>
    <row r="24" spans="1:27" ht="12.75">
      <c r="A24" s="361" t="s">
        <v>238</v>
      </c>
      <c r="B24" s="142"/>
      <c r="C24" s="60"/>
      <c r="D24" s="340"/>
      <c r="E24" s="60">
        <v>5000</v>
      </c>
      <c r="F24" s="59">
        <v>5000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3750</v>
      </c>
      <c r="Y24" s="59">
        <v>-3750</v>
      </c>
      <c r="Z24" s="61">
        <v>-100</v>
      </c>
      <c r="AA24" s="62">
        <v>5000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1317216</v>
      </c>
      <c r="F27" s="59">
        <v>1317216</v>
      </c>
      <c r="G27" s="59"/>
      <c r="H27" s="60"/>
      <c r="I27" s="60"/>
      <c r="J27" s="59"/>
      <c r="K27" s="59">
        <v>14212</v>
      </c>
      <c r="L27" s="60"/>
      <c r="M27" s="60">
        <v>4800</v>
      </c>
      <c r="N27" s="59">
        <v>19012</v>
      </c>
      <c r="O27" s="59">
        <v>23559</v>
      </c>
      <c r="P27" s="60"/>
      <c r="Q27" s="60"/>
      <c r="R27" s="59">
        <v>23559</v>
      </c>
      <c r="S27" s="59"/>
      <c r="T27" s="60"/>
      <c r="U27" s="60"/>
      <c r="V27" s="59"/>
      <c r="W27" s="59">
        <v>42571</v>
      </c>
      <c r="X27" s="60">
        <v>987912</v>
      </c>
      <c r="Y27" s="59">
        <v>-945341</v>
      </c>
      <c r="Z27" s="61">
        <v>-95.69</v>
      </c>
      <c r="AA27" s="62">
        <v>1317216</v>
      </c>
    </row>
    <row r="28" spans="1:27" ht="12.75">
      <c r="A28" s="361" t="s">
        <v>242</v>
      </c>
      <c r="B28" s="147"/>
      <c r="C28" s="275"/>
      <c r="D28" s="341"/>
      <c r="E28" s="275">
        <v>6083075</v>
      </c>
      <c r="F28" s="342">
        <v>6083075</v>
      </c>
      <c r="G28" s="342"/>
      <c r="H28" s="275"/>
      <c r="I28" s="275"/>
      <c r="J28" s="342"/>
      <c r="K28" s="342">
        <v>3579127</v>
      </c>
      <c r="L28" s="275">
        <v>4095</v>
      </c>
      <c r="M28" s="275"/>
      <c r="N28" s="342">
        <v>3583222</v>
      </c>
      <c r="O28" s="342"/>
      <c r="P28" s="275"/>
      <c r="Q28" s="275">
        <v>1200000</v>
      </c>
      <c r="R28" s="342">
        <v>1200000</v>
      </c>
      <c r="S28" s="342"/>
      <c r="T28" s="275"/>
      <c r="U28" s="275"/>
      <c r="V28" s="342"/>
      <c r="W28" s="342">
        <v>4783222</v>
      </c>
      <c r="X28" s="275">
        <v>4562306</v>
      </c>
      <c r="Y28" s="342">
        <v>220916</v>
      </c>
      <c r="Z28" s="335">
        <v>4.84</v>
      </c>
      <c r="AA28" s="273">
        <v>6083075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771051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34841873</v>
      </c>
      <c r="D40" s="344">
        <f t="shared" si="9"/>
        <v>0</v>
      </c>
      <c r="E40" s="343">
        <f t="shared" si="9"/>
        <v>152548789</v>
      </c>
      <c r="F40" s="345">
        <f t="shared" si="9"/>
        <v>152548789</v>
      </c>
      <c r="G40" s="345">
        <f t="shared" si="9"/>
        <v>1931161</v>
      </c>
      <c r="H40" s="343">
        <f t="shared" si="9"/>
        <v>6537068</v>
      </c>
      <c r="I40" s="343">
        <f t="shared" si="9"/>
        <v>15063279</v>
      </c>
      <c r="J40" s="345">
        <f t="shared" si="9"/>
        <v>23531508</v>
      </c>
      <c r="K40" s="345">
        <f t="shared" si="9"/>
        <v>12361009</v>
      </c>
      <c r="L40" s="343">
        <f t="shared" si="9"/>
        <v>9417503</v>
      </c>
      <c r="M40" s="343">
        <f t="shared" si="9"/>
        <v>8763503</v>
      </c>
      <c r="N40" s="345">
        <f t="shared" si="9"/>
        <v>30542015</v>
      </c>
      <c r="O40" s="345">
        <f t="shared" si="9"/>
        <v>9341552</v>
      </c>
      <c r="P40" s="343">
        <f t="shared" si="9"/>
        <v>7174432</v>
      </c>
      <c r="Q40" s="343">
        <f t="shared" si="9"/>
        <v>15251139</v>
      </c>
      <c r="R40" s="345">
        <f t="shared" si="9"/>
        <v>31767123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85840646</v>
      </c>
      <c r="X40" s="343">
        <f t="shared" si="9"/>
        <v>114411592</v>
      </c>
      <c r="Y40" s="345">
        <f t="shared" si="9"/>
        <v>-28570946</v>
      </c>
      <c r="Z40" s="336">
        <f>+IF(X40&lt;&gt;0,+(Y40/X40)*100,0)</f>
        <v>-24.972072759900062</v>
      </c>
      <c r="AA40" s="350">
        <f>SUM(AA41:AA49)</f>
        <v>152548789</v>
      </c>
    </row>
    <row r="41" spans="1:27" ht="12.75">
      <c r="A41" s="361" t="s">
        <v>248</v>
      </c>
      <c r="B41" s="142"/>
      <c r="C41" s="362"/>
      <c r="D41" s="363"/>
      <c r="E41" s="362">
        <v>27940874</v>
      </c>
      <c r="F41" s="364">
        <v>27940874</v>
      </c>
      <c r="G41" s="364">
        <v>4767</v>
      </c>
      <c r="H41" s="362">
        <v>182606</v>
      </c>
      <c r="I41" s="362">
        <v>897376</v>
      </c>
      <c r="J41" s="364">
        <v>1084749</v>
      </c>
      <c r="K41" s="364">
        <v>2700010</v>
      </c>
      <c r="L41" s="362">
        <v>1595132</v>
      </c>
      <c r="M41" s="362">
        <v>1185606</v>
      </c>
      <c r="N41" s="364">
        <v>5480748</v>
      </c>
      <c r="O41" s="364">
        <v>2492798</v>
      </c>
      <c r="P41" s="362">
        <v>1550238</v>
      </c>
      <c r="Q41" s="362">
        <v>3148096</v>
      </c>
      <c r="R41" s="364">
        <v>7191132</v>
      </c>
      <c r="S41" s="364"/>
      <c r="T41" s="362"/>
      <c r="U41" s="362"/>
      <c r="V41" s="364"/>
      <c r="W41" s="364">
        <v>13756629</v>
      </c>
      <c r="X41" s="362">
        <v>20955656</v>
      </c>
      <c r="Y41" s="364">
        <v>-7199027</v>
      </c>
      <c r="Z41" s="365">
        <v>-34.35</v>
      </c>
      <c r="AA41" s="366">
        <v>27940874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67193019</v>
      </c>
      <c r="F43" s="370">
        <v>67193019</v>
      </c>
      <c r="G43" s="370">
        <v>1913984</v>
      </c>
      <c r="H43" s="305">
        <v>5594422</v>
      </c>
      <c r="I43" s="305">
        <v>6685666</v>
      </c>
      <c r="J43" s="370">
        <v>14194072</v>
      </c>
      <c r="K43" s="370">
        <v>3850292</v>
      </c>
      <c r="L43" s="305">
        <v>3030932</v>
      </c>
      <c r="M43" s="305">
        <v>3938758</v>
      </c>
      <c r="N43" s="370">
        <v>10819982</v>
      </c>
      <c r="O43" s="370">
        <v>2592422</v>
      </c>
      <c r="P43" s="305">
        <v>2106304</v>
      </c>
      <c r="Q43" s="305">
        <v>3194979</v>
      </c>
      <c r="R43" s="370">
        <v>7893705</v>
      </c>
      <c r="S43" s="370"/>
      <c r="T43" s="305"/>
      <c r="U43" s="305"/>
      <c r="V43" s="370"/>
      <c r="W43" s="370">
        <v>32907759</v>
      </c>
      <c r="X43" s="305">
        <v>50394764</v>
      </c>
      <c r="Y43" s="370">
        <v>-17487005</v>
      </c>
      <c r="Z43" s="371">
        <v>-34.7</v>
      </c>
      <c r="AA43" s="303">
        <v>67193019</v>
      </c>
    </row>
    <row r="44" spans="1:27" ht="12.75">
      <c r="A44" s="361" t="s">
        <v>251</v>
      </c>
      <c r="B44" s="136"/>
      <c r="C44" s="60"/>
      <c r="D44" s="368"/>
      <c r="E44" s="54">
        <v>8503429</v>
      </c>
      <c r="F44" s="53">
        <v>8503429</v>
      </c>
      <c r="G44" s="53"/>
      <c r="H44" s="54">
        <v>8217</v>
      </c>
      <c r="I44" s="54">
        <v>10092</v>
      </c>
      <c r="J44" s="53">
        <v>18309</v>
      </c>
      <c r="K44" s="53">
        <v>608213</v>
      </c>
      <c r="L44" s="54">
        <v>1790313</v>
      </c>
      <c r="M44" s="54">
        <v>16167</v>
      </c>
      <c r="N44" s="53">
        <v>2414693</v>
      </c>
      <c r="O44" s="53">
        <v>1406392</v>
      </c>
      <c r="P44" s="54">
        <v>314101</v>
      </c>
      <c r="Q44" s="54">
        <v>1127442</v>
      </c>
      <c r="R44" s="53">
        <v>2847935</v>
      </c>
      <c r="S44" s="53"/>
      <c r="T44" s="54"/>
      <c r="U44" s="54"/>
      <c r="V44" s="53"/>
      <c r="W44" s="53">
        <v>5280937</v>
      </c>
      <c r="X44" s="54">
        <v>6377572</v>
      </c>
      <c r="Y44" s="53">
        <v>-1096635</v>
      </c>
      <c r="Z44" s="94">
        <v>-17.2</v>
      </c>
      <c r="AA44" s="95">
        <v>8503429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48842867</v>
      </c>
      <c r="F47" s="53">
        <v>48842867</v>
      </c>
      <c r="G47" s="53">
        <v>12410</v>
      </c>
      <c r="H47" s="54">
        <v>751823</v>
      </c>
      <c r="I47" s="54">
        <v>7468340</v>
      </c>
      <c r="J47" s="53">
        <v>8232573</v>
      </c>
      <c r="K47" s="53">
        <v>5197237</v>
      </c>
      <c r="L47" s="54">
        <v>3001126</v>
      </c>
      <c r="M47" s="54">
        <v>3622972</v>
      </c>
      <c r="N47" s="53">
        <v>11821335</v>
      </c>
      <c r="O47" s="53">
        <v>2849940</v>
      </c>
      <c r="P47" s="54">
        <v>3203789</v>
      </c>
      <c r="Q47" s="54">
        <v>7780513</v>
      </c>
      <c r="R47" s="53">
        <v>13834242</v>
      </c>
      <c r="S47" s="53"/>
      <c r="T47" s="54"/>
      <c r="U47" s="54"/>
      <c r="V47" s="53"/>
      <c r="W47" s="53">
        <v>33888150</v>
      </c>
      <c r="X47" s="54">
        <v>36632150</v>
      </c>
      <c r="Y47" s="53">
        <v>-2744000</v>
      </c>
      <c r="Z47" s="94">
        <v>-7.49</v>
      </c>
      <c r="AA47" s="95">
        <v>48842867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34841873</v>
      </c>
      <c r="D49" s="368"/>
      <c r="E49" s="54">
        <v>68600</v>
      </c>
      <c r="F49" s="53">
        <v>68600</v>
      </c>
      <c r="G49" s="53"/>
      <c r="H49" s="54"/>
      <c r="I49" s="54">
        <v>1805</v>
      </c>
      <c r="J49" s="53">
        <v>1805</v>
      </c>
      <c r="K49" s="53">
        <v>5257</v>
      </c>
      <c r="L49" s="54"/>
      <c r="M49" s="54"/>
      <c r="N49" s="53">
        <v>5257</v>
      </c>
      <c r="O49" s="53"/>
      <c r="P49" s="54"/>
      <c r="Q49" s="54">
        <v>109</v>
      </c>
      <c r="R49" s="53">
        <v>109</v>
      </c>
      <c r="S49" s="53"/>
      <c r="T49" s="54"/>
      <c r="U49" s="54"/>
      <c r="V49" s="53"/>
      <c r="W49" s="53">
        <v>7171</v>
      </c>
      <c r="X49" s="54">
        <v>51450</v>
      </c>
      <c r="Y49" s="53">
        <v>-44279</v>
      </c>
      <c r="Z49" s="94">
        <v>-86.06</v>
      </c>
      <c r="AA49" s="95">
        <v>68600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430904115</v>
      </c>
      <c r="D60" s="346">
        <f t="shared" si="14"/>
        <v>0</v>
      </c>
      <c r="E60" s="219">
        <f t="shared" si="14"/>
        <v>373769684</v>
      </c>
      <c r="F60" s="264">
        <f t="shared" si="14"/>
        <v>373769684</v>
      </c>
      <c r="G60" s="264">
        <f t="shared" si="14"/>
        <v>1942392</v>
      </c>
      <c r="H60" s="219">
        <f t="shared" si="14"/>
        <v>24596505</v>
      </c>
      <c r="I60" s="219">
        <f t="shared" si="14"/>
        <v>25217547</v>
      </c>
      <c r="J60" s="264">
        <f t="shared" si="14"/>
        <v>51756444</v>
      </c>
      <c r="K60" s="264">
        <f t="shared" si="14"/>
        <v>21807349</v>
      </c>
      <c r="L60" s="219">
        <f t="shared" si="14"/>
        <v>15361692</v>
      </c>
      <c r="M60" s="219">
        <f t="shared" si="14"/>
        <v>35249738</v>
      </c>
      <c r="N60" s="264">
        <f t="shared" si="14"/>
        <v>72418779</v>
      </c>
      <c r="O60" s="264">
        <f t="shared" si="14"/>
        <v>20891529</v>
      </c>
      <c r="P60" s="219">
        <f t="shared" si="14"/>
        <v>16585447</v>
      </c>
      <c r="Q60" s="219">
        <f t="shared" si="14"/>
        <v>36050557</v>
      </c>
      <c r="R60" s="264">
        <f t="shared" si="14"/>
        <v>73527533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197702756</v>
      </c>
      <c r="X60" s="219">
        <f t="shared" si="14"/>
        <v>280327263</v>
      </c>
      <c r="Y60" s="264">
        <f t="shared" si="14"/>
        <v>-82624507</v>
      </c>
      <c r="Z60" s="337">
        <f>+IF(X60&lt;&gt;0,+(Y60/X60)*100,0)</f>
        <v>-29.474303039872364</v>
      </c>
      <c r="AA60" s="232">
        <f>+AA57+AA54+AA51+AA40+AA37+AA34+AA22+AA5</f>
        <v>373769684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2237319484</v>
      </c>
      <c r="D5" s="153">
        <f>SUM(D6:D8)</f>
        <v>0</v>
      </c>
      <c r="E5" s="154">
        <f t="shared" si="0"/>
        <v>3205026121</v>
      </c>
      <c r="F5" s="100">
        <f t="shared" si="0"/>
        <v>3204882473</v>
      </c>
      <c r="G5" s="100">
        <f t="shared" si="0"/>
        <v>143271795</v>
      </c>
      <c r="H5" s="100">
        <f t="shared" si="0"/>
        <v>361943936</v>
      </c>
      <c r="I5" s="100">
        <f t="shared" si="0"/>
        <v>129940146</v>
      </c>
      <c r="J5" s="100">
        <f t="shared" si="0"/>
        <v>635155877</v>
      </c>
      <c r="K5" s="100">
        <f t="shared" si="0"/>
        <v>172384187</v>
      </c>
      <c r="L5" s="100">
        <f t="shared" si="0"/>
        <v>466361921</v>
      </c>
      <c r="M5" s="100">
        <f t="shared" si="0"/>
        <v>-26441818</v>
      </c>
      <c r="N5" s="100">
        <f t="shared" si="0"/>
        <v>612304290</v>
      </c>
      <c r="O5" s="100">
        <f t="shared" si="0"/>
        <v>127295884</v>
      </c>
      <c r="P5" s="100">
        <f t="shared" si="0"/>
        <v>254199914</v>
      </c>
      <c r="Q5" s="100">
        <f t="shared" si="0"/>
        <v>263447040</v>
      </c>
      <c r="R5" s="100">
        <f t="shared" si="0"/>
        <v>644942838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1892403005</v>
      </c>
      <c r="X5" s="100">
        <f t="shared" si="0"/>
        <v>2406590361</v>
      </c>
      <c r="Y5" s="100">
        <f t="shared" si="0"/>
        <v>-514187356</v>
      </c>
      <c r="Z5" s="137">
        <f>+IF(X5&lt;&gt;0,+(Y5/X5)*100,0)</f>
        <v>-21.36580301877142</v>
      </c>
      <c r="AA5" s="153">
        <f>SUM(AA6:AA8)</f>
        <v>3204882473</v>
      </c>
    </row>
    <row r="6" spans="1:27" ht="12.75">
      <c r="A6" s="138" t="s">
        <v>75</v>
      </c>
      <c r="B6" s="136"/>
      <c r="C6" s="155"/>
      <c r="D6" s="155"/>
      <c r="E6" s="156">
        <v>2821260</v>
      </c>
      <c r="F6" s="60">
        <v>2821260</v>
      </c>
      <c r="G6" s="60"/>
      <c r="H6" s="60"/>
      <c r="I6" s="60"/>
      <c r="J6" s="60"/>
      <c r="K6" s="60"/>
      <c r="L6" s="60"/>
      <c r="M6" s="60">
        <v>-295141225</v>
      </c>
      <c r="N6" s="60">
        <v>-295141225</v>
      </c>
      <c r="O6" s="60">
        <v>10972</v>
      </c>
      <c r="P6" s="60"/>
      <c r="Q6" s="60"/>
      <c r="R6" s="60">
        <v>10972</v>
      </c>
      <c r="S6" s="60"/>
      <c r="T6" s="60"/>
      <c r="U6" s="60"/>
      <c r="V6" s="60"/>
      <c r="W6" s="60">
        <v>-295130253</v>
      </c>
      <c r="X6" s="60">
        <v>2115945</v>
      </c>
      <c r="Y6" s="60">
        <v>-297246198</v>
      </c>
      <c r="Z6" s="140">
        <v>-14047.92</v>
      </c>
      <c r="AA6" s="155">
        <v>2821260</v>
      </c>
    </row>
    <row r="7" spans="1:27" ht="12.75">
      <c r="A7" s="138" t="s">
        <v>76</v>
      </c>
      <c r="B7" s="136"/>
      <c r="C7" s="157">
        <v>2212678310</v>
      </c>
      <c r="D7" s="157"/>
      <c r="E7" s="158">
        <v>3150040685</v>
      </c>
      <c r="F7" s="159">
        <v>3149573611</v>
      </c>
      <c r="G7" s="159">
        <v>142536891</v>
      </c>
      <c r="H7" s="159">
        <v>360686733</v>
      </c>
      <c r="I7" s="159">
        <v>127552779</v>
      </c>
      <c r="J7" s="159">
        <v>630776403</v>
      </c>
      <c r="K7" s="159">
        <v>170277047</v>
      </c>
      <c r="L7" s="159">
        <v>464808252</v>
      </c>
      <c r="M7" s="159">
        <v>267371480</v>
      </c>
      <c r="N7" s="159">
        <v>902456779</v>
      </c>
      <c r="O7" s="159">
        <v>124652006</v>
      </c>
      <c r="P7" s="159">
        <v>252757707</v>
      </c>
      <c r="Q7" s="159">
        <v>262091565</v>
      </c>
      <c r="R7" s="159">
        <v>639501278</v>
      </c>
      <c r="S7" s="159"/>
      <c r="T7" s="159"/>
      <c r="U7" s="159"/>
      <c r="V7" s="159"/>
      <c r="W7" s="159">
        <v>2172734460</v>
      </c>
      <c r="X7" s="159">
        <v>2365108713</v>
      </c>
      <c r="Y7" s="159">
        <v>-192374253</v>
      </c>
      <c r="Z7" s="141">
        <v>-8.13</v>
      </c>
      <c r="AA7" s="157">
        <v>3149573611</v>
      </c>
    </row>
    <row r="8" spans="1:27" ht="12.75">
      <c r="A8" s="138" t="s">
        <v>77</v>
      </c>
      <c r="B8" s="136"/>
      <c r="C8" s="155">
        <v>24641174</v>
      </c>
      <c r="D8" s="155"/>
      <c r="E8" s="156">
        <v>52164176</v>
      </c>
      <c r="F8" s="60">
        <v>52487602</v>
      </c>
      <c r="G8" s="60">
        <v>734904</v>
      </c>
      <c r="H8" s="60">
        <v>1257203</v>
      </c>
      <c r="I8" s="60">
        <v>2387367</v>
      </c>
      <c r="J8" s="60">
        <v>4379474</v>
      </c>
      <c r="K8" s="60">
        <v>2107140</v>
      </c>
      <c r="L8" s="60">
        <v>1553669</v>
      </c>
      <c r="M8" s="60">
        <v>1327927</v>
      </c>
      <c r="N8" s="60">
        <v>4988736</v>
      </c>
      <c r="O8" s="60">
        <v>2632906</v>
      </c>
      <c r="P8" s="60">
        <v>1442207</v>
      </c>
      <c r="Q8" s="60">
        <v>1355475</v>
      </c>
      <c r="R8" s="60">
        <v>5430588</v>
      </c>
      <c r="S8" s="60"/>
      <c r="T8" s="60"/>
      <c r="U8" s="60"/>
      <c r="V8" s="60"/>
      <c r="W8" s="60">
        <v>14798798</v>
      </c>
      <c r="X8" s="60">
        <v>39365703</v>
      </c>
      <c r="Y8" s="60">
        <v>-24566905</v>
      </c>
      <c r="Z8" s="140">
        <v>-62.41</v>
      </c>
      <c r="AA8" s="155">
        <v>52487602</v>
      </c>
    </row>
    <row r="9" spans="1:27" ht="12.75">
      <c r="A9" s="135" t="s">
        <v>78</v>
      </c>
      <c r="B9" s="136"/>
      <c r="C9" s="153">
        <f aca="true" t="shared" si="1" ref="C9:Y9">SUM(C10:C14)</f>
        <v>78290761</v>
      </c>
      <c r="D9" s="153">
        <f>SUM(D10:D14)</f>
        <v>0</v>
      </c>
      <c r="E9" s="154">
        <f t="shared" si="1"/>
        <v>244241717</v>
      </c>
      <c r="F9" s="100">
        <f t="shared" si="1"/>
        <v>244012256</v>
      </c>
      <c r="G9" s="100">
        <f t="shared" si="1"/>
        <v>1783259</v>
      </c>
      <c r="H9" s="100">
        <f t="shared" si="1"/>
        <v>1829217</v>
      </c>
      <c r="I9" s="100">
        <f t="shared" si="1"/>
        <v>1888520</v>
      </c>
      <c r="J9" s="100">
        <f t="shared" si="1"/>
        <v>5500996</v>
      </c>
      <c r="K9" s="100">
        <f t="shared" si="1"/>
        <v>1715521</v>
      </c>
      <c r="L9" s="100">
        <f t="shared" si="1"/>
        <v>1756227</v>
      </c>
      <c r="M9" s="100">
        <f t="shared" si="1"/>
        <v>1943370</v>
      </c>
      <c r="N9" s="100">
        <f t="shared" si="1"/>
        <v>5415118</v>
      </c>
      <c r="O9" s="100">
        <f t="shared" si="1"/>
        <v>1671466</v>
      </c>
      <c r="P9" s="100">
        <f t="shared" si="1"/>
        <v>1878945</v>
      </c>
      <c r="Q9" s="100">
        <f t="shared" si="1"/>
        <v>2421374</v>
      </c>
      <c r="R9" s="100">
        <f t="shared" si="1"/>
        <v>5971785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16887899</v>
      </c>
      <c r="X9" s="100">
        <f t="shared" si="1"/>
        <v>183009186</v>
      </c>
      <c r="Y9" s="100">
        <f t="shared" si="1"/>
        <v>-166121287</v>
      </c>
      <c r="Z9" s="137">
        <f>+IF(X9&lt;&gt;0,+(Y9/X9)*100,0)</f>
        <v>-90.77210310087932</v>
      </c>
      <c r="AA9" s="153">
        <f>SUM(AA10:AA14)</f>
        <v>244012256</v>
      </c>
    </row>
    <row r="10" spans="1:27" ht="12.75">
      <c r="A10" s="138" t="s">
        <v>79</v>
      </c>
      <c r="B10" s="136"/>
      <c r="C10" s="155">
        <v>6590781</v>
      </c>
      <c r="D10" s="155"/>
      <c r="E10" s="156">
        <v>8818586</v>
      </c>
      <c r="F10" s="60">
        <v>8565125</v>
      </c>
      <c r="G10" s="60">
        <v>385759</v>
      </c>
      <c r="H10" s="60">
        <v>391410</v>
      </c>
      <c r="I10" s="60">
        <v>513792</v>
      </c>
      <c r="J10" s="60">
        <v>1290961</v>
      </c>
      <c r="K10" s="60">
        <v>430080</v>
      </c>
      <c r="L10" s="60">
        <v>379024</v>
      </c>
      <c r="M10" s="60">
        <v>749899</v>
      </c>
      <c r="N10" s="60">
        <v>1559003</v>
      </c>
      <c r="O10" s="60">
        <v>347133</v>
      </c>
      <c r="P10" s="60">
        <v>288896</v>
      </c>
      <c r="Q10" s="60">
        <v>409515</v>
      </c>
      <c r="R10" s="60">
        <v>1045544</v>
      </c>
      <c r="S10" s="60"/>
      <c r="T10" s="60"/>
      <c r="U10" s="60"/>
      <c r="V10" s="60"/>
      <c r="W10" s="60">
        <v>3895508</v>
      </c>
      <c r="X10" s="60">
        <v>6423840</v>
      </c>
      <c r="Y10" s="60">
        <v>-2528332</v>
      </c>
      <c r="Z10" s="140">
        <v>-39.36</v>
      </c>
      <c r="AA10" s="155">
        <v>8565125</v>
      </c>
    </row>
    <row r="11" spans="1:27" ht="12.75">
      <c r="A11" s="138" t="s">
        <v>80</v>
      </c>
      <c r="B11" s="136"/>
      <c r="C11" s="155">
        <v>2206733</v>
      </c>
      <c r="D11" s="155"/>
      <c r="E11" s="156">
        <v>2404688</v>
      </c>
      <c r="F11" s="60">
        <v>2404688</v>
      </c>
      <c r="G11" s="60">
        <v>84512</v>
      </c>
      <c r="H11" s="60">
        <v>118858</v>
      </c>
      <c r="I11" s="60">
        <v>108901</v>
      </c>
      <c r="J11" s="60">
        <v>312271</v>
      </c>
      <c r="K11" s="60">
        <v>144189</v>
      </c>
      <c r="L11" s="60">
        <v>226125</v>
      </c>
      <c r="M11" s="60">
        <v>302065</v>
      </c>
      <c r="N11" s="60">
        <v>672379</v>
      </c>
      <c r="O11" s="60">
        <v>197236</v>
      </c>
      <c r="P11" s="60">
        <v>126170</v>
      </c>
      <c r="Q11" s="60">
        <v>166508</v>
      </c>
      <c r="R11" s="60">
        <v>489914</v>
      </c>
      <c r="S11" s="60"/>
      <c r="T11" s="60"/>
      <c r="U11" s="60"/>
      <c r="V11" s="60"/>
      <c r="W11" s="60">
        <v>1474564</v>
      </c>
      <c r="X11" s="60">
        <v>1803519</v>
      </c>
      <c r="Y11" s="60">
        <v>-328955</v>
      </c>
      <c r="Z11" s="140">
        <v>-18.24</v>
      </c>
      <c r="AA11" s="155">
        <v>2404688</v>
      </c>
    </row>
    <row r="12" spans="1:27" ht="12.75">
      <c r="A12" s="138" t="s">
        <v>81</v>
      </c>
      <c r="B12" s="136"/>
      <c r="C12" s="155">
        <v>52147762</v>
      </c>
      <c r="D12" s="155"/>
      <c r="E12" s="156">
        <v>98130471</v>
      </c>
      <c r="F12" s="60">
        <v>98154471</v>
      </c>
      <c r="G12" s="60">
        <v>687909</v>
      </c>
      <c r="H12" s="60">
        <v>679015</v>
      </c>
      <c r="I12" s="60">
        <v>585726</v>
      </c>
      <c r="J12" s="60">
        <v>1952650</v>
      </c>
      <c r="K12" s="60">
        <v>499054</v>
      </c>
      <c r="L12" s="60">
        <v>522880</v>
      </c>
      <c r="M12" s="60">
        <v>298876</v>
      </c>
      <c r="N12" s="60">
        <v>1320810</v>
      </c>
      <c r="O12" s="60">
        <v>489994</v>
      </c>
      <c r="P12" s="60">
        <v>814337</v>
      </c>
      <c r="Q12" s="60">
        <v>1191011</v>
      </c>
      <c r="R12" s="60">
        <v>2495342</v>
      </c>
      <c r="S12" s="60"/>
      <c r="T12" s="60"/>
      <c r="U12" s="60"/>
      <c r="V12" s="60"/>
      <c r="W12" s="60">
        <v>5768802</v>
      </c>
      <c r="X12" s="60">
        <v>73615851</v>
      </c>
      <c r="Y12" s="60">
        <v>-67847049</v>
      </c>
      <c r="Z12" s="140">
        <v>-92.16</v>
      </c>
      <c r="AA12" s="155">
        <v>98154471</v>
      </c>
    </row>
    <row r="13" spans="1:27" ht="12.75">
      <c r="A13" s="138" t="s">
        <v>82</v>
      </c>
      <c r="B13" s="136"/>
      <c r="C13" s="155">
        <v>17343932</v>
      </c>
      <c r="D13" s="155"/>
      <c r="E13" s="156">
        <v>134876848</v>
      </c>
      <c r="F13" s="60">
        <v>134876848</v>
      </c>
      <c r="G13" s="60">
        <v>625079</v>
      </c>
      <c r="H13" s="60">
        <v>639934</v>
      </c>
      <c r="I13" s="60">
        <v>680101</v>
      </c>
      <c r="J13" s="60">
        <v>1945114</v>
      </c>
      <c r="K13" s="60">
        <v>642198</v>
      </c>
      <c r="L13" s="60">
        <v>628198</v>
      </c>
      <c r="M13" s="60">
        <v>592530</v>
      </c>
      <c r="N13" s="60">
        <v>1862926</v>
      </c>
      <c r="O13" s="60">
        <v>637103</v>
      </c>
      <c r="P13" s="60">
        <v>649542</v>
      </c>
      <c r="Q13" s="60">
        <v>654340</v>
      </c>
      <c r="R13" s="60">
        <v>1940985</v>
      </c>
      <c r="S13" s="60"/>
      <c r="T13" s="60"/>
      <c r="U13" s="60"/>
      <c r="V13" s="60"/>
      <c r="W13" s="60">
        <v>5749025</v>
      </c>
      <c r="X13" s="60">
        <v>101157633</v>
      </c>
      <c r="Y13" s="60">
        <v>-95408608</v>
      </c>
      <c r="Z13" s="140">
        <v>-94.32</v>
      </c>
      <c r="AA13" s="155">
        <v>134876848</v>
      </c>
    </row>
    <row r="14" spans="1:27" ht="12.75">
      <c r="A14" s="138" t="s">
        <v>83</v>
      </c>
      <c r="B14" s="136"/>
      <c r="C14" s="157">
        <v>1553</v>
      </c>
      <c r="D14" s="157"/>
      <c r="E14" s="158">
        <v>11124</v>
      </c>
      <c r="F14" s="159">
        <v>11124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8343</v>
      </c>
      <c r="Y14" s="159">
        <v>-8343</v>
      </c>
      <c r="Z14" s="141">
        <v>-100</v>
      </c>
      <c r="AA14" s="157">
        <v>11124</v>
      </c>
    </row>
    <row r="15" spans="1:27" ht="12.75">
      <c r="A15" s="135" t="s">
        <v>84</v>
      </c>
      <c r="B15" s="142"/>
      <c r="C15" s="153">
        <f aca="true" t="shared" si="2" ref="C15:Y15">SUM(C16:C18)</f>
        <v>7114060</v>
      </c>
      <c r="D15" s="153">
        <f>SUM(D16:D18)</f>
        <v>0</v>
      </c>
      <c r="E15" s="154">
        <f t="shared" si="2"/>
        <v>13662890</v>
      </c>
      <c r="F15" s="100">
        <f t="shared" si="2"/>
        <v>13662890</v>
      </c>
      <c r="G15" s="100">
        <f t="shared" si="2"/>
        <v>769927</v>
      </c>
      <c r="H15" s="100">
        <f t="shared" si="2"/>
        <v>568804</v>
      </c>
      <c r="I15" s="100">
        <f t="shared" si="2"/>
        <v>787622</v>
      </c>
      <c r="J15" s="100">
        <f t="shared" si="2"/>
        <v>2126353</v>
      </c>
      <c r="K15" s="100">
        <f t="shared" si="2"/>
        <v>726490</v>
      </c>
      <c r="L15" s="100">
        <f t="shared" si="2"/>
        <v>962943</v>
      </c>
      <c r="M15" s="100">
        <f t="shared" si="2"/>
        <v>661531</v>
      </c>
      <c r="N15" s="100">
        <f t="shared" si="2"/>
        <v>2350964</v>
      </c>
      <c r="O15" s="100">
        <f t="shared" si="2"/>
        <v>548843</v>
      </c>
      <c r="P15" s="100">
        <f t="shared" si="2"/>
        <v>1397539</v>
      </c>
      <c r="Q15" s="100">
        <f t="shared" si="2"/>
        <v>291543</v>
      </c>
      <c r="R15" s="100">
        <f t="shared" si="2"/>
        <v>2237925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6715242</v>
      </c>
      <c r="X15" s="100">
        <f t="shared" si="2"/>
        <v>10247166</v>
      </c>
      <c r="Y15" s="100">
        <f t="shared" si="2"/>
        <v>-3531924</v>
      </c>
      <c r="Z15" s="137">
        <f>+IF(X15&lt;&gt;0,+(Y15/X15)*100,0)</f>
        <v>-34.46732491695752</v>
      </c>
      <c r="AA15" s="153">
        <f>SUM(AA16:AA18)</f>
        <v>13662890</v>
      </c>
    </row>
    <row r="16" spans="1:27" ht="12.75">
      <c r="A16" s="138" t="s">
        <v>85</v>
      </c>
      <c r="B16" s="136"/>
      <c r="C16" s="155">
        <v>5515289</v>
      </c>
      <c r="D16" s="155"/>
      <c r="E16" s="156">
        <v>11706660</v>
      </c>
      <c r="F16" s="60">
        <v>11706660</v>
      </c>
      <c r="G16" s="60">
        <v>667232</v>
      </c>
      <c r="H16" s="60">
        <v>484594</v>
      </c>
      <c r="I16" s="60">
        <v>728695</v>
      </c>
      <c r="J16" s="60">
        <v>1880521</v>
      </c>
      <c r="K16" s="60">
        <v>607904</v>
      </c>
      <c r="L16" s="60">
        <v>894589</v>
      </c>
      <c r="M16" s="60">
        <v>457986</v>
      </c>
      <c r="N16" s="60">
        <v>1960479</v>
      </c>
      <c r="O16" s="60">
        <v>427488</v>
      </c>
      <c r="P16" s="60">
        <v>1160519</v>
      </c>
      <c r="Q16" s="60">
        <v>404374</v>
      </c>
      <c r="R16" s="60">
        <v>1992381</v>
      </c>
      <c r="S16" s="60"/>
      <c r="T16" s="60"/>
      <c r="U16" s="60"/>
      <c r="V16" s="60"/>
      <c r="W16" s="60">
        <v>5833381</v>
      </c>
      <c r="X16" s="60">
        <v>8779995</v>
      </c>
      <c r="Y16" s="60">
        <v>-2946614</v>
      </c>
      <c r="Z16" s="140">
        <v>-33.56</v>
      </c>
      <c r="AA16" s="155">
        <v>11706660</v>
      </c>
    </row>
    <row r="17" spans="1:27" ht="12.75">
      <c r="A17" s="138" t="s">
        <v>86</v>
      </c>
      <c r="B17" s="136"/>
      <c r="C17" s="155">
        <v>1036755</v>
      </c>
      <c r="D17" s="155"/>
      <c r="E17" s="156">
        <v>1710024</v>
      </c>
      <c r="F17" s="60">
        <v>1710024</v>
      </c>
      <c r="G17" s="60">
        <v>87296</v>
      </c>
      <c r="H17" s="60">
        <v>49519</v>
      </c>
      <c r="I17" s="60">
        <v>34948</v>
      </c>
      <c r="J17" s="60">
        <v>171763</v>
      </c>
      <c r="K17" s="60">
        <v>115224</v>
      </c>
      <c r="L17" s="60">
        <v>54121</v>
      </c>
      <c r="M17" s="60">
        <v>187555</v>
      </c>
      <c r="N17" s="60">
        <v>356900</v>
      </c>
      <c r="O17" s="60">
        <v>113435</v>
      </c>
      <c r="P17" s="60">
        <v>228414</v>
      </c>
      <c r="Q17" s="60">
        <v>-123609</v>
      </c>
      <c r="R17" s="60">
        <v>218240</v>
      </c>
      <c r="S17" s="60"/>
      <c r="T17" s="60"/>
      <c r="U17" s="60"/>
      <c r="V17" s="60"/>
      <c r="W17" s="60">
        <v>746903</v>
      </c>
      <c r="X17" s="60">
        <v>1282518</v>
      </c>
      <c r="Y17" s="60">
        <v>-535615</v>
      </c>
      <c r="Z17" s="140">
        <v>-41.76</v>
      </c>
      <c r="AA17" s="155">
        <v>1710024</v>
      </c>
    </row>
    <row r="18" spans="1:27" ht="12.75">
      <c r="A18" s="138" t="s">
        <v>87</v>
      </c>
      <c r="B18" s="136"/>
      <c r="C18" s="155">
        <v>562016</v>
      </c>
      <c r="D18" s="155"/>
      <c r="E18" s="156">
        <v>246206</v>
      </c>
      <c r="F18" s="60">
        <v>246206</v>
      </c>
      <c r="G18" s="60">
        <v>15399</v>
      </c>
      <c r="H18" s="60">
        <v>34691</v>
      </c>
      <c r="I18" s="60">
        <v>23979</v>
      </c>
      <c r="J18" s="60">
        <v>74069</v>
      </c>
      <c r="K18" s="60">
        <v>3362</v>
      </c>
      <c r="L18" s="60">
        <v>14233</v>
      </c>
      <c r="M18" s="60">
        <v>15990</v>
      </c>
      <c r="N18" s="60">
        <v>33585</v>
      </c>
      <c r="O18" s="60">
        <v>7920</v>
      </c>
      <c r="P18" s="60">
        <v>8606</v>
      </c>
      <c r="Q18" s="60">
        <v>10778</v>
      </c>
      <c r="R18" s="60">
        <v>27304</v>
      </c>
      <c r="S18" s="60"/>
      <c r="T18" s="60"/>
      <c r="U18" s="60"/>
      <c r="V18" s="60"/>
      <c r="W18" s="60">
        <v>134958</v>
      </c>
      <c r="X18" s="60">
        <v>184653</v>
      </c>
      <c r="Y18" s="60">
        <v>-49695</v>
      </c>
      <c r="Z18" s="140">
        <v>-26.91</v>
      </c>
      <c r="AA18" s="155">
        <v>246206</v>
      </c>
    </row>
    <row r="19" spans="1:27" ht="12.75">
      <c r="A19" s="135" t="s">
        <v>88</v>
      </c>
      <c r="B19" s="142"/>
      <c r="C19" s="153">
        <f aca="true" t="shared" si="3" ref="C19:Y19">SUM(C20:C23)</f>
        <v>3363045206</v>
      </c>
      <c r="D19" s="153">
        <f>SUM(D20:D23)</f>
        <v>0</v>
      </c>
      <c r="E19" s="154">
        <f t="shared" si="3"/>
        <v>4105094336</v>
      </c>
      <c r="F19" s="100">
        <f t="shared" si="3"/>
        <v>4104969551</v>
      </c>
      <c r="G19" s="100">
        <f t="shared" si="3"/>
        <v>406922105</v>
      </c>
      <c r="H19" s="100">
        <f t="shared" si="3"/>
        <v>433981689</v>
      </c>
      <c r="I19" s="100">
        <f t="shared" si="3"/>
        <v>317832452</v>
      </c>
      <c r="J19" s="100">
        <f t="shared" si="3"/>
        <v>1158736246</v>
      </c>
      <c r="K19" s="100">
        <f t="shared" si="3"/>
        <v>273501009</v>
      </c>
      <c r="L19" s="100">
        <f t="shared" si="3"/>
        <v>256767520</v>
      </c>
      <c r="M19" s="100">
        <f t="shared" si="3"/>
        <v>394883211</v>
      </c>
      <c r="N19" s="100">
        <f t="shared" si="3"/>
        <v>925151740</v>
      </c>
      <c r="O19" s="100">
        <f t="shared" si="3"/>
        <v>270239579</v>
      </c>
      <c r="P19" s="100">
        <f t="shared" si="3"/>
        <v>287819525</v>
      </c>
      <c r="Q19" s="100">
        <f t="shared" si="3"/>
        <v>374576247</v>
      </c>
      <c r="R19" s="100">
        <f t="shared" si="3"/>
        <v>932635351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3016523337</v>
      </c>
      <c r="X19" s="100">
        <f t="shared" si="3"/>
        <v>3050491131</v>
      </c>
      <c r="Y19" s="100">
        <f t="shared" si="3"/>
        <v>-33967794</v>
      </c>
      <c r="Z19" s="137">
        <f>+IF(X19&lt;&gt;0,+(Y19/X19)*100,0)</f>
        <v>-1.113518857826176</v>
      </c>
      <c r="AA19" s="153">
        <f>SUM(AA20:AA23)</f>
        <v>4104969551</v>
      </c>
    </row>
    <row r="20" spans="1:27" ht="12.75">
      <c r="A20" s="138" t="s">
        <v>89</v>
      </c>
      <c r="B20" s="136"/>
      <c r="C20" s="155">
        <v>2038833898</v>
      </c>
      <c r="D20" s="155"/>
      <c r="E20" s="156">
        <v>2560688820</v>
      </c>
      <c r="F20" s="60">
        <v>2560564035</v>
      </c>
      <c r="G20" s="60">
        <v>257617705</v>
      </c>
      <c r="H20" s="60">
        <v>230640384</v>
      </c>
      <c r="I20" s="60">
        <v>235686857</v>
      </c>
      <c r="J20" s="60">
        <v>723944946</v>
      </c>
      <c r="K20" s="60">
        <v>162796470</v>
      </c>
      <c r="L20" s="60">
        <v>166761045</v>
      </c>
      <c r="M20" s="60">
        <v>170854763</v>
      </c>
      <c r="N20" s="60">
        <v>500412278</v>
      </c>
      <c r="O20" s="60">
        <v>163298533</v>
      </c>
      <c r="P20" s="60">
        <v>170584654</v>
      </c>
      <c r="Q20" s="60">
        <v>164771916</v>
      </c>
      <c r="R20" s="60">
        <v>498655103</v>
      </c>
      <c r="S20" s="60"/>
      <c r="T20" s="60"/>
      <c r="U20" s="60"/>
      <c r="V20" s="60"/>
      <c r="W20" s="60">
        <v>1723012327</v>
      </c>
      <c r="X20" s="60">
        <v>1887215923</v>
      </c>
      <c r="Y20" s="60">
        <v>-164203596</v>
      </c>
      <c r="Z20" s="140">
        <v>-8.7</v>
      </c>
      <c r="AA20" s="155">
        <v>2560564035</v>
      </c>
    </row>
    <row r="21" spans="1:27" ht="12.75">
      <c r="A21" s="138" t="s">
        <v>90</v>
      </c>
      <c r="B21" s="136"/>
      <c r="C21" s="155">
        <v>724220326</v>
      </c>
      <c r="D21" s="155"/>
      <c r="E21" s="156">
        <v>930018467</v>
      </c>
      <c r="F21" s="60">
        <v>930018467</v>
      </c>
      <c r="G21" s="60">
        <v>80080915</v>
      </c>
      <c r="H21" s="60">
        <v>107663884</v>
      </c>
      <c r="I21" s="60">
        <v>53401774</v>
      </c>
      <c r="J21" s="60">
        <v>241146573</v>
      </c>
      <c r="K21" s="60">
        <v>83833043</v>
      </c>
      <c r="L21" s="60">
        <v>62012868</v>
      </c>
      <c r="M21" s="60">
        <v>123555650</v>
      </c>
      <c r="N21" s="60">
        <v>269401561</v>
      </c>
      <c r="O21" s="60">
        <v>79112311</v>
      </c>
      <c r="P21" s="60">
        <v>90169637</v>
      </c>
      <c r="Q21" s="60">
        <v>116016600</v>
      </c>
      <c r="R21" s="60">
        <v>285298548</v>
      </c>
      <c r="S21" s="60"/>
      <c r="T21" s="60"/>
      <c r="U21" s="60"/>
      <c r="V21" s="60"/>
      <c r="W21" s="60">
        <v>795846682</v>
      </c>
      <c r="X21" s="60">
        <v>702484919</v>
      </c>
      <c r="Y21" s="60">
        <v>93361763</v>
      </c>
      <c r="Z21" s="140">
        <v>13.29</v>
      </c>
      <c r="AA21" s="155">
        <v>930018467</v>
      </c>
    </row>
    <row r="22" spans="1:27" ht="12.75">
      <c r="A22" s="138" t="s">
        <v>91</v>
      </c>
      <c r="B22" s="136"/>
      <c r="C22" s="157">
        <v>342543006</v>
      </c>
      <c r="D22" s="157"/>
      <c r="E22" s="158">
        <v>339875115</v>
      </c>
      <c r="F22" s="159">
        <v>339875115</v>
      </c>
      <c r="G22" s="159">
        <v>34390362</v>
      </c>
      <c r="H22" s="159">
        <v>44491701</v>
      </c>
      <c r="I22" s="159">
        <v>20659531</v>
      </c>
      <c r="J22" s="159">
        <v>99541594</v>
      </c>
      <c r="K22" s="159">
        <v>19418542</v>
      </c>
      <c r="L22" s="159">
        <v>20293224</v>
      </c>
      <c r="M22" s="159">
        <v>28862334</v>
      </c>
      <c r="N22" s="159">
        <v>68574100</v>
      </c>
      <c r="O22" s="159">
        <v>20110151</v>
      </c>
      <c r="P22" s="159">
        <v>19335142</v>
      </c>
      <c r="Q22" s="159">
        <v>42450492</v>
      </c>
      <c r="R22" s="159">
        <v>81895785</v>
      </c>
      <c r="S22" s="159"/>
      <c r="T22" s="159"/>
      <c r="U22" s="159"/>
      <c r="V22" s="159"/>
      <c r="W22" s="159">
        <v>250011479</v>
      </c>
      <c r="X22" s="159">
        <v>254906334</v>
      </c>
      <c r="Y22" s="159">
        <v>-4894855</v>
      </c>
      <c r="Z22" s="141">
        <v>-1.92</v>
      </c>
      <c r="AA22" s="157">
        <v>339875115</v>
      </c>
    </row>
    <row r="23" spans="1:27" ht="12.75">
      <c r="A23" s="138" t="s">
        <v>92</v>
      </c>
      <c r="B23" s="136"/>
      <c r="C23" s="155">
        <v>257447976</v>
      </c>
      <c r="D23" s="155"/>
      <c r="E23" s="156">
        <v>274511934</v>
      </c>
      <c r="F23" s="60">
        <v>274511934</v>
      </c>
      <c r="G23" s="60">
        <v>34833123</v>
      </c>
      <c r="H23" s="60">
        <v>51185720</v>
      </c>
      <c r="I23" s="60">
        <v>8084290</v>
      </c>
      <c r="J23" s="60">
        <v>94103133</v>
      </c>
      <c r="K23" s="60">
        <v>7452954</v>
      </c>
      <c r="L23" s="60">
        <v>7700383</v>
      </c>
      <c r="M23" s="60">
        <v>71610464</v>
      </c>
      <c r="N23" s="60">
        <v>86763801</v>
      </c>
      <c r="O23" s="60">
        <v>7718584</v>
      </c>
      <c r="P23" s="60">
        <v>7730092</v>
      </c>
      <c r="Q23" s="60">
        <v>51337239</v>
      </c>
      <c r="R23" s="60">
        <v>66785915</v>
      </c>
      <c r="S23" s="60"/>
      <c r="T23" s="60"/>
      <c r="U23" s="60"/>
      <c r="V23" s="60"/>
      <c r="W23" s="60">
        <v>247652849</v>
      </c>
      <c r="X23" s="60">
        <v>205883955</v>
      </c>
      <c r="Y23" s="60">
        <v>41768894</v>
      </c>
      <c r="Z23" s="140">
        <v>20.29</v>
      </c>
      <c r="AA23" s="155">
        <v>274511934</v>
      </c>
    </row>
    <row r="24" spans="1:27" ht="12.75">
      <c r="A24" s="135" t="s">
        <v>93</v>
      </c>
      <c r="B24" s="142" t="s">
        <v>94</v>
      </c>
      <c r="C24" s="153">
        <v>23340782</v>
      </c>
      <c r="D24" s="153"/>
      <c r="E24" s="154">
        <v>24129170</v>
      </c>
      <c r="F24" s="100">
        <v>24627290</v>
      </c>
      <c r="G24" s="100">
        <v>1832456</v>
      </c>
      <c r="H24" s="100">
        <v>1864117</v>
      </c>
      <c r="I24" s="100">
        <v>1965323</v>
      </c>
      <c r="J24" s="100">
        <v>5661896</v>
      </c>
      <c r="K24" s="100">
        <v>2117729</v>
      </c>
      <c r="L24" s="100">
        <v>2254518</v>
      </c>
      <c r="M24" s="100">
        <v>20642</v>
      </c>
      <c r="N24" s="100">
        <v>4392889</v>
      </c>
      <c r="O24" s="100">
        <v>4314184</v>
      </c>
      <c r="P24" s="100">
        <v>1799508</v>
      </c>
      <c r="Q24" s="100">
        <v>18567</v>
      </c>
      <c r="R24" s="100">
        <v>6132259</v>
      </c>
      <c r="S24" s="100"/>
      <c r="T24" s="100"/>
      <c r="U24" s="100"/>
      <c r="V24" s="100"/>
      <c r="W24" s="100">
        <v>16187044</v>
      </c>
      <c r="X24" s="100">
        <v>18470466</v>
      </c>
      <c r="Y24" s="100">
        <v>-2283422</v>
      </c>
      <c r="Z24" s="137">
        <v>-12.36</v>
      </c>
      <c r="AA24" s="153">
        <v>24627290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5709110293</v>
      </c>
      <c r="D25" s="168">
        <f>+D5+D9+D15+D19+D24</f>
        <v>0</v>
      </c>
      <c r="E25" s="169">
        <f t="shared" si="4"/>
        <v>7592154234</v>
      </c>
      <c r="F25" s="73">
        <f t="shared" si="4"/>
        <v>7592154460</v>
      </c>
      <c r="G25" s="73">
        <f t="shared" si="4"/>
        <v>554579542</v>
      </c>
      <c r="H25" s="73">
        <f t="shared" si="4"/>
        <v>800187763</v>
      </c>
      <c r="I25" s="73">
        <f t="shared" si="4"/>
        <v>452414063</v>
      </c>
      <c r="J25" s="73">
        <f t="shared" si="4"/>
        <v>1807181368</v>
      </c>
      <c r="K25" s="73">
        <f t="shared" si="4"/>
        <v>450444936</v>
      </c>
      <c r="L25" s="73">
        <f t="shared" si="4"/>
        <v>728103129</v>
      </c>
      <c r="M25" s="73">
        <f t="shared" si="4"/>
        <v>371066936</v>
      </c>
      <c r="N25" s="73">
        <f t="shared" si="4"/>
        <v>1549615001</v>
      </c>
      <c r="O25" s="73">
        <f t="shared" si="4"/>
        <v>404069956</v>
      </c>
      <c r="P25" s="73">
        <f t="shared" si="4"/>
        <v>547095431</v>
      </c>
      <c r="Q25" s="73">
        <f t="shared" si="4"/>
        <v>640754771</v>
      </c>
      <c r="R25" s="73">
        <f t="shared" si="4"/>
        <v>1591920158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4948716527</v>
      </c>
      <c r="X25" s="73">
        <f t="shared" si="4"/>
        <v>5668808310</v>
      </c>
      <c r="Y25" s="73">
        <f t="shared" si="4"/>
        <v>-720091783</v>
      </c>
      <c r="Z25" s="170">
        <f>+IF(X25&lt;&gt;0,+(Y25/X25)*100,0)</f>
        <v>-12.702701231398667</v>
      </c>
      <c r="AA25" s="168">
        <f>+AA5+AA9+AA15+AA19+AA24</f>
        <v>7592154460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1453502102</v>
      </c>
      <c r="D28" s="153">
        <f>SUM(D29:D31)</f>
        <v>0</v>
      </c>
      <c r="E28" s="154">
        <f t="shared" si="5"/>
        <v>1508710931</v>
      </c>
      <c r="F28" s="100">
        <f t="shared" si="5"/>
        <v>1446466389</v>
      </c>
      <c r="G28" s="100">
        <f t="shared" si="5"/>
        <v>61966645</v>
      </c>
      <c r="H28" s="100">
        <f t="shared" si="5"/>
        <v>92548124</v>
      </c>
      <c r="I28" s="100">
        <f t="shared" si="5"/>
        <v>126445405</v>
      </c>
      <c r="J28" s="100">
        <f t="shared" si="5"/>
        <v>280960174</v>
      </c>
      <c r="K28" s="100">
        <f t="shared" si="5"/>
        <v>96820218</v>
      </c>
      <c r="L28" s="100">
        <f t="shared" si="5"/>
        <v>120002234</v>
      </c>
      <c r="M28" s="100">
        <f t="shared" si="5"/>
        <v>102353119</v>
      </c>
      <c r="N28" s="100">
        <f t="shared" si="5"/>
        <v>319175571</v>
      </c>
      <c r="O28" s="100">
        <f t="shared" si="5"/>
        <v>109751224</v>
      </c>
      <c r="P28" s="100">
        <f t="shared" si="5"/>
        <v>80183118</v>
      </c>
      <c r="Q28" s="100">
        <f t="shared" si="5"/>
        <v>111962729</v>
      </c>
      <c r="R28" s="100">
        <f t="shared" si="5"/>
        <v>301897071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902032816</v>
      </c>
      <c r="X28" s="100">
        <f t="shared" si="5"/>
        <v>1084849794</v>
      </c>
      <c r="Y28" s="100">
        <f t="shared" si="5"/>
        <v>-182816978</v>
      </c>
      <c r="Z28" s="137">
        <f>+IF(X28&lt;&gt;0,+(Y28/X28)*100,0)</f>
        <v>-16.851824004678754</v>
      </c>
      <c r="AA28" s="153">
        <f>SUM(AA29:AA31)</f>
        <v>1446466389</v>
      </c>
    </row>
    <row r="29" spans="1:27" ht="12.75">
      <c r="A29" s="138" t="s">
        <v>75</v>
      </c>
      <c r="B29" s="136"/>
      <c r="C29" s="155">
        <v>396363851</v>
      </c>
      <c r="D29" s="155"/>
      <c r="E29" s="156">
        <v>389604914</v>
      </c>
      <c r="F29" s="60">
        <v>424034398</v>
      </c>
      <c r="G29" s="60">
        <v>17987925</v>
      </c>
      <c r="H29" s="60">
        <v>24690742</v>
      </c>
      <c r="I29" s="60">
        <v>35394945</v>
      </c>
      <c r="J29" s="60">
        <v>78073612</v>
      </c>
      <c r="K29" s="60">
        <v>28414761</v>
      </c>
      <c r="L29" s="60">
        <v>26944385</v>
      </c>
      <c r="M29" s="60">
        <v>24224753</v>
      </c>
      <c r="N29" s="60">
        <v>79583899</v>
      </c>
      <c r="O29" s="60">
        <v>38155230</v>
      </c>
      <c r="P29" s="60">
        <v>23837278</v>
      </c>
      <c r="Q29" s="60">
        <v>26554462</v>
      </c>
      <c r="R29" s="60">
        <v>88546970</v>
      </c>
      <c r="S29" s="60"/>
      <c r="T29" s="60"/>
      <c r="U29" s="60"/>
      <c r="V29" s="60"/>
      <c r="W29" s="60">
        <v>246204481</v>
      </c>
      <c r="X29" s="60">
        <v>318025800</v>
      </c>
      <c r="Y29" s="60">
        <v>-71821319</v>
      </c>
      <c r="Z29" s="140">
        <v>-22.58</v>
      </c>
      <c r="AA29" s="155">
        <v>424034398</v>
      </c>
    </row>
    <row r="30" spans="1:27" ht="12.75">
      <c r="A30" s="138" t="s">
        <v>76</v>
      </c>
      <c r="B30" s="136"/>
      <c r="C30" s="157">
        <v>709514103</v>
      </c>
      <c r="D30" s="157"/>
      <c r="E30" s="158">
        <v>719322023</v>
      </c>
      <c r="F30" s="159">
        <v>622466842</v>
      </c>
      <c r="G30" s="159">
        <v>24955589</v>
      </c>
      <c r="H30" s="159">
        <v>38603569</v>
      </c>
      <c r="I30" s="159">
        <v>41317570</v>
      </c>
      <c r="J30" s="159">
        <v>104876728</v>
      </c>
      <c r="K30" s="159">
        <v>31073149</v>
      </c>
      <c r="L30" s="159">
        <v>56910776</v>
      </c>
      <c r="M30" s="159">
        <v>42981454</v>
      </c>
      <c r="N30" s="159">
        <v>130965379</v>
      </c>
      <c r="O30" s="159">
        <v>38945522</v>
      </c>
      <c r="P30" s="159">
        <v>38469613</v>
      </c>
      <c r="Q30" s="159">
        <v>43566388</v>
      </c>
      <c r="R30" s="159">
        <v>120981523</v>
      </c>
      <c r="S30" s="159"/>
      <c r="T30" s="159"/>
      <c r="U30" s="159"/>
      <c r="V30" s="159"/>
      <c r="W30" s="159">
        <v>356823630</v>
      </c>
      <c r="X30" s="159">
        <v>466850133</v>
      </c>
      <c r="Y30" s="159">
        <v>-110026503</v>
      </c>
      <c r="Z30" s="141">
        <v>-23.57</v>
      </c>
      <c r="AA30" s="157">
        <v>622466842</v>
      </c>
    </row>
    <row r="31" spans="1:27" ht="12.75">
      <c r="A31" s="138" t="s">
        <v>77</v>
      </c>
      <c r="B31" s="136"/>
      <c r="C31" s="155">
        <v>347624148</v>
      </c>
      <c r="D31" s="155"/>
      <c r="E31" s="156">
        <v>399783994</v>
      </c>
      <c r="F31" s="60">
        <v>399965149</v>
      </c>
      <c r="G31" s="60">
        <v>19023131</v>
      </c>
      <c r="H31" s="60">
        <v>29253813</v>
      </c>
      <c r="I31" s="60">
        <v>49732890</v>
      </c>
      <c r="J31" s="60">
        <v>98009834</v>
      </c>
      <c r="K31" s="60">
        <v>37332308</v>
      </c>
      <c r="L31" s="60">
        <v>36147073</v>
      </c>
      <c r="M31" s="60">
        <v>35146912</v>
      </c>
      <c r="N31" s="60">
        <v>108626293</v>
      </c>
      <c r="O31" s="60">
        <v>32650472</v>
      </c>
      <c r="P31" s="60">
        <v>17876227</v>
      </c>
      <c r="Q31" s="60">
        <v>41841879</v>
      </c>
      <c r="R31" s="60">
        <v>92368578</v>
      </c>
      <c r="S31" s="60"/>
      <c r="T31" s="60"/>
      <c r="U31" s="60"/>
      <c r="V31" s="60"/>
      <c r="W31" s="60">
        <v>299004705</v>
      </c>
      <c r="X31" s="60">
        <v>299973861</v>
      </c>
      <c r="Y31" s="60">
        <v>-969156</v>
      </c>
      <c r="Z31" s="140">
        <v>-0.32</v>
      </c>
      <c r="AA31" s="155">
        <v>399965149</v>
      </c>
    </row>
    <row r="32" spans="1:27" ht="12.75">
      <c r="A32" s="135" t="s">
        <v>78</v>
      </c>
      <c r="B32" s="136"/>
      <c r="C32" s="153">
        <f aca="true" t="shared" si="6" ref="C32:Y32">SUM(C33:C37)</f>
        <v>481292404</v>
      </c>
      <c r="D32" s="153">
        <f>SUM(D33:D37)</f>
        <v>0</v>
      </c>
      <c r="E32" s="154">
        <f t="shared" si="6"/>
        <v>655102654</v>
      </c>
      <c r="F32" s="100">
        <f t="shared" si="6"/>
        <v>654622679</v>
      </c>
      <c r="G32" s="100">
        <f t="shared" si="6"/>
        <v>22604085</v>
      </c>
      <c r="H32" s="100">
        <f t="shared" si="6"/>
        <v>48967413</v>
      </c>
      <c r="I32" s="100">
        <f t="shared" si="6"/>
        <v>62617485</v>
      </c>
      <c r="J32" s="100">
        <f t="shared" si="6"/>
        <v>134188983</v>
      </c>
      <c r="K32" s="100">
        <f t="shared" si="6"/>
        <v>48532745</v>
      </c>
      <c r="L32" s="100">
        <f t="shared" si="6"/>
        <v>53019449</v>
      </c>
      <c r="M32" s="100">
        <f t="shared" si="6"/>
        <v>42368830</v>
      </c>
      <c r="N32" s="100">
        <f t="shared" si="6"/>
        <v>143921024</v>
      </c>
      <c r="O32" s="100">
        <f t="shared" si="6"/>
        <v>43968593</v>
      </c>
      <c r="P32" s="100">
        <f t="shared" si="6"/>
        <v>35257506</v>
      </c>
      <c r="Q32" s="100">
        <f t="shared" si="6"/>
        <v>50200914</v>
      </c>
      <c r="R32" s="100">
        <f t="shared" si="6"/>
        <v>129427013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407537020</v>
      </c>
      <c r="X32" s="100">
        <f t="shared" si="6"/>
        <v>490967019</v>
      </c>
      <c r="Y32" s="100">
        <f t="shared" si="6"/>
        <v>-83429999</v>
      </c>
      <c r="Z32" s="137">
        <f>+IF(X32&lt;&gt;0,+(Y32/X32)*100,0)</f>
        <v>-16.992994594612473</v>
      </c>
      <c r="AA32" s="153">
        <f>SUM(AA33:AA37)</f>
        <v>654622679</v>
      </c>
    </row>
    <row r="33" spans="1:27" ht="12.75">
      <c r="A33" s="138" t="s">
        <v>79</v>
      </c>
      <c r="B33" s="136"/>
      <c r="C33" s="155">
        <v>130622821</v>
      </c>
      <c r="D33" s="155"/>
      <c r="E33" s="156">
        <v>188548473</v>
      </c>
      <c r="F33" s="60">
        <v>188068498</v>
      </c>
      <c r="G33" s="60">
        <v>5646436</v>
      </c>
      <c r="H33" s="60">
        <v>11027477</v>
      </c>
      <c r="I33" s="60">
        <v>16186274</v>
      </c>
      <c r="J33" s="60">
        <v>32860187</v>
      </c>
      <c r="K33" s="60">
        <v>11964922</v>
      </c>
      <c r="L33" s="60">
        <v>12564097</v>
      </c>
      <c r="M33" s="60">
        <v>9365597</v>
      </c>
      <c r="N33" s="60">
        <v>33894616</v>
      </c>
      <c r="O33" s="60">
        <v>14744876</v>
      </c>
      <c r="P33" s="60">
        <v>9926656</v>
      </c>
      <c r="Q33" s="60">
        <v>12240173</v>
      </c>
      <c r="R33" s="60">
        <v>36911705</v>
      </c>
      <c r="S33" s="60"/>
      <c r="T33" s="60"/>
      <c r="U33" s="60"/>
      <c r="V33" s="60"/>
      <c r="W33" s="60">
        <v>103666508</v>
      </c>
      <c r="X33" s="60">
        <v>141051375</v>
      </c>
      <c r="Y33" s="60">
        <v>-37384867</v>
      </c>
      <c r="Z33" s="140">
        <v>-26.5</v>
      </c>
      <c r="AA33" s="155">
        <v>188068498</v>
      </c>
    </row>
    <row r="34" spans="1:27" ht="12.75">
      <c r="A34" s="138" t="s">
        <v>80</v>
      </c>
      <c r="B34" s="136"/>
      <c r="C34" s="155">
        <v>28633713</v>
      </c>
      <c r="D34" s="155"/>
      <c r="E34" s="156">
        <v>49963664</v>
      </c>
      <c r="F34" s="60">
        <v>49963664</v>
      </c>
      <c r="G34" s="60">
        <v>1316931</v>
      </c>
      <c r="H34" s="60">
        <v>2571636</v>
      </c>
      <c r="I34" s="60">
        <v>5712992</v>
      </c>
      <c r="J34" s="60">
        <v>9601559</v>
      </c>
      <c r="K34" s="60">
        <v>3381189</v>
      </c>
      <c r="L34" s="60">
        <v>4082356</v>
      </c>
      <c r="M34" s="60">
        <v>3810717</v>
      </c>
      <c r="N34" s="60">
        <v>11274262</v>
      </c>
      <c r="O34" s="60">
        <v>3745278</v>
      </c>
      <c r="P34" s="60">
        <v>2000062</v>
      </c>
      <c r="Q34" s="60">
        <v>3955039</v>
      </c>
      <c r="R34" s="60">
        <v>9700379</v>
      </c>
      <c r="S34" s="60"/>
      <c r="T34" s="60"/>
      <c r="U34" s="60"/>
      <c r="V34" s="60"/>
      <c r="W34" s="60">
        <v>30576200</v>
      </c>
      <c r="X34" s="60">
        <v>37472751</v>
      </c>
      <c r="Y34" s="60">
        <v>-6896551</v>
      </c>
      <c r="Z34" s="140">
        <v>-18.4</v>
      </c>
      <c r="AA34" s="155">
        <v>49963664</v>
      </c>
    </row>
    <row r="35" spans="1:27" ht="12.75">
      <c r="A35" s="138" t="s">
        <v>81</v>
      </c>
      <c r="B35" s="136"/>
      <c r="C35" s="155">
        <v>212873699</v>
      </c>
      <c r="D35" s="155"/>
      <c r="E35" s="156">
        <v>307508942</v>
      </c>
      <c r="F35" s="60">
        <v>307508942</v>
      </c>
      <c r="G35" s="60">
        <v>11028724</v>
      </c>
      <c r="H35" s="60">
        <v>28314098</v>
      </c>
      <c r="I35" s="60">
        <v>30544157</v>
      </c>
      <c r="J35" s="60">
        <v>69886979</v>
      </c>
      <c r="K35" s="60">
        <v>26673080</v>
      </c>
      <c r="L35" s="60">
        <v>25823592</v>
      </c>
      <c r="M35" s="60">
        <v>22675156</v>
      </c>
      <c r="N35" s="60">
        <v>75171828</v>
      </c>
      <c r="O35" s="60">
        <v>19335774</v>
      </c>
      <c r="P35" s="60">
        <v>17355311</v>
      </c>
      <c r="Q35" s="60">
        <v>21256363</v>
      </c>
      <c r="R35" s="60">
        <v>57947448</v>
      </c>
      <c r="S35" s="60"/>
      <c r="T35" s="60"/>
      <c r="U35" s="60"/>
      <c r="V35" s="60"/>
      <c r="W35" s="60">
        <v>203006255</v>
      </c>
      <c r="X35" s="60">
        <v>230631705</v>
      </c>
      <c r="Y35" s="60">
        <v>-27625450</v>
      </c>
      <c r="Z35" s="140">
        <v>-11.98</v>
      </c>
      <c r="AA35" s="155">
        <v>307508942</v>
      </c>
    </row>
    <row r="36" spans="1:27" ht="12.75">
      <c r="A36" s="138" t="s">
        <v>82</v>
      </c>
      <c r="B36" s="136"/>
      <c r="C36" s="155">
        <v>100402038</v>
      </c>
      <c r="D36" s="155"/>
      <c r="E36" s="156">
        <v>92748585</v>
      </c>
      <c r="F36" s="60">
        <v>92748585</v>
      </c>
      <c r="G36" s="60">
        <v>4063970</v>
      </c>
      <c r="H36" s="60">
        <v>6156022</v>
      </c>
      <c r="I36" s="60">
        <v>9140322</v>
      </c>
      <c r="J36" s="60">
        <v>19360314</v>
      </c>
      <c r="K36" s="60">
        <v>5682170</v>
      </c>
      <c r="L36" s="60">
        <v>9686320</v>
      </c>
      <c r="M36" s="60">
        <v>5682453</v>
      </c>
      <c r="N36" s="60">
        <v>21050943</v>
      </c>
      <c r="O36" s="60">
        <v>5213571</v>
      </c>
      <c r="P36" s="60">
        <v>5239561</v>
      </c>
      <c r="Q36" s="60">
        <v>11982769</v>
      </c>
      <c r="R36" s="60">
        <v>22435901</v>
      </c>
      <c r="S36" s="60"/>
      <c r="T36" s="60"/>
      <c r="U36" s="60"/>
      <c r="V36" s="60"/>
      <c r="W36" s="60">
        <v>62847158</v>
      </c>
      <c r="X36" s="60">
        <v>69561441</v>
      </c>
      <c r="Y36" s="60">
        <v>-6714283</v>
      </c>
      <c r="Z36" s="140">
        <v>-9.65</v>
      </c>
      <c r="AA36" s="155">
        <v>92748585</v>
      </c>
    </row>
    <row r="37" spans="1:27" ht="12.75">
      <c r="A37" s="138" t="s">
        <v>83</v>
      </c>
      <c r="B37" s="136"/>
      <c r="C37" s="157">
        <v>8760133</v>
      </c>
      <c r="D37" s="157"/>
      <c r="E37" s="158">
        <v>16332990</v>
      </c>
      <c r="F37" s="159">
        <v>16332990</v>
      </c>
      <c r="G37" s="159">
        <v>548024</v>
      </c>
      <c r="H37" s="159">
        <v>898180</v>
      </c>
      <c r="I37" s="159">
        <v>1033740</v>
      </c>
      <c r="J37" s="159">
        <v>2479944</v>
      </c>
      <c r="K37" s="159">
        <v>831384</v>
      </c>
      <c r="L37" s="159">
        <v>863084</v>
      </c>
      <c r="M37" s="159">
        <v>834907</v>
      </c>
      <c r="N37" s="159">
        <v>2529375</v>
      </c>
      <c r="O37" s="159">
        <v>929094</v>
      </c>
      <c r="P37" s="159">
        <v>735916</v>
      </c>
      <c r="Q37" s="159">
        <v>766570</v>
      </c>
      <c r="R37" s="159">
        <v>2431580</v>
      </c>
      <c r="S37" s="159"/>
      <c r="T37" s="159"/>
      <c r="U37" s="159"/>
      <c r="V37" s="159"/>
      <c r="W37" s="159">
        <v>7440899</v>
      </c>
      <c r="X37" s="159">
        <v>12249747</v>
      </c>
      <c r="Y37" s="159">
        <v>-4808848</v>
      </c>
      <c r="Z37" s="141">
        <v>-39.26</v>
      </c>
      <c r="AA37" s="157">
        <v>16332990</v>
      </c>
    </row>
    <row r="38" spans="1:27" ht="12.75">
      <c r="A38" s="135" t="s">
        <v>84</v>
      </c>
      <c r="B38" s="142"/>
      <c r="C38" s="153">
        <f aca="true" t="shared" si="7" ref="C38:Y38">SUM(C39:C41)</f>
        <v>824549184</v>
      </c>
      <c r="D38" s="153">
        <f>SUM(D39:D41)</f>
        <v>0</v>
      </c>
      <c r="E38" s="154">
        <f t="shared" si="7"/>
        <v>799911917</v>
      </c>
      <c r="F38" s="100">
        <f t="shared" si="7"/>
        <v>800052379</v>
      </c>
      <c r="G38" s="100">
        <f t="shared" si="7"/>
        <v>9889414</v>
      </c>
      <c r="H38" s="100">
        <f t="shared" si="7"/>
        <v>14805643</v>
      </c>
      <c r="I38" s="100">
        <f t="shared" si="7"/>
        <v>92193457</v>
      </c>
      <c r="J38" s="100">
        <f t="shared" si="7"/>
        <v>116888514</v>
      </c>
      <c r="K38" s="100">
        <f t="shared" si="7"/>
        <v>34305071</v>
      </c>
      <c r="L38" s="100">
        <f t="shared" si="7"/>
        <v>67447484</v>
      </c>
      <c r="M38" s="100">
        <f t="shared" si="7"/>
        <v>55711361</v>
      </c>
      <c r="N38" s="100">
        <f t="shared" si="7"/>
        <v>157463916</v>
      </c>
      <c r="O38" s="100">
        <f t="shared" si="7"/>
        <v>57698525</v>
      </c>
      <c r="P38" s="100">
        <f t="shared" si="7"/>
        <v>21353732</v>
      </c>
      <c r="Q38" s="100">
        <f t="shared" si="7"/>
        <v>72793311</v>
      </c>
      <c r="R38" s="100">
        <f t="shared" si="7"/>
        <v>151845568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426197998</v>
      </c>
      <c r="X38" s="100">
        <f t="shared" si="7"/>
        <v>600039117</v>
      </c>
      <c r="Y38" s="100">
        <f t="shared" si="7"/>
        <v>-173841119</v>
      </c>
      <c r="Z38" s="137">
        <f>+IF(X38&lt;&gt;0,+(Y38/X38)*100,0)</f>
        <v>-28.97163102784847</v>
      </c>
      <c r="AA38" s="153">
        <f>SUM(AA39:AA41)</f>
        <v>800052379</v>
      </c>
    </row>
    <row r="39" spans="1:27" ht="12.75">
      <c r="A39" s="138" t="s">
        <v>85</v>
      </c>
      <c r="B39" s="136"/>
      <c r="C39" s="155">
        <v>87186816</v>
      </c>
      <c r="D39" s="155"/>
      <c r="E39" s="156">
        <v>122353930</v>
      </c>
      <c r="F39" s="60">
        <v>122353930</v>
      </c>
      <c r="G39" s="60">
        <v>3293630</v>
      </c>
      <c r="H39" s="60">
        <v>3878249</v>
      </c>
      <c r="I39" s="60">
        <v>12998349</v>
      </c>
      <c r="J39" s="60">
        <v>20170228</v>
      </c>
      <c r="K39" s="60">
        <v>5831083</v>
      </c>
      <c r="L39" s="60">
        <v>4806090</v>
      </c>
      <c r="M39" s="60">
        <v>5068243</v>
      </c>
      <c r="N39" s="60">
        <v>15705416</v>
      </c>
      <c r="O39" s="60">
        <v>4648560</v>
      </c>
      <c r="P39" s="60">
        <v>4377452</v>
      </c>
      <c r="Q39" s="60">
        <v>5047281</v>
      </c>
      <c r="R39" s="60">
        <v>14073293</v>
      </c>
      <c r="S39" s="60"/>
      <c r="T39" s="60"/>
      <c r="U39" s="60"/>
      <c r="V39" s="60"/>
      <c r="W39" s="60">
        <v>49948937</v>
      </c>
      <c r="X39" s="60">
        <v>91765449</v>
      </c>
      <c r="Y39" s="60">
        <v>-41816512</v>
      </c>
      <c r="Z39" s="140">
        <v>-45.57</v>
      </c>
      <c r="AA39" s="155">
        <v>122353930</v>
      </c>
    </row>
    <row r="40" spans="1:27" ht="12.75">
      <c r="A40" s="138" t="s">
        <v>86</v>
      </c>
      <c r="B40" s="136"/>
      <c r="C40" s="155">
        <v>714724681</v>
      </c>
      <c r="D40" s="155"/>
      <c r="E40" s="156">
        <v>638888309</v>
      </c>
      <c r="F40" s="60">
        <v>639028771</v>
      </c>
      <c r="G40" s="60">
        <v>5122455</v>
      </c>
      <c r="H40" s="60">
        <v>9016960</v>
      </c>
      <c r="I40" s="60">
        <v>76877776</v>
      </c>
      <c r="J40" s="60">
        <v>91017191</v>
      </c>
      <c r="K40" s="60">
        <v>26578336</v>
      </c>
      <c r="L40" s="60">
        <v>60710049</v>
      </c>
      <c r="M40" s="60">
        <v>48794787</v>
      </c>
      <c r="N40" s="60">
        <v>136083172</v>
      </c>
      <c r="O40" s="60">
        <v>50425082</v>
      </c>
      <c r="P40" s="60">
        <v>15299806</v>
      </c>
      <c r="Q40" s="60">
        <v>65868345</v>
      </c>
      <c r="R40" s="60">
        <v>131593233</v>
      </c>
      <c r="S40" s="60"/>
      <c r="T40" s="60"/>
      <c r="U40" s="60"/>
      <c r="V40" s="60"/>
      <c r="W40" s="60">
        <v>358693596</v>
      </c>
      <c r="X40" s="60">
        <v>479271411</v>
      </c>
      <c r="Y40" s="60">
        <v>-120577815</v>
      </c>
      <c r="Z40" s="140">
        <v>-25.16</v>
      </c>
      <c r="AA40" s="155">
        <v>639028771</v>
      </c>
    </row>
    <row r="41" spans="1:27" ht="12.75">
      <c r="A41" s="138" t="s">
        <v>87</v>
      </c>
      <c r="B41" s="136"/>
      <c r="C41" s="155">
        <v>22637687</v>
      </c>
      <c r="D41" s="155"/>
      <c r="E41" s="156">
        <v>38669678</v>
      </c>
      <c r="F41" s="60">
        <v>38669678</v>
      </c>
      <c r="G41" s="60">
        <v>1473329</v>
      </c>
      <c r="H41" s="60">
        <v>1910434</v>
      </c>
      <c r="I41" s="60">
        <v>2317332</v>
      </c>
      <c r="J41" s="60">
        <v>5701095</v>
      </c>
      <c r="K41" s="60">
        <v>1895652</v>
      </c>
      <c r="L41" s="60">
        <v>1931345</v>
      </c>
      <c r="M41" s="60">
        <v>1848331</v>
      </c>
      <c r="N41" s="60">
        <v>5675328</v>
      </c>
      <c r="O41" s="60">
        <v>2624883</v>
      </c>
      <c r="P41" s="60">
        <v>1676474</v>
      </c>
      <c r="Q41" s="60">
        <v>1877685</v>
      </c>
      <c r="R41" s="60">
        <v>6179042</v>
      </c>
      <c r="S41" s="60"/>
      <c r="T41" s="60"/>
      <c r="U41" s="60"/>
      <c r="V41" s="60"/>
      <c r="W41" s="60">
        <v>17555465</v>
      </c>
      <c r="X41" s="60">
        <v>29002257</v>
      </c>
      <c r="Y41" s="60">
        <v>-11446792</v>
      </c>
      <c r="Z41" s="140">
        <v>-39.47</v>
      </c>
      <c r="AA41" s="155">
        <v>38669678</v>
      </c>
    </row>
    <row r="42" spans="1:27" ht="12.75">
      <c r="A42" s="135" t="s">
        <v>88</v>
      </c>
      <c r="B42" s="142"/>
      <c r="C42" s="153">
        <f aca="true" t="shared" si="8" ref="C42:Y42">SUM(C43:C46)</f>
        <v>3183956018</v>
      </c>
      <c r="D42" s="153">
        <f>SUM(D43:D46)</f>
        <v>0</v>
      </c>
      <c r="E42" s="154">
        <f t="shared" si="8"/>
        <v>3600599669</v>
      </c>
      <c r="F42" s="100">
        <f t="shared" si="8"/>
        <v>3663183950</v>
      </c>
      <c r="G42" s="100">
        <f t="shared" si="8"/>
        <v>293880156</v>
      </c>
      <c r="H42" s="100">
        <f t="shared" si="8"/>
        <v>388385128</v>
      </c>
      <c r="I42" s="100">
        <f t="shared" si="8"/>
        <v>314940778</v>
      </c>
      <c r="J42" s="100">
        <f t="shared" si="8"/>
        <v>997206062</v>
      </c>
      <c r="K42" s="100">
        <f t="shared" si="8"/>
        <v>223673364</v>
      </c>
      <c r="L42" s="100">
        <f t="shared" si="8"/>
        <v>356130364</v>
      </c>
      <c r="M42" s="100">
        <f t="shared" si="8"/>
        <v>237566299</v>
      </c>
      <c r="N42" s="100">
        <f t="shared" si="8"/>
        <v>817370027</v>
      </c>
      <c r="O42" s="100">
        <f t="shared" si="8"/>
        <v>288890264</v>
      </c>
      <c r="P42" s="100">
        <f t="shared" si="8"/>
        <v>212121615</v>
      </c>
      <c r="Q42" s="100">
        <f t="shared" si="8"/>
        <v>285413628</v>
      </c>
      <c r="R42" s="100">
        <f t="shared" si="8"/>
        <v>786425507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2601001596</v>
      </c>
      <c r="X42" s="100">
        <f t="shared" si="8"/>
        <v>2728168610</v>
      </c>
      <c r="Y42" s="100">
        <f t="shared" si="8"/>
        <v>-127167014</v>
      </c>
      <c r="Z42" s="137">
        <f>+IF(X42&lt;&gt;0,+(Y42/X42)*100,0)</f>
        <v>-4.661259334700724</v>
      </c>
      <c r="AA42" s="153">
        <f>SUM(AA43:AA46)</f>
        <v>3663183950</v>
      </c>
    </row>
    <row r="43" spans="1:27" ht="12.75">
      <c r="A43" s="138" t="s">
        <v>89</v>
      </c>
      <c r="B43" s="136"/>
      <c r="C43" s="155">
        <v>1853117933</v>
      </c>
      <c r="D43" s="155"/>
      <c r="E43" s="156">
        <v>2231135074</v>
      </c>
      <c r="F43" s="60">
        <v>2294914933</v>
      </c>
      <c r="G43" s="60">
        <v>256939244</v>
      </c>
      <c r="H43" s="60">
        <v>259959553</v>
      </c>
      <c r="I43" s="60">
        <v>188168252</v>
      </c>
      <c r="J43" s="60">
        <v>705067049</v>
      </c>
      <c r="K43" s="60">
        <v>159986121</v>
      </c>
      <c r="L43" s="60">
        <v>185264177</v>
      </c>
      <c r="M43" s="60">
        <v>171746172</v>
      </c>
      <c r="N43" s="60">
        <v>516996470</v>
      </c>
      <c r="O43" s="60">
        <v>162803240</v>
      </c>
      <c r="P43" s="60">
        <v>149648112</v>
      </c>
      <c r="Q43" s="60">
        <v>167928312</v>
      </c>
      <c r="R43" s="60">
        <v>480379664</v>
      </c>
      <c r="S43" s="60"/>
      <c r="T43" s="60"/>
      <c r="U43" s="60"/>
      <c r="V43" s="60"/>
      <c r="W43" s="60">
        <v>1702443183</v>
      </c>
      <c r="X43" s="60">
        <v>1701966848</v>
      </c>
      <c r="Y43" s="60">
        <v>476335</v>
      </c>
      <c r="Z43" s="140">
        <v>0.03</v>
      </c>
      <c r="AA43" s="155">
        <v>2294914933</v>
      </c>
    </row>
    <row r="44" spans="1:27" ht="12.75">
      <c r="A44" s="138" t="s">
        <v>90</v>
      </c>
      <c r="B44" s="136"/>
      <c r="C44" s="155">
        <v>861507389</v>
      </c>
      <c r="D44" s="155"/>
      <c r="E44" s="156">
        <v>823909836</v>
      </c>
      <c r="F44" s="60">
        <v>823909836</v>
      </c>
      <c r="G44" s="60">
        <v>17249903</v>
      </c>
      <c r="H44" s="60">
        <v>93051235</v>
      </c>
      <c r="I44" s="60">
        <v>56413749</v>
      </c>
      <c r="J44" s="60">
        <v>166714887</v>
      </c>
      <c r="K44" s="60">
        <v>31924236</v>
      </c>
      <c r="L44" s="60">
        <v>120376723</v>
      </c>
      <c r="M44" s="60">
        <v>27504684</v>
      </c>
      <c r="N44" s="60">
        <v>179805643</v>
      </c>
      <c r="O44" s="60">
        <v>68929814</v>
      </c>
      <c r="P44" s="60">
        <v>34752638</v>
      </c>
      <c r="Q44" s="60">
        <v>65278205</v>
      </c>
      <c r="R44" s="60">
        <v>168960657</v>
      </c>
      <c r="S44" s="60"/>
      <c r="T44" s="60"/>
      <c r="U44" s="60"/>
      <c r="V44" s="60"/>
      <c r="W44" s="60">
        <v>515481187</v>
      </c>
      <c r="X44" s="60">
        <v>617932377</v>
      </c>
      <c r="Y44" s="60">
        <v>-102451190</v>
      </c>
      <c r="Z44" s="140">
        <v>-16.58</v>
      </c>
      <c r="AA44" s="155">
        <v>823909836</v>
      </c>
    </row>
    <row r="45" spans="1:27" ht="12.75">
      <c r="A45" s="138" t="s">
        <v>91</v>
      </c>
      <c r="B45" s="136"/>
      <c r="C45" s="157">
        <v>267398788</v>
      </c>
      <c r="D45" s="157"/>
      <c r="E45" s="158">
        <v>299931039</v>
      </c>
      <c r="F45" s="159">
        <v>296866764</v>
      </c>
      <c r="G45" s="159">
        <v>8547332</v>
      </c>
      <c r="H45" s="159">
        <v>17715383</v>
      </c>
      <c r="I45" s="159">
        <v>40807322</v>
      </c>
      <c r="J45" s="159">
        <v>67070037</v>
      </c>
      <c r="K45" s="159">
        <v>10465789</v>
      </c>
      <c r="L45" s="159">
        <v>30623176</v>
      </c>
      <c r="M45" s="159">
        <v>19253494</v>
      </c>
      <c r="N45" s="159">
        <v>60342459</v>
      </c>
      <c r="O45" s="159">
        <v>35896926</v>
      </c>
      <c r="P45" s="159">
        <v>12850203</v>
      </c>
      <c r="Q45" s="159">
        <v>32797644</v>
      </c>
      <c r="R45" s="159">
        <v>81544773</v>
      </c>
      <c r="S45" s="159"/>
      <c r="T45" s="159"/>
      <c r="U45" s="159"/>
      <c r="V45" s="159"/>
      <c r="W45" s="159">
        <v>208957269</v>
      </c>
      <c r="X45" s="159">
        <v>222650073</v>
      </c>
      <c r="Y45" s="159">
        <v>-13692804</v>
      </c>
      <c r="Z45" s="141">
        <v>-6.15</v>
      </c>
      <c r="AA45" s="157">
        <v>296866764</v>
      </c>
    </row>
    <row r="46" spans="1:27" ht="12.75">
      <c r="A46" s="138" t="s">
        <v>92</v>
      </c>
      <c r="B46" s="136"/>
      <c r="C46" s="155">
        <v>201931908</v>
      </c>
      <c r="D46" s="155"/>
      <c r="E46" s="156">
        <v>245623720</v>
      </c>
      <c r="F46" s="60">
        <v>247492417</v>
      </c>
      <c r="G46" s="60">
        <v>11143677</v>
      </c>
      <c r="H46" s="60">
        <v>17658957</v>
      </c>
      <c r="I46" s="60">
        <v>29551455</v>
      </c>
      <c r="J46" s="60">
        <v>58354089</v>
      </c>
      <c r="K46" s="60">
        <v>21297218</v>
      </c>
      <c r="L46" s="60">
        <v>19866288</v>
      </c>
      <c r="M46" s="60">
        <v>19061949</v>
      </c>
      <c r="N46" s="60">
        <v>60225455</v>
      </c>
      <c r="O46" s="60">
        <v>21260284</v>
      </c>
      <c r="P46" s="60">
        <v>14870662</v>
      </c>
      <c r="Q46" s="60">
        <v>19409467</v>
      </c>
      <c r="R46" s="60">
        <v>55540413</v>
      </c>
      <c r="S46" s="60"/>
      <c r="T46" s="60"/>
      <c r="U46" s="60"/>
      <c r="V46" s="60"/>
      <c r="W46" s="60">
        <v>174119957</v>
      </c>
      <c r="X46" s="60">
        <v>185619312</v>
      </c>
      <c r="Y46" s="60">
        <v>-11499355</v>
      </c>
      <c r="Z46" s="140">
        <v>-6.2</v>
      </c>
      <c r="AA46" s="155">
        <v>247492417</v>
      </c>
    </row>
    <row r="47" spans="1:27" ht="12.75">
      <c r="A47" s="135" t="s">
        <v>93</v>
      </c>
      <c r="B47" s="142" t="s">
        <v>94</v>
      </c>
      <c r="C47" s="153">
        <v>17582385</v>
      </c>
      <c r="D47" s="153"/>
      <c r="E47" s="154">
        <v>34143103</v>
      </c>
      <c r="F47" s="100">
        <v>34143103</v>
      </c>
      <c r="G47" s="100">
        <v>940450</v>
      </c>
      <c r="H47" s="100">
        <v>1427936</v>
      </c>
      <c r="I47" s="100">
        <v>2927442</v>
      </c>
      <c r="J47" s="100">
        <v>5295828</v>
      </c>
      <c r="K47" s="100">
        <v>1640883</v>
      </c>
      <c r="L47" s="100">
        <v>2086386</v>
      </c>
      <c r="M47" s="100">
        <v>2061832</v>
      </c>
      <c r="N47" s="100">
        <v>5789101</v>
      </c>
      <c r="O47" s="100">
        <v>1571913</v>
      </c>
      <c r="P47" s="100">
        <v>1212890</v>
      </c>
      <c r="Q47" s="100">
        <v>2384165</v>
      </c>
      <c r="R47" s="100">
        <v>5168968</v>
      </c>
      <c r="S47" s="100"/>
      <c r="T47" s="100"/>
      <c r="U47" s="100"/>
      <c r="V47" s="100"/>
      <c r="W47" s="100">
        <v>16253897</v>
      </c>
      <c r="X47" s="100">
        <v>25607331</v>
      </c>
      <c r="Y47" s="100">
        <v>-9353434</v>
      </c>
      <c r="Z47" s="137">
        <v>-36.53</v>
      </c>
      <c r="AA47" s="153">
        <v>34143103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5960882093</v>
      </c>
      <c r="D48" s="168">
        <f>+D28+D32+D38+D42+D47</f>
        <v>0</v>
      </c>
      <c r="E48" s="169">
        <f t="shared" si="9"/>
        <v>6598468274</v>
      </c>
      <c r="F48" s="73">
        <f t="shared" si="9"/>
        <v>6598468500</v>
      </c>
      <c r="G48" s="73">
        <f t="shared" si="9"/>
        <v>389280750</v>
      </c>
      <c r="H48" s="73">
        <f t="shared" si="9"/>
        <v>546134244</v>
      </c>
      <c r="I48" s="73">
        <f t="shared" si="9"/>
        <v>599124567</v>
      </c>
      <c r="J48" s="73">
        <f t="shared" si="9"/>
        <v>1534539561</v>
      </c>
      <c r="K48" s="73">
        <f t="shared" si="9"/>
        <v>404972281</v>
      </c>
      <c r="L48" s="73">
        <f t="shared" si="9"/>
        <v>598685917</v>
      </c>
      <c r="M48" s="73">
        <f t="shared" si="9"/>
        <v>440061441</v>
      </c>
      <c r="N48" s="73">
        <f t="shared" si="9"/>
        <v>1443719639</v>
      </c>
      <c r="O48" s="73">
        <f t="shared" si="9"/>
        <v>501880519</v>
      </c>
      <c r="P48" s="73">
        <f t="shared" si="9"/>
        <v>350128861</v>
      </c>
      <c r="Q48" s="73">
        <f t="shared" si="9"/>
        <v>522754747</v>
      </c>
      <c r="R48" s="73">
        <f t="shared" si="9"/>
        <v>1374764127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4353023327</v>
      </c>
      <c r="X48" s="73">
        <f t="shared" si="9"/>
        <v>4929631871</v>
      </c>
      <c r="Y48" s="73">
        <f t="shared" si="9"/>
        <v>-576608544</v>
      </c>
      <c r="Z48" s="170">
        <f>+IF(X48&lt;&gt;0,+(Y48/X48)*100,0)</f>
        <v>-11.696787084489376</v>
      </c>
      <c r="AA48" s="168">
        <f>+AA28+AA32+AA38+AA42+AA47</f>
        <v>6598468500</v>
      </c>
    </row>
    <row r="49" spans="1:27" ht="12.75">
      <c r="A49" s="148" t="s">
        <v>49</v>
      </c>
      <c r="B49" s="149"/>
      <c r="C49" s="171">
        <f aca="true" t="shared" si="10" ref="C49:Y49">+C25-C48</f>
        <v>-251771800</v>
      </c>
      <c r="D49" s="171">
        <f>+D25-D48</f>
        <v>0</v>
      </c>
      <c r="E49" s="172">
        <f t="shared" si="10"/>
        <v>993685960</v>
      </c>
      <c r="F49" s="173">
        <f t="shared" si="10"/>
        <v>993685960</v>
      </c>
      <c r="G49" s="173">
        <f t="shared" si="10"/>
        <v>165298792</v>
      </c>
      <c r="H49" s="173">
        <f t="shared" si="10"/>
        <v>254053519</v>
      </c>
      <c r="I49" s="173">
        <f t="shared" si="10"/>
        <v>-146710504</v>
      </c>
      <c r="J49" s="173">
        <f t="shared" si="10"/>
        <v>272641807</v>
      </c>
      <c r="K49" s="173">
        <f t="shared" si="10"/>
        <v>45472655</v>
      </c>
      <c r="L49" s="173">
        <f t="shared" si="10"/>
        <v>129417212</v>
      </c>
      <c r="M49" s="173">
        <f t="shared" si="10"/>
        <v>-68994505</v>
      </c>
      <c r="N49" s="173">
        <f t="shared" si="10"/>
        <v>105895362</v>
      </c>
      <c r="O49" s="173">
        <f t="shared" si="10"/>
        <v>-97810563</v>
      </c>
      <c r="P49" s="173">
        <f t="shared" si="10"/>
        <v>196966570</v>
      </c>
      <c r="Q49" s="173">
        <f t="shared" si="10"/>
        <v>118000024</v>
      </c>
      <c r="R49" s="173">
        <f t="shared" si="10"/>
        <v>217156031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595693200</v>
      </c>
      <c r="X49" s="173">
        <f>IF(F25=F48,0,X25-X48)</f>
        <v>739176439</v>
      </c>
      <c r="Y49" s="173">
        <f t="shared" si="10"/>
        <v>-143483239</v>
      </c>
      <c r="Z49" s="174">
        <f>+IF(X49&lt;&gt;0,+(Y49/X49)*100,0)</f>
        <v>-19.411230043277936</v>
      </c>
      <c r="AA49" s="171">
        <f>+AA25-AA48</f>
        <v>993685960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810476471</v>
      </c>
      <c r="D5" s="155">
        <v>0</v>
      </c>
      <c r="E5" s="156">
        <v>1009751519</v>
      </c>
      <c r="F5" s="60">
        <v>1009751519</v>
      </c>
      <c r="G5" s="60">
        <v>79666050</v>
      </c>
      <c r="H5" s="60">
        <v>121959505</v>
      </c>
      <c r="I5" s="60">
        <v>89896548</v>
      </c>
      <c r="J5" s="60">
        <v>291522103</v>
      </c>
      <c r="K5" s="60">
        <v>78646842</v>
      </c>
      <c r="L5" s="60">
        <v>82094620</v>
      </c>
      <c r="M5" s="60">
        <v>81185142</v>
      </c>
      <c r="N5" s="60">
        <v>241926604</v>
      </c>
      <c r="O5" s="60">
        <v>81920961</v>
      </c>
      <c r="P5" s="60">
        <v>80507212</v>
      </c>
      <c r="Q5" s="60">
        <v>70677668</v>
      </c>
      <c r="R5" s="60">
        <v>233105841</v>
      </c>
      <c r="S5" s="60">
        <v>0</v>
      </c>
      <c r="T5" s="60">
        <v>0</v>
      </c>
      <c r="U5" s="60">
        <v>0</v>
      </c>
      <c r="V5" s="60">
        <v>0</v>
      </c>
      <c r="W5" s="60">
        <v>766554548</v>
      </c>
      <c r="X5" s="60">
        <v>757313640</v>
      </c>
      <c r="Y5" s="60">
        <v>9240908</v>
      </c>
      <c r="Z5" s="140">
        <v>1.22</v>
      </c>
      <c r="AA5" s="155">
        <v>1009751519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1964403913</v>
      </c>
      <c r="D7" s="155">
        <v>0</v>
      </c>
      <c r="E7" s="156">
        <v>2467426385</v>
      </c>
      <c r="F7" s="60">
        <v>2467426385</v>
      </c>
      <c r="G7" s="60">
        <v>254112240</v>
      </c>
      <c r="H7" s="60">
        <v>227105962</v>
      </c>
      <c r="I7" s="60">
        <v>232300839</v>
      </c>
      <c r="J7" s="60">
        <v>713519041</v>
      </c>
      <c r="K7" s="60">
        <v>158976616</v>
      </c>
      <c r="L7" s="60">
        <v>163169555</v>
      </c>
      <c r="M7" s="60">
        <v>169325961</v>
      </c>
      <c r="N7" s="60">
        <v>491472132</v>
      </c>
      <c r="O7" s="60">
        <v>159793885</v>
      </c>
      <c r="P7" s="60">
        <v>161673122</v>
      </c>
      <c r="Q7" s="60">
        <v>161150827</v>
      </c>
      <c r="R7" s="60">
        <v>482617834</v>
      </c>
      <c r="S7" s="60">
        <v>0</v>
      </c>
      <c r="T7" s="60">
        <v>0</v>
      </c>
      <c r="U7" s="60">
        <v>0</v>
      </c>
      <c r="V7" s="60">
        <v>0</v>
      </c>
      <c r="W7" s="60">
        <v>1687609007</v>
      </c>
      <c r="X7" s="60">
        <v>1797305705</v>
      </c>
      <c r="Y7" s="60">
        <v>-109696698</v>
      </c>
      <c r="Z7" s="140">
        <v>-6.1</v>
      </c>
      <c r="AA7" s="155">
        <v>2467426385</v>
      </c>
    </row>
    <row r="8" spans="1:27" ht="12.75">
      <c r="A8" s="183" t="s">
        <v>104</v>
      </c>
      <c r="B8" s="182"/>
      <c r="C8" s="155">
        <v>622627224</v>
      </c>
      <c r="D8" s="155">
        <v>0</v>
      </c>
      <c r="E8" s="156">
        <v>715698295</v>
      </c>
      <c r="F8" s="60">
        <v>715698295</v>
      </c>
      <c r="G8" s="60">
        <v>46664361</v>
      </c>
      <c r="H8" s="60">
        <v>54097432</v>
      </c>
      <c r="I8" s="60">
        <v>53401774</v>
      </c>
      <c r="J8" s="60">
        <v>154163567</v>
      </c>
      <c r="K8" s="60">
        <v>83833043</v>
      </c>
      <c r="L8" s="60">
        <v>62012868</v>
      </c>
      <c r="M8" s="60">
        <v>52178173</v>
      </c>
      <c r="N8" s="60">
        <v>198024084</v>
      </c>
      <c r="O8" s="60">
        <v>79112311</v>
      </c>
      <c r="P8" s="60">
        <v>90169637</v>
      </c>
      <c r="Q8" s="60">
        <v>62450148</v>
      </c>
      <c r="R8" s="60">
        <v>231732096</v>
      </c>
      <c r="S8" s="60">
        <v>0</v>
      </c>
      <c r="T8" s="60">
        <v>0</v>
      </c>
      <c r="U8" s="60">
        <v>0</v>
      </c>
      <c r="V8" s="60">
        <v>0</v>
      </c>
      <c r="W8" s="60">
        <v>583919747</v>
      </c>
      <c r="X8" s="60">
        <v>578026573</v>
      </c>
      <c r="Y8" s="60">
        <v>5893174</v>
      </c>
      <c r="Z8" s="140">
        <v>1.02</v>
      </c>
      <c r="AA8" s="155">
        <v>715698295</v>
      </c>
    </row>
    <row r="9" spans="1:27" ht="12.75">
      <c r="A9" s="183" t="s">
        <v>105</v>
      </c>
      <c r="B9" s="182"/>
      <c r="C9" s="155">
        <v>220157853</v>
      </c>
      <c r="D9" s="155">
        <v>0</v>
      </c>
      <c r="E9" s="156">
        <v>244712028</v>
      </c>
      <c r="F9" s="60">
        <v>244712028</v>
      </c>
      <c r="G9" s="60">
        <v>19739519</v>
      </c>
      <c r="H9" s="60">
        <v>20842894</v>
      </c>
      <c r="I9" s="60">
        <v>20659531</v>
      </c>
      <c r="J9" s="60">
        <v>61241944</v>
      </c>
      <c r="K9" s="60">
        <v>19371340</v>
      </c>
      <c r="L9" s="60">
        <v>20241839</v>
      </c>
      <c r="M9" s="60">
        <v>-2494337</v>
      </c>
      <c r="N9" s="60">
        <v>37118842</v>
      </c>
      <c r="O9" s="60">
        <v>20103313</v>
      </c>
      <c r="P9" s="60">
        <v>19232095</v>
      </c>
      <c r="Q9" s="60">
        <v>18965315</v>
      </c>
      <c r="R9" s="60">
        <v>58300723</v>
      </c>
      <c r="S9" s="60">
        <v>0</v>
      </c>
      <c r="T9" s="60">
        <v>0</v>
      </c>
      <c r="U9" s="60">
        <v>0</v>
      </c>
      <c r="V9" s="60">
        <v>0</v>
      </c>
      <c r="W9" s="60">
        <v>156661509</v>
      </c>
      <c r="X9" s="60">
        <v>183534021</v>
      </c>
      <c r="Y9" s="60">
        <v>-26872512</v>
      </c>
      <c r="Z9" s="140">
        <v>-14.64</v>
      </c>
      <c r="AA9" s="155">
        <v>244712028</v>
      </c>
    </row>
    <row r="10" spans="1:27" ht="12.75">
      <c r="A10" s="183" t="s">
        <v>106</v>
      </c>
      <c r="B10" s="182"/>
      <c r="C10" s="155">
        <v>84729214</v>
      </c>
      <c r="D10" s="155">
        <v>0</v>
      </c>
      <c r="E10" s="156">
        <v>100096536</v>
      </c>
      <c r="F10" s="54">
        <v>100096536</v>
      </c>
      <c r="G10" s="54">
        <v>7631532</v>
      </c>
      <c r="H10" s="54">
        <v>7581801</v>
      </c>
      <c r="I10" s="54">
        <v>8084290</v>
      </c>
      <c r="J10" s="54">
        <v>23297623</v>
      </c>
      <c r="K10" s="54">
        <v>7452954</v>
      </c>
      <c r="L10" s="54">
        <v>7700383</v>
      </c>
      <c r="M10" s="54">
        <v>13508096</v>
      </c>
      <c r="N10" s="54">
        <v>28661433</v>
      </c>
      <c r="O10" s="54">
        <v>7718584</v>
      </c>
      <c r="P10" s="54">
        <v>7730092</v>
      </c>
      <c r="Q10" s="54">
        <v>7733320</v>
      </c>
      <c r="R10" s="54">
        <v>23181996</v>
      </c>
      <c r="S10" s="54">
        <v>0</v>
      </c>
      <c r="T10" s="54">
        <v>0</v>
      </c>
      <c r="U10" s="54">
        <v>0</v>
      </c>
      <c r="V10" s="54">
        <v>0</v>
      </c>
      <c r="W10" s="54">
        <v>75141052</v>
      </c>
      <c r="X10" s="54">
        <v>75072402</v>
      </c>
      <c r="Y10" s="54">
        <v>68650</v>
      </c>
      <c r="Z10" s="184">
        <v>0.09</v>
      </c>
      <c r="AA10" s="130">
        <v>100096536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24215</v>
      </c>
      <c r="H11" s="60">
        <v>27687</v>
      </c>
      <c r="I11" s="60">
        <v>54124</v>
      </c>
      <c r="J11" s="60">
        <v>106026</v>
      </c>
      <c r="K11" s="60">
        <v>50713</v>
      </c>
      <c r="L11" s="60">
        <v>62505</v>
      </c>
      <c r="M11" s="60">
        <v>0</v>
      </c>
      <c r="N11" s="60">
        <v>113218</v>
      </c>
      <c r="O11" s="60">
        <v>127780</v>
      </c>
      <c r="P11" s="60">
        <v>61087</v>
      </c>
      <c r="Q11" s="60">
        <v>0</v>
      </c>
      <c r="R11" s="60">
        <v>188867</v>
      </c>
      <c r="S11" s="60">
        <v>0</v>
      </c>
      <c r="T11" s="60">
        <v>0</v>
      </c>
      <c r="U11" s="60">
        <v>0</v>
      </c>
      <c r="V11" s="60">
        <v>0</v>
      </c>
      <c r="W11" s="60">
        <v>408111</v>
      </c>
      <c r="X11" s="60"/>
      <c r="Y11" s="60">
        <v>408111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33243325</v>
      </c>
      <c r="D12" s="155">
        <v>0</v>
      </c>
      <c r="E12" s="156">
        <v>34606658</v>
      </c>
      <c r="F12" s="60">
        <v>34606658</v>
      </c>
      <c r="G12" s="60">
        <v>1726351</v>
      </c>
      <c r="H12" s="60">
        <v>2201021</v>
      </c>
      <c r="I12" s="60">
        <v>2052620</v>
      </c>
      <c r="J12" s="60">
        <v>5979992</v>
      </c>
      <c r="K12" s="60">
        <v>1850956</v>
      </c>
      <c r="L12" s="60">
        <v>2203183</v>
      </c>
      <c r="M12" s="60">
        <v>1663635</v>
      </c>
      <c r="N12" s="60">
        <v>5717774</v>
      </c>
      <c r="O12" s="60">
        <v>2741961</v>
      </c>
      <c r="P12" s="60">
        <v>2169981</v>
      </c>
      <c r="Q12" s="60">
        <v>1586938</v>
      </c>
      <c r="R12" s="60">
        <v>6498880</v>
      </c>
      <c r="S12" s="60">
        <v>0</v>
      </c>
      <c r="T12" s="60">
        <v>0</v>
      </c>
      <c r="U12" s="60">
        <v>0</v>
      </c>
      <c r="V12" s="60">
        <v>0</v>
      </c>
      <c r="W12" s="60">
        <v>18196646</v>
      </c>
      <c r="X12" s="60">
        <v>25954992</v>
      </c>
      <c r="Y12" s="60">
        <v>-7758346</v>
      </c>
      <c r="Z12" s="140">
        <v>-29.89</v>
      </c>
      <c r="AA12" s="155">
        <v>34606658</v>
      </c>
    </row>
    <row r="13" spans="1:27" ht="12.75">
      <c r="A13" s="181" t="s">
        <v>109</v>
      </c>
      <c r="B13" s="185"/>
      <c r="C13" s="155">
        <v>45387095</v>
      </c>
      <c r="D13" s="155">
        <v>0</v>
      </c>
      <c r="E13" s="156">
        <v>66123600</v>
      </c>
      <c r="F13" s="60">
        <v>66449960</v>
      </c>
      <c r="G13" s="60">
        <v>2618937</v>
      </c>
      <c r="H13" s="60">
        <v>2266358</v>
      </c>
      <c r="I13" s="60">
        <v>2530130</v>
      </c>
      <c r="J13" s="60">
        <v>7415425</v>
      </c>
      <c r="K13" s="60">
        <v>2104785</v>
      </c>
      <c r="L13" s="60">
        <v>2182075</v>
      </c>
      <c r="M13" s="60">
        <v>1755570</v>
      </c>
      <c r="N13" s="60">
        <v>6042430</v>
      </c>
      <c r="O13" s="60">
        <v>2959511</v>
      </c>
      <c r="P13" s="60">
        <v>1829714</v>
      </c>
      <c r="Q13" s="60">
        <v>3077940</v>
      </c>
      <c r="R13" s="60">
        <v>7867165</v>
      </c>
      <c r="S13" s="60">
        <v>0</v>
      </c>
      <c r="T13" s="60">
        <v>0</v>
      </c>
      <c r="U13" s="60">
        <v>0</v>
      </c>
      <c r="V13" s="60">
        <v>0</v>
      </c>
      <c r="W13" s="60">
        <v>21325020</v>
      </c>
      <c r="X13" s="60">
        <v>49592700</v>
      </c>
      <c r="Y13" s="60">
        <v>-28267680</v>
      </c>
      <c r="Z13" s="140">
        <v>-57</v>
      </c>
      <c r="AA13" s="155">
        <v>66449960</v>
      </c>
    </row>
    <row r="14" spans="1:27" ht="12.75">
      <c r="A14" s="181" t="s">
        <v>110</v>
      </c>
      <c r="B14" s="185"/>
      <c r="C14" s="155">
        <v>175200455</v>
      </c>
      <c r="D14" s="155">
        <v>0</v>
      </c>
      <c r="E14" s="156">
        <v>187740673</v>
      </c>
      <c r="F14" s="60">
        <v>187414313</v>
      </c>
      <c r="G14" s="60">
        <v>19074449</v>
      </c>
      <c r="H14" s="60">
        <v>18717377</v>
      </c>
      <c r="I14" s="60">
        <v>18063727</v>
      </c>
      <c r="J14" s="60">
        <v>55855553</v>
      </c>
      <c r="K14" s="60">
        <v>20462663</v>
      </c>
      <c r="L14" s="60">
        <v>20295050</v>
      </c>
      <c r="M14" s="60">
        <v>20252471</v>
      </c>
      <c r="N14" s="60">
        <v>61010184</v>
      </c>
      <c r="O14" s="60">
        <v>21681627</v>
      </c>
      <c r="P14" s="60">
        <v>21172682</v>
      </c>
      <c r="Q14" s="60">
        <v>21859387</v>
      </c>
      <c r="R14" s="60">
        <v>64713696</v>
      </c>
      <c r="S14" s="60">
        <v>0</v>
      </c>
      <c r="T14" s="60">
        <v>0</v>
      </c>
      <c r="U14" s="60">
        <v>0</v>
      </c>
      <c r="V14" s="60">
        <v>0</v>
      </c>
      <c r="W14" s="60">
        <v>181579433</v>
      </c>
      <c r="X14" s="60">
        <v>140805504</v>
      </c>
      <c r="Y14" s="60">
        <v>40773929</v>
      </c>
      <c r="Z14" s="140">
        <v>28.96</v>
      </c>
      <c r="AA14" s="155">
        <v>187414313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51082512</v>
      </c>
      <c r="D16" s="155">
        <v>0</v>
      </c>
      <c r="E16" s="156">
        <v>98342652</v>
      </c>
      <c r="F16" s="60">
        <v>98366652</v>
      </c>
      <c r="G16" s="60">
        <v>658667</v>
      </c>
      <c r="H16" s="60">
        <v>711875</v>
      </c>
      <c r="I16" s="60">
        <v>574380</v>
      </c>
      <c r="J16" s="60">
        <v>1944922</v>
      </c>
      <c r="K16" s="60">
        <v>541773</v>
      </c>
      <c r="L16" s="60">
        <v>687227</v>
      </c>
      <c r="M16" s="60">
        <v>667751</v>
      </c>
      <c r="N16" s="60">
        <v>1896751</v>
      </c>
      <c r="O16" s="60">
        <v>759787</v>
      </c>
      <c r="P16" s="60">
        <v>2633135</v>
      </c>
      <c r="Q16" s="60">
        <v>1439287</v>
      </c>
      <c r="R16" s="60">
        <v>4832209</v>
      </c>
      <c r="S16" s="60">
        <v>0</v>
      </c>
      <c r="T16" s="60">
        <v>0</v>
      </c>
      <c r="U16" s="60">
        <v>0</v>
      </c>
      <c r="V16" s="60">
        <v>0</v>
      </c>
      <c r="W16" s="60">
        <v>8673882</v>
      </c>
      <c r="X16" s="60">
        <v>73756989</v>
      </c>
      <c r="Y16" s="60">
        <v>-65083107</v>
      </c>
      <c r="Z16" s="140">
        <v>-88.24</v>
      </c>
      <c r="AA16" s="155">
        <v>98366652</v>
      </c>
    </row>
    <row r="17" spans="1:27" ht="12.75">
      <c r="A17" s="181" t="s">
        <v>113</v>
      </c>
      <c r="B17" s="185"/>
      <c r="C17" s="155">
        <v>656530</v>
      </c>
      <c r="D17" s="155">
        <v>0</v>
      </c>
      <c r="E17" s="156">
        <v>814000</v>
      </c>
      <c r="F17" s="60">
        <v>814000</v>
      </c>
      <c r="G17" s="60">
        <v>23629</v>
      </c>
      <c r="H17" s="60">
        <v>34691</v>
      </c>
      <c r="I17" s="60">
        <v>23979</v>
      </c>
      <c r="J17" s="60">
        <v>82299</v>
      </c>
      <c r="K17" s="60">
        <v>4792</v>
      </c>
      <c r="L17" s="60">
        <v>15303</v>
      </c>
      <c r="M17" s="60">
        <v>15990</v>
      </c>
      <c r="N17" s="60">
        <v>36085</v>
      </c>
      <c r="O17" s="60">
        <v>55680</v>
      </c>
      <c r="P17" s="60">
        <v>10094</v>
      </c>
      <c r="Q17" s="60">
        <v>11738</v>
      </c>
      <c r="R17" s="60">
        <v>77512</v>
      </c>
      <c r="S17" s="60">
        <v>0</v>
      </c>
      <c r="T17" s="60">
        <v>0</v>
      </c>
      <c r="U17" s="60">
        <v>0</v>
      </c>
      <c r="V17" s="60">
        <v>0</v>
      </c>
      <c r="W17" s="60">
        <v>195896</v>
      </c>
      <c r="X17" s="60">
        <v>610497</v>
      </c>
      <c r="Y17" s="60">
        <v>-414601</v>
      </c>
      <c r="Z17" s="140">
        <v>-67.91</v>
      </c>
      <c r="AA17" s="155">
        <v>814000</v>
      </c>
    </row>
    <row r="18" spans="1:27" ht="12.75">
      <c r="A18" s="183" t="s">
        <v>114</v>
      </c>
      <c r="B18" s="182"/>
      <c r="C18" s="155">
        <v>4788455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920162124</v>
      </c>
      <c r="D19" s="155">
        <v>0</v>
      </c>
      <c r="E19" s="156">
        <v>1212506974</v>
      </c>
      <c r="F19" s="60">
        <v>1212506974</v>
      </c>
      <c r="G19" s="60">
        <v>100898000</v>
      </c>
      <c r="H19" s="60">
        <v>249618000</v>
      </c>
      <c r="I19" s="60">
        <v>0</v>
      </c>
      <c r="J19" s="60">
        <v>350516000</v>
      </c>
      <c r="K19" s="60">
        <v>0</v>
      </c>
      <c r="L19" s="60">
        <v>0</v>
      </c>
      <c r="M19" s="60">
        <v>308365001</v>
      </c>
      <c r="N19" s="60">
        <v>308365001</v>
      </c>
      <c r="O19" s="60">
        <v>-3605000</v>
      </c>
      <c r="P19" s="60">
        <v>552964</v>
      </c>
      <c r="Q19" s="60">
        <v>252561001</v>
      </c>
      <c r="R19" s="60">
        <v>249508965</v>
      </c>
      <c r="S19" s="60">
        <v>0</v>
      </c>
      <c r="T19" s="60">
        <v>0</v>
      </c>
      <c r="U19" s="60">
        <v>0</v>
      </c>
      <c r="V19" s="60">
        <v>0</v>
      </c>
      <c r="W19" s="60">
        <v>908389966</v>
      </c>
      <c r="X19" s="60">
        <v>909380232</v>
      </c>
      <c r="Y19" s="60">
        <v>-990266</v>
      </c>
      <c r="Z19" s="140">
        <v>-0.11</v>
      </c>
      <c r="AA19" s="155">
        <v>1212506974</v>
      </c>
    </row>
    <row r="20" spans="1:27" ht="12.75">
      <c r="A20" s="181" t="s">
        <v>35</v>
      </c>
      <c r="B20" s="185"/>
      <c r="C20" s="155">
        <v>-14407150</v>
      </c>
      <c r="D20" s="155">
        <v>0</v>
      </c>
      <c r="E20" s="156">
        <v>384847853</v>
      </c>
      <c r="F20" s="54">
        <v>384426744</v>
      </c>
      <c r="G20" s="54">
        <v>21741592</v>
      </c>
      <c r="H20" s="54">
        <v>95023160</v>
      </c>
      <c r="I20" s="54">
        <v>24610331</v>
      </c>
      <c r="J20" s="54">
        <v>141375083</v>
      </c>
      <c r="K20" s="54">
        <v>77226556</v>
      </c>
      <c r="L20" s="54">
        <v>42722347</v>
      </c>
      <c r="M20" s="54">
        <v>-295436662</v>
      </c>
      <c r="N20" s="54">
        <v>-175487759</v>
      </c>
      <c r="O20" s="54">
        <v>30652330</v>
      </c>
      <c r="P20" s="54">
        <v>25829409</v>
      </c>
      <c r="Q20" s="54">
        <v>39193667</v>
      </c>
      <c r="R20" s="54">
        <v>95675406</v>
      </c>
      <c r="S20" s="54">
        <v>0</v>
      </c>
      <c r="T20" s="54">
        <v>0</v>
      </c>
      <c r="U20" s="54">
        <v>0</v>
      </c>
      <c r="V20" s="54">
        <v>0</v>
      </c>
      <c r="W20" s="54">
        <v>61562730</v>
      </c>
      <c r="X20" s="54">
        <v>288635886</v>
      </c>
      <c r="Y20" s="54">
        <v>-227073156</v>
      </c>
      <c r="Z20" s="184">
        <v>-78.67</v>
      </c>
      <c r="AA20" s="130">
        <v>384426744</v>
      </c>
    </row>
    <row r="21" spans="1:27" ht="12.75">
      <c r="A21" s="181" t="s">
        <v>115</v>
      </c>
      <c r="B21" s="185"/>
      <c r="C21" s="155">
        <v>592710</v>
      </c>
      <c r="D21" s="155">
        <v>0</v>
      </c>
      <c r="E21" s="156">
        <v>118959375</v>
      </c>
      <c r="F21" s="60">
        <v>118959375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89219529</v>
      </c>
      <c r="Y21" s="60">
        <v>-89219529</v>
      </c>
      <c r="Z21" s="140">
        <v>-100</v>
      </c>
      <c r="AA21" s="155">
        <v>118959375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4919100731</v>
      </c>
      <c r="D22" s="188">
        <f>SUM(D5:D21)</f>
        <v>0</v>
      </c>
      <c r="E22" s="189">
        <f t="shared" si="0"/>
        <v>6641626548</v>
      </c>
      <c r="F22" s="190">
        <f t="shared" si="0"/>
        <v>6641229439</v>
      </c>
      <c r="G22" s="190">
        <f t="shared" si="0"/>
        <v>554579542</v>
      </c>
      <c r="H22" s="190">
        <f t="shared" si="0"/>
        <v>800187763</v>
      </c>
      <c r="I22" s="190">
        <f t="shared" si="0"/>
        <v>452252273</v>
      </c>
      <c r="J22" s="190">
        <f t="shared" si="0"/>
        <v>1807019578</v>
      </c>
      <c r="K22" s="190">
        <f t="shared" si="0"/>
        <v>450523033</v>
      </c>
      <c r="L22" s="190">
        <f t="shared" si="0"/>
        <v>403386955</v>
      </c>
      <c r="M22" s="190">
        <f t="shared" si="0"/>
        <v>350986791</v>
      </c>
      <c r="N22" s="190">
        <f t="shared" si="0"/>
        <v>1204896779</v>
      </c>
      <c r="O22" s="190">
        <f t="shared" si="0"/>
        <v>404022730</v>
      </c>
      <c r="P22" s="190">
        <f t="shared" si="0"/>
        <v>413571224</v>
      </c>
      <c r="Q22" s="190">
        <f t="shared" si="0"/>
        <v>640707236</v>
      </c>
      <c r="R22" s="190">
        <f t="shared" si="0"/>
        <v>1458301190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4470217547</v>
      </c>
      <c r="X22" s="190">
        <f t="shared" si="0"/>
        <v>4969208670</v>
      </c>
      <c r="Y22" s="190">
        <f t="shared" si="0"/>
        <v>-498991123</v>
      </c>
      <c r="Z22" s="191">
        <f>+IF(X22&lt;&gt;0,+(Y22/X22)*100,0)</f>
        <v>-10.04166168373042</v>
      </c>
      <c r="AA22" s="188">
        <f>SUM(AA5:AA21)</f>
        <v>6641229439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1423526306</v>
      </c>
      <c r="D25" s="155">
        <v>0</v>
      </c>
      <c r="E25" s="156">
        <v>1780159964</v>
      </c>
      <c r="F25" s="60">
        <v>1778970993</v>
      </c>
      <c r="G25" s="60">
        <v>112132942</v>
      </c>
      <c r="H25" s="60">
        <v>148418018</v>
      </c>
      <c r="I25" s="60">
        <v>176000534</v>
      </c>
      <c r="J25" s="60">
        <v>436551494</v>
      </c>
      <c r="K25" s="60">
        <v>135797882</v>
      </c>
      <c r="L25" s="60">
        <v>132156877</v>
      </c>
      <c r="M25" s="60">
        <v>132465343</v>
      </c>
      <c r="N25" s="60">
        <v>400420102</v>
      </c>
      <c r="O25" s="60">
        <v>135599956</v>
      </c>
      <c r="P25" s="60">
        <v>127303030</v>
      </c>
      <c r="Q25" s="60">
        <v>134160820</v>
      </c>
      <c r="R25" s="60">
        <v>397063806</v>
      </c>
      <c r="S25" s="60">
        <v>0</v>
      </c>
      <c r="T25" s="60">
        <v>0</v>
      </c>
      <c r="U25" s="60">
        <v>0</v>
      </c>
      <c r="V25" s="60">
        <v>0</v>
      </c>
      <c r="W25" s="60">
        <v>1234035402</v>
      </c>
      <c r="X25" s="60">
        <v>1335119976</v>
      </c>
      <c r="Y25" s="60">
        <v>-101084574</v>
      </c>
      <c r="Z25" s="140">
        <v>-7.57</v>
      </c>
      <c r="AA25" s="155">
        <v>1778970993</v>
      </c>
    </row>
    <row r="26" spans="1:27" ht="12.75">
      <c r="A26" s="183" t="s">
        <v>38</v>
      </c>
      <c r="B26" s="182"/>
      <c r="C26" s="155">
        <v>52421659</v>
      </c>
      <c r="D26" s="155">
        <v>0</v>
      </c>
      <c r="E26" s="156">
        <v>57580007</v>
      </c>
      <c r="F26" s="60">
        <v>58176930</v>
      </c>
      <c r="G26" s="60">
        <v>3637476</v>
      </c>
      <c r="H26" s="60">
        <v>3906426</v>
      </c>
      <c r="I26" s="60">
        <v>5197464</v>
      </c>
      <c r="J26" s="60">
        <v>12741366</v>
      </c>
      <c r="K26" s="60">
        <v>4736552</v>
      </c>
      <c r="L26" s="60">
        <v>5165661</v>
      </c>
      <c r="M26" s="60">
        <v>4719420</v>
      </c>
      <c r="N26" s="60">
        <v>14621633</v>
      </c>
      <c r="O26" s="60">
        <v>4719420</v>
      </c>
      <c r="P26" s="60">
        <v>5776271</v>
      </c>
      <c r="Q26" s="60">
        <v>4841395</v>
      </c>
      <c r="R26" s="60">
        <v>15337086</v>
      </c>
      <c r="S26" s="60">
        <v>0</v>
      </c>
      <c r="T26" s="60">
        <v>0</v>
      </c>
      <c r="U26" s="60">
        <v>0</v>
      </c>
      <c r="V26" s="60">
        <v>0</v>
      </c>
      <c r="W26" s="60">
        <v>42700085</v>
      </c>
      <c r="X26" s="60">
        <v>43185006</v>
      </c>
      <c r="Y26" s="60">
        <v>-484921</v>
      </c>
      <c r="Z26" s="140">
        <v>-1.12</v>
      </c>
      <c r="AA26" s="155">
        <v>58176930</v>
      </c>
    </row>
    <row r="27" spans="1:27" ht="12.75">
      <c r="A27" s="183" t="s">
        <v>118</v>
      </c>
      <c r="B27" s="182"/>
      <c r="C27" s="155">
        <v>394970009</v>
      </c>
      <c r="D27" s="155">
        <v>0</v>
      </c>
      <c r="E27" s="156">
        <v>297507538</v>
      </c>
      <c r="F27" s="60">
        <v>297507538</v>
      </c>
      <c r="G27" s="60">
        <v>20881235</v>
      </c>
      <c r="H27" s="60">
        <v>28436671</v>
      </c>
      <c r="I27" s="60">
        <v>24658953</v>
      </c>
      <c r="J27" s="60">
        <v>73976859</v>
      </c>
      <c r="K27" s="60">
        <v>24658953</v>
      </c>
      <c r="L27" s="60">
        <v>24658953</v>
      </c>
      <c r="M27" s="60">
        <v>25325662</v>
      </c>
      <c r="N27" s="60">
        <v>74643568</v>
      </c>
      <c r="O27" s="60">
        <v>24792294</v>
      </c>
      <c r="P27" s="60">
        <v>18525627</v>
      </c>
      <c r="Q27" s="60">
        <v>24008961</v>
      </c>
      <c r="R27" s="60">
        <v>67326882</v>
      </c>
      <c r="S27" s="60">
        <v>0</v>
      </c>
      <c r="T27" s="60">
        <v>0</v>
      </c>
      <c r="U27" s="60">
        <v>0</v>
      </c>
      <c r="V27" s="60">
        <v>0</v>
      </c>
      <c r="W27" s="60">
        <v>215947309</v>
      </c>
      <c r="X27" s="60">
        <v>223130655</v>
      </c>
      <c r="Y27" s="60">
        <v>-7183346</v>
      </c>
      <c r="Z27" s="140">
        <v>-3.22</v>
      </c>
      <c r="AA27" s="155">
        <v>297507538</v>
      </c>
    </row>
    <row r="28" spans="1:27" ht="12.75">
      <c r="A28" s="183" t="s">
        <v>39</v>
      </c>
      <c r="B28" s="182"/>
      <c r="C28" s="155">
        <v>698919812</v>
      </c>
      <c r="D28" s="155">
        <v>0</v>
      </c>
      <c r="E28" s="156">
        <v>621796556</v>
      </c>
      <c r="F28" s="60">
        <v>621796556</v>
      </c>
      <c r="G28" s="60">
        <v>7054367</v>
      </c>
      <c r="H28" s="60">
        <v>7086985</v>
      </c>
      <c r="I28" s="60">
        <v>138807423</v>
      </c>
      <c r="J28" s="60">
        <v>152948775</v>
      </c>
      <c r="K28" s="60">
        <v>7058807</v>
      </c>
      <c r="L28" s="60">
        <v>94870413</v>
      </c>
      <c r="M28" s="60">
        <v>50966438</v>
      </c>
      <c r="N28" s="60">
        <v>152895658</v>
      </c>
      <c r="O28" s="60">
        <v>50966408</v>
      </c>
      <c r="P28" s="60">
        <v>7054367</v>
      </c>
      <c r="Q28" s="60">
        <v>94878444</v>
      </c>
      <c r="R28" s="60">
        <v>152899219</v>
      </c>
      <c r="S28" s="60">
        <v>0</v>
      </c>
      <c r="T28" s="60">
        <v>0</v>
      </c>
      <c r="U28" s="60">
        <v>0</v>
      </c>
      <c r="V28" s="60">
        <v>0</v>
      </c>
      <c r="W28" s="60">
        <v>458743652</v>
      </c>
      <c r="X28" s="60">
        <v>466347420</v>
      </c>
      <c r="Y28" s="60">
        <v>-7603768</v>
      </c>
      <c r="Z28" s="140">
        <v>-1.63</v>
      </c>
      <c r="AA28" s="155">
        <v>621796556</v>
      </c>
    </row>
    <row r="29" spans="1:27" ht="12.75">
      <c r="A29" s="183" t="s">
        <v>40</v>
      </c>
      <c r="B29" s="182"/>
      <c r="C29" s="155">
        <v>140680322</v>
      </c>
      <c r="D29" s="155">
        <v>0</v>
      </c>
      <c r="E29" s="156">
        <v>169409577</v>
      </c>
      <c r="F29" s="60">
        <v>148632040</v>
      </c>
      <c r="G29" s="60">
        <v>777531</v>
      </c>
      <c r="H29" s="60">
        <v>10777166</v>
      </c>
      <c r="I29" s="60">
        <v>4401631</v>
      </c>
      <c r="J29" s="60">
        <v>15956328</v>
      </c>
      <c r="K29" s="60">
        <v>1779026</v>
      </c>
      <c r="L29" s="60">
        <v>8473427</v>
      </c>
      <c r="M29" s="60">
        <v>2056213</v>
      </c>
      <c r="N29" s="60">
        <v>12308666</v>
      </c>
      <c r="O29" s="60">
        <v>37073042</v>
      </c>
      <c r="P29" s="60">
        <v>-1310135</v>
      </c>
      <c r="Q29" s="60">
        <v>10477063</v>
      </c>
      <c r="R29" s="60">
        <v>46239970</v>
      </c>
      <c r="S29" s="60">
        <v>0</v>
      </c>
      <c r="T29" s="60">
        <v>0</v>
      </c>
      <c r="U29" s="60">
        <v>0</v>
      </c>
      <c r="V29" s="60">
        <v>0</v>
      </c>
      <c r="W29" s="60">
        <v>74504964</v>
      </c>
      <c r="X29" s="60">
        <v>127057185</v>
      </c>
      <c r="Y29" s="60">
        <v>-52552221</v>
      </c>
      <c r="Z29" s="140">
        <v>-41.36</v>
      </c>
      <c r="AA29" s="155">
        <v>148632040</v>
      </c>
    </row>
    <row r="30" spans="1:27" ht="12.75">
      <c r="A30" s="183" t="s">
        <v>119</v>
      </c>
      <c r="B30" s="182"/>
      <c r="C30" s="155">
        <v>1758933035</v>
      </c>
      <c r="D30" s="155">
        <v>0</v>
      </c>
      <c r="E30" s="156">
        <v>1847140224</v>
      </c>
      <c r="F30" s="60">
        <v>1847140224</v>
      </c>
      <c r="G30" s="60">
        <v>187775764</v>
      </c>
      <c r="H30" s="60">
        <v>238214383</v>
      </c>
      <c r="I30" s="60">
        <v>127263832</v>
      </c>
      <c r="J30" s="60">
        <v>553253979</v>
      </c>
      <c r="K30" s="60">
        <v>97998720</v>
      </c>
      <c r="L30" s="60">
        <v>194366302</v>
      </c>
      <c r="M30" s="60">
        <v>89514205</v>
      </c>
      <c r="N30" s="60">
        <v>381879227</v>
      </c>
      <c r="O30" s="60">
        <v>137419507</v>
      </c>
      <c r="P30" s="60">
        <v>92718838</v>
      </c>
      <c r="Q30" s="60">
        <v>133894124</v>
      </c>
      <c r="R30" s="60">
        <v>364032469</v>
      </c>
      <c r="S30" s="60">
        <v>0</v>
      </c>
      <c r="T30" s="60">
        <v>0</v>
      </c>
      <c r="U30" s="60">
        <v>0</v>
      </c>
      <c r="V30" s="60">
        <v>0</v>
      </c>
      <c r="W30" s="60">
        <v>1299165675</v>
      </c>
      <c r="X30" s="60">
        <v>1367771908</v>
      </c>
      <c r="Y30" s="60">
        <v>-68606233</v>
      </c>
      <c r="Z30" s="140">
        <v>-5.02</v>
      </c>
      <c r="AA30" s="155">
        <v>1847140224</v>
      </c>
    </row>
    <row r="31" spans="1:27" ht="12.75">
      <c r="A31" s="183" t="s">
        <v>120</v>
      </c>
      <c r="B31" s="182"/>
      <c r="C31" s="155">
        <v>491163820</v>
      </c>
      <c r="D31" s="155">
        <v>0</v>
      </c>
      <c r="E31" s="156">
        <v>124612918</v>
      </c>
      <c r="F31" s="60">
        <v>145759463</v>
      </c>
      <c r="G31" s="60">
        <v>3994858</v>
      </c>
      <c r="H31" s="60">
        <v>8573810</v>
      </c>
      <c r="I31" s="60">
        <v>6022573</v>
      </c>
      <c r="J31" s="60">
        <v>18591241</v>
      </c>
      <c r="K31" s="60">
        <v>7584537</v>
      </c>
      <c r="L31" s="60">
        <v>20075934</v>
      </c>
      <c r="M31" s="60">
        <v>15594571</v>
      </c>
      <c r="N31" s="60">
        <v>43255042</v>
      </c>
      <c r="O31" s="60">
        <v>8564015</v>
      </c>
      <c r="P31" s="60">
        <v>12682010</v>
      </c>
      <c r="Q31" s="60">
        <v>7270057</v>
      </c>
      <c r="R31" s="60">
        <v>28516082</v>
      </c>
      <c r="S31" s="60">
        <v>0</v>
      </c>
      <c r="T31" s="60">
        <v>0</v>
      </c>
      <c r="U31" s="60">
        <v>0</v>
      </c>
      <c r="V31" s="60">
        <v>0</v>
      </c>
      <c r="W31" s="60">
        <v>90362365</v>
      </c>
      <c r="X31" s="60">
        <v>93459690</v>
      </c>
      <c r="Y31" s="60">
        <v>-3097325</v>
      </c>
      <c r="Z31" s="140">
        <v>-3.31</v>
      </c>
      <c r="AA31" s="155">
        <v>145759463</v>
      </c>
    </row>
    <row r="32" spans="1:27" ht="12.75">
      <c r="A32" s="183" t="s">
        <v>121</v>
      </c>
      <c r="B32" s="182"/>
      <c r="C32" s="155">
        <v>455868133</v>
      </c>
      <c r="D32" s="155">
        <v>0</v>
      </c>
      <c r="E32" s="156">
        <v>937388453</v>
      </c>
      <c r="F32" s="60">
        <v>936032113</v>
      </c>
      <c r="G32" s="60">
        <v>11581405</v>
      </c>
      <c r="H32" s="60">
        <v>63877805</v>
      </c>
      <c r="I32" s="60">
        <v>70266975</v>
      </c>
      <c r="J32" s="60">
        <v>145726185</v>
      </c>
      <c r="K32" s="60">
        <v>80190842</v>
      </c>
      <c r="L32" s="60">
        <v>57525739</v>
      </c>
      <c r="M32" s="60">
        <v>77589261</v>
      </c>
      <c r="N32" s="60">
        <v>215305842</v>
      </c>
      <c r="O32" s="60">
        <v>61785284</v>
      </c>
      <c r="P32" s="60">
        <v>44829884</v>
      </c>
      <c r="Q32" s="60">
        <v>75503487</v>
      </c>
      <c r="R32" s="60">
        <v>182118655</v>
      </c>
      <c r="S32" s="60">
        <v>0</v>
      </c>
      <c r="T32" s="60">
        <v>0</v>
      </c>
      <c r="U32" s="60">
        <v>0</v>
      </c>
      <c r="V32" s="60">
        <v>0</v>
      </c>
      <c r="W32" s="60">
        <v>543150682</v>
      </c>
      <c r="X32" s="60">
        <v>703041336</v>
      </c>
      <c r="Y32" s="60">
        <v>-159890654</v>
      </c>
      <c r="Z32" s="140">
        <v>-22.74</v>
      </c>
      <c r="AA32" s="155">
        <v>936032113</v>
      </c>
    </row>
    <row r="33" spans="1:27" ht="12.75">
      <c r="A33" s="183" t="s">
        <v>42</v>
      </c>
      <c r="B33" s="182"/>
      <c r="C33" s="155">
        <v>5196378</v>
      </c>
      <c r="D33" s="155">
        <v>0</v>
      </c>
      <c r="E33" s="156">
        <v>32445628</v>
      </c>
      <c r="F33" s="60">
        <v>19560942</v>
      </c>
      <c r="G33" s="60">
        <v>228458</v>
      </c>
      <c r="H33" s="60">
        <v>667050</v>
      </c>
      <c r="I33" s="60">
        <v>162532</v>
      </c>
      <c r="J33" s="60">
        <v>1058040</v>
      </c>
      <c r="K33" s="60">
        <v>8580</v>
      </c>
      <c r="L33" s="60">
        <v>99680</v>
      </c>
      <c r="M33" s="60">
        <v>161758</v>
      </c>
      <c r="N33" s="60">
        <v>270018</v>
      </c>
      <c r="O33" s="60">
        <v>8580</v>
      </c>
      <c r="P33" s="60">
        <v>350288</v>
      </c>
      <c r="Q33" s="60">
        <v>1577572</v>
      </c>
      <c r="R33" s="60">
        <v>1936440</v>
      </c>
      <c r="S33" s="60">
        <v>0</v>
      </c>
      <c r="T33" s="60">
        <v>0</v>
      </c>
      <c r="U33" s="60">
        <v>0</v>
      </c>
      <c r="V33" s="60">
        <v>0</v>
      </c>
      <c r="W33" s="60">
        <v>3264498</v>
      </c>
      <c r="X33" s="60">
        <v>24334218</v>
      </c>
      <c r="Y33" s="60">
        <v>-21069720</v>
      </c>
      <c r="Z33" s="140">
        <v>-86.58</v>
      </c>
      <c r="AA33" s="155">
        <v>19560942</v>
      </c>
    </row>
    <row r="34" spans="1:27" ht="12.75">
      <c r="A34" s="183" t="s">
        <v>43</v>
      </c>
      <c r="B34" s="182"/>
      <c r="C34" s="155">
        <v>512875379</v>
      </c>
      <c r="D34" s="155">
        <v>0</v>
      </c>
      <c r="E34" s="156">
        <v>730128589</v>
      </c>
      <c r="F34" s="60">
        <v>744891701</v>
      </c>
      <c r="G34" s="60">
        <v>41216714</v>
      </c>
      <c r="H34" s="60">
        <v>36175930</v>
      </c>
      <c r="I34" s="60">
        <v>46342650</v>
      </c>
      <c r="J34" s="60">
        <v>123735294</v>
      </c>
      <c r="K34" s="60">
        <v>45158382</v>
      </c>
      <c r="L34" s="60">
        <v>61292931</v>
      </c>
      <c r="M34" s="60">
        <v>41668570</v>
      </c>
      <c r="N34" s="60">
        <v>148119883</v>
      </c>
      <c r="O34" s="60">
        <v>40952013</v>
      </c>
      <c r="P34" s="60">
        <v>42198681</v>
      </c>
      <c r="Q34" s="60">
        <v>36142824</v>
      </c>
      <c r="R34" s="60">
        <v>119293518</v>
      </c>
      <c r="S34" s="60">
        <v>0</v>
      </c>
      <c r="T34" s="60">
        <v>0</v>
      </c>
      <c r="U34" s="60">
        <v>0</v>
      </c>
      <c r="V34" s="60">
        <v>0</v>
      </c>
      <c r="W34" s="60">
        <v>391148695</v>
      </c>
      <c r="X34" s="60">
        <v>545960351</v>
      </c>
      <c r="Y34" s="60">
        <v>-154811656</v>
      </c>
      <c r="Z34" s="140">
        <v>-28.36</v>
      </c>
      <c r="AA34" s="155">
        <v>744891701</v>
      </c>
    </row>
    <row r="35" spans="1:27" ht="12.75">
      <c r="A35" s="181" t="s">
        <v>122</v>
      </c>
      <c r="B35" s="185"/>
      <c r="C35" s="155">
        <v>30614612</v>
      </c>
      <c r="D35" s="155">
        <v>0</v>
      </c>
      <c r="E35" s="156">
        <v>298820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224118</v>
      </c>
      <c r="Y35" s="60">
        <v>-224118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5965169465</v>
      </c>
      <c r="D36" s="188">
        <f>SUM(D25:D35)</f>
        <v>0</v>
      </c>
      <c r="E36" s="189">
        <f t="shared" si="1"/>
        <v>6598468274</v>
      </c>
      <c r="F36" s="190">
        <f t="shared" si="1"/>
        <v>6598468500</v>
      </c>
      <c r="G36" s="190">
        <f t="shared" si="1"/>
        <v>389280750</v>
      </c>
      <c r="H36" s="190">
        <f t="shared" si="1"/>
        <v>546134244</v>
      </c>
      <c r="I36" s="190">
        <f t="shared" si="1"/>
        <v>599124567</v>
      </c>
      <c r="J36" s="190">
        <f t="shared" si="1"/>
        <v>1534539561</v>
      </c>
      <c r="K36" s="190">
        <f t="shared" si="1"/>
        <v>404972281</v>
      </c>
      <c r="L36" s="190">
        <f t="shared" si="1"/>
        <v>598685917</v>
      </c>
      <c r="M36" s="190">
        <f t="shared" si="1"/>
        <v>440061441</v>
      </c>
      <c r="N36" s="190">
        <f t="shared" si="1"/>
        <v>1443719639</v>
      </c>
      <c r="O36" s="190">
        <f t="shared" si="1"/>
        <v>501880519</v>
      </c>
      <c r="P36" s="190">
        <f t="shared" si="1"/>
        <v>350128861</v>
      </c>
      <c r="Q36" s="190">
        <f t="shared" si="1"/>
        <v>522754747</v>
      </c>
      <c r="R36" s="190">
        <f t="shared" si="1"/>
        <v>1374764127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4353023327</v>
      </c>
      <c r="X36" s="190">
        <f t="shared" si="1"/>
        <v>4929631863</v>
      </c>
      <c r="Y36" s="190">
        <f t="shared" si="1"/>
        <v>-576608536</v>
      </c>
      <c r="Z36" s="191">
        <f>+IF(X36&lt;&gt;0,+(Y36/X36)*100,0)</f>
        <v>-11.696786941187458</v>
      </c>
      <c r="AA36" s="188">
        <f>SUM(AA25:AA35)</f>
        <v>6598468500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-1046068734</v>
      </c>
      <c r="D38" s="199">
        <f>+D22-D36</f>
        <v>0</v>
      </c>
      <c r="E38" s="200">
        <f t="shared" si="2"/>
        <v>43158274</v>
      </c>
      <c r="F38" s="106">
        <f t="shared" si="2"/>
        <v>42760939</v>
      </c>
      <c r="G38" s="106">
        <f t="shared" si="2"/>
        <v>165298792</v>
      </c>
      <c r="H38" s="106">
        <f t="shared" si="2"/>
        <v>254053519</v>
      </c>
      <c r="I38" s="106">
        <f t="shared" si="2"/>
        <v>-146872294</v>
      </c>
      <c r="J38" s="106">
        <f t="shared" si="2"/>
        <v>272480017</v>
      </c>
      <c r="K38" s="106">
        <f t="shared" si="2"/>
        <v>45550752</v>
      </c>
      <c r="L38" s="106">
        <f t="shared" si="2"/>
        <v>-195298962</v>
      </c>
      <c r="M38" s="106">
        <f t="shared" si="2"/>
        <v>-89074650</v>
      </c>
      <c r="N38" s="106">
        <f t="shared" si="2"/>
        <v>-238822860</v>
      </c>
      <c r="O38" s="106">
        <f t="shared" si="2"/>
        <v>-97857789</v>
      </c>
      <c r="P38" s="106">
        <f t="shared" si="2"/>
        <v>63442363</v>
      </c>
      <c r="Q38" s="106">
        <f t="shared" si="2"/>
        <v>117952489</v>
      </c>
      <c r="R38" s="106">
        <f t="shared" si="2"/>
        <v>83537063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117194220</v>
      </c>
      <c r="X38" s="106">
        <f>IF(F22=F36,0,X22-X36)</f>
        <v>39576807</v>
      </c>
      <c r="Y38" s="106">
        <f t="shared" si="2"/>
        <v>77617413</v>
      </c>
      <c r="Z38" s="201">
        <f>+IF(X38&lt;&gt;0,+(Y38/X38)*100,0)</f>
        <v>196.11843118117133</v>
      </c>
      <c r="AA38" s="199">
        <f>+AA22-AA36</f>
        <v>42760939</v>
      </c>
    </row>
    <row r="39" spans="1:27" ht="12.75">
      <c r="A39" s="181" t="s">
        <v>46</v>
      </c>
      <c r="B39" s="185"/>
      <c r="C39" s="155">
        <v>790009562</v>
      </c>
      <c r="D39" s="155">
        <v>0</v>
      </c>
      <c r="E39" s="156">
        <v>950527686</v>
      </c>
      <c r="F39" s="60">
        <v>950925021</v>
      </c>
      <c r="G39" s="60">
        <v>0</v>
      </c>
      <c r="H39" s="60">
        <v>0</v>
      </c>
      <c r="I39" s="60">
        <v>161790</v>
      </c>
      <c r="J39" s="60">
        <v>161790</v>
      </c>
      <c r="K39" s="60">
        <v>-78097</v>
      </c>
      <c r="L39" s="60">
        <v>324716174</v>
      </c>
      <c r="M39" s="60">
        <v>20080145</v>
      </c>
      <c r="N39" s="60">
        <v>344718222</v>
      </c>
      <c r="O39" s="60">
        <v>47226</v>
      </c>
      <c r="P39" s="60">
        <v>133524207</v>
      </c>
      <c r="Q39" s="60">
        <v>47535</v>
      </c>
      <c r="R39" s="60">
        <v>133618968</v>
      </c>
      <c r="S39" s="60">
        <v>0</v>
      </c>
      <c r="T39" s="60">
        <v>0</v>
      </c>
      <c r="U39" s="60">
        <v>0</v>
      </c>
      <c r="V39" s="60">
        <v>0</v>
      </c>
      <c r="W39" s="60">
        <v>478498980</v>
      </c>
      <c r="X39" s="60">
        <v>676243369</v>
      </c>
      <c r="Y39" s="60">
        <v>-197744389</v>
      </c>
      <c r="Z39" s="140">
        <v>-29.24</v>
      </c>
      <c r="AA39" s="155">
        <v>950925021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23356269</v>
      </c>
      <c r="Y40" s="54">
        <v>-23356269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-256059172</v>
      </c>
      <c r="D42" s="206">
        <f>SUM(D38:D41)</f>
        <v>0</v>
      </c>
      <c r="E42" s="207">
        <f t="shared" si="3"/>
        <v>993685960</v>
      </c>
      <c r="F42" s="88">
        <f t="shared" si="3"/>
        <v>993685960</v>
      </c>
      <c r="G42" s="88">
        <f t="shared" si="3"/>
        <v>165298792</v>
      </c>
      <c r="H42" s="88">
        <f t="shared" si="3"/>
        <v>254053519</v>
      </c>
      <c r="I42" s="88">
        <f t="shared" si="3"/>
        <v>-146710504</v>
      </c>
      <c r="J42" s="88">
        <f t="shared" si="3"/>
        <v>272641807</v>
      </c>
      <c r="K42" s="88">
        <f t="shared" si="3"/>
        <v>45472655</v>
      </c>
      <c r="L42" s="88">
        <f t="shared" si="3"/>
        <v>129417212</v>
      </c>
      <c r="M42" s="88">
        <f t="shared" si="3"/>
        <v>-68994505</v>
      </c>
      <c r="N42" s="88">
        <f t="shared" si="3"/>
        <v>105895362</v>
      </c>
      <c r="O42" s="88">
        <f t="shared" si="3"/>
        <v>-97810563</v>
      </c>
      <c r="P42" s="88">
        <f t="shared" si="3"/>
        <v>196966570</v>
      </c>
      <c r="Q42" s="88">
        <f t="shared" si="3"/>
        <v>118000024</v>
      </c>
      <c r="R42" s="88">
        <f t="shared" si="3"/>
        <v>217156031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595693200</v>
      </c>
      <c r="X42" s="88">
        <f t="shared" si="3"/>
        <v>739176445</v>
      </c>
      <c r="Y42" s="88">
        <f t="shared" si="3"/>
        <v>-143483245</v>
      </c>
      <c r="Z42" s="208">
        <f>+IF(X42&lt;&gt;0,+(Y42/X42)*100,0)</f>
        <v>-19.411230697428405</v>
      </c>
      <c r="AA42" s="206">
        <f>SUM(AA38:AA41)</f>
        <v>993685960</v>
      </c>
    </row>
    <row r="43" spans="1:27" ht="12.75">
      <c r="A43" s="181" t="s">
        <v>125</v>
      </c>
      <c r="B43" s="185"/>
      <c r="C43" s="157">
        <v>-4287372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-251771800</v>
      </c>
      <c r="D44" s="210">
        <f>+D42-D43</f>
        <v>0</v>
      </c>
      <c r="E44" s="211">
        <f t="shared" si="4"/>
        <v>993685960</v>
      </c>
      <c r="F44" s="77">
        <f t="shared" si="4"/>
        <v>993685960</v>
      </c>
      <c r="G44" s="77">
        <f t="shared" si="4"/>
        <v>165298792</v>
      </c>
      <c r="H44" s="77">
        <f t="shared" si="4"/>
        <v>254053519</v>
      </c>
      <c r="I44" s="77">
        <f t="shared" si="4"/>
        <v>-146710504</v>
      </c>
      <c r="J44" s="77">
        <f t="shared" si="4"/>
        <v>272641807</v>
      </c>
      <c r="K44" s="77">
        <f t="shared" si="4"/>
        <v>45472655</v>
      </c>
      <c r="L44" s="77">
        <f t="shared" si="4"/>
        <v>129417212</v>
      </c>
      <c r="M44" s="77">
        <f t="shared" si="4"/>
        <v>-68994505</v>
      </c>
      <c r="N44" s="77">
        <f t="shared" si="4"/>
        <v>105895362</v>
      </c>
      <c r="O44" s="77">
        <f t="shared" si="4"/>
        <v>-97810563</v>
      </c>
      <c r="P44" s="77">
        <f t="shared" si="4"/>
        <v>196966570</v>
      </c>
      <c r="Q44" s="77">
        <f t="shared" si="4"/>
        <v>118000024</v>
      </c>
      <c r="R44" s="77">
        <f t="shared" si="4"/>
        <v>217156031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595693200</v>
      </c>
      <c r="X44" s="77">
        <f t="shared" si="4"/>
        <v>739176445</v>
      </c>
      <c r="Y44" s="77">
        <f t="shared" si="4"/>
        <v>-143483245</v>
      </c>
      <c r="Z44" s="212">
        <f>+IF(X44&lt;&gt;0,+(Y44/X44)*100,0)</f>
        <v>-19.411230697428405</v>
      </c>
      <c r="AA44" s="210">
        <f>+AA42-AA43</f>
        <v>993685960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-251771800</v>
      </c>
      <c r="D46" s="206">
        <f>SUM(D44:D45)</f>
        <v>0</v>
      </c>
      <c r="E46" s="207">
        <f t="shared" si="5"/>
        <v>993685960</v>
      </c>
      <c r="F46" s="88">
        <f t="shared" si="5"/>
        <v>993685960</v>
      </c>
      <c r="G46" s="88">
        <f t="shared" si="5"/>
        <v>165298792</v>
      </c>
      <c r="H46" s="88">
        <f t="shared" si="5"/>
        <v>254053519</v>
      </c>
      <c r="I46" s="88">
        <f t="shared" si="5"/>
        <v>-146710504</v>
      </c>
      <c r="J46" s="88">
        <f t="shared" si="5"/>
        <v>272641807</v>
      </c>
      <c r="K46" s="88">
        <f t="shared" si="5"/>
        <v>45472655</v>
      </c>
      <c r="L46" s="88">
        <f t="shared" si="5"/>
        <v>129417212</v>
      </c>
      <c r="M46" s="88">
        <f t="shared" si="5"/>
        <v>-68994505</v>
      </c>
      <c r="N46" s="88">
        <f t="shared" si="5"/>
        <v>105895362</v>
      </c>
      <c r="O46" s="88">
        <f t="shared" si="5"/>
        <v>-97810563</v>
      </c>
      <c r="P46" s="88">
        <f t="shared" si="5"/>
        <v>196966570</v>
      </c>
      <c r="Q46" s="88">
        <f t="shared" si="5"/>
        <v>118000024</v>
      </c>
      <c r="R46" s="88">
        <f t="shared" si="5"/>
        <v>217156031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595693200</v>
      </c>
      <c r="X46" s="88">
        <f t="shared" si="5"/>
        <v>739176445</v>
      </c>
      <c r="Y46" s="88">
        <f t="shared" si="5"/>
        <v>-143483245</v>
      </c>
      <c r="Z46" s="208">
        <f>+IF(X46&lt;&gt;0,+(Y46/X46)*100,0)</f>
        <v>-19.411230697428405</v>
      </c>
      <c r="AA46" s="206">
        <f>SUM(AA44:AA45)</f>
        <v>993685960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-251771800</v>
      </c>
      <c r="D48" s="217">
        <f>SUM(D46:D47)</f>
        <v>0</v>
      </c>
      <c r="E48" s="218">
        <f t="shared" si="6"/>
        <v>993685960</v>
      </c>
      <c r="F48" s="219">
        <f t="shared" si="6"/>
        <v>993685960</v>
      </c>
      <c r="G48" s="219">
        <f t="shared" si="6"/>
        <v>165298792</v>
      </c>
      <c r="H48" s="220">
        <f t="shared" si="6"/>
        <v>254053519</v>
      </c>
      <c r="I48" s="220">
        <f t="shared" si="6"/>
        <v>-146710504</v>
      </c>
      <c r="J48" s="220">
        <f t="shared" si="6"/>
        <v>272641807</v>
      </c>
      <c r="K48" s="220">
        <f t="shared" si="6"/>
        <v>45472655</v>
      </c>
      <c r="L48" s="220">
        <f t="shared" si="6"/>
        <v>129417212</v>
      </c>
      <c r="M48" s="219">
        <f t="shared" si="6"/>
        <v>-68994505</v>
      </c>
      <c r="N48" s="219">
        <f t="shared" si="6"/>
        <v>105895362</v>
      </c>
      <c r="O48" s="220">
        <f t="shared" si="6"/>
        <v>-97810563</v>
      </c>
      <c r="P48" s="220">
        <f t="shared" si="6"/>
        <v>196966570</v>
      </c>
      <c r="Q48" s="220">
        <f t="shared" si="6"/>
        <v>118000024</v>
      </c>
      <c r="R48" s="220">
        <f t="shared" si="6"/>
        <v>217156031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595693200</v>
      </c>
      <c r="X48" s="220">
        <f t="shared" si="6"/>
        <v>739176445</v>
      </c>
      <c r="Y48" s="220">
        <f t="shared" si="6"/>
        <v>-143483245</v>
      </c>
      <c r="Z48" s="221">
        <f>+IF(X48&lt;&gt;0,+(Y48/X48)*100,0)</f>
        <v>-19.411230697428405</v>
      </c>
      <c r="AA48" s="222">
        <f>SUM(AA46:AA47)</f>
        <v>993685960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167470653</v>
      </c>
      <c r="D5" s="153">
        <f>SUM(D6:D8)</f>
        <v>0</v>
      </c>
      <c r="E5" s="154">
        <f t="shared" si="0"/>
        <v>283391370</v>
      </c>
      <c r="F5" s="100">
        <f t="shared" si="0"/>
        <v>283391370</v>
      </c>
      <c r="G5" s="100">
        <f t="shared" si="0"/>
        <v>6513726</v>
      </c>
      <c r="H5" s="100">
        <f t="shared" si="0"/>
        <v>6014065</v>
      </c>
      <c r="I5" s="100">
        <f t="shared" si="0"/>
        <v>6637760</v>
      </c>
      <c r="J5" s="100">
        <f t="shared" si="0"/>
        <v>19165551</v>
      </c>
      <c r="K5" s="100">
        <f t="shared" si="0"/>
        <v>5557941</v>
      </c>
      <c r="L5" s="100">
        <f t="shared" si="0"/>
        <v>5126173</v>
      </c>
      <c r="M5" s="100">
        <f t="shared" si="0"/>
        <v>5196898</v>
      </c>
      <c r="N5" s="100">
        <f t="shared" si="0"/>
        <v>15881012</v>
      </c>
      <c r="O5" s="100">
        <f t="shared" si="0"/>
        <v>7925500</v>
      </c>
      <c r="P5" s="100">
        <f t="shared" si="0"/>
        <v>8295878</v>
      </c>
      <c r="Q5" s="100">
        <f t="shared" si="0"/>
        <v>8031199</v>
      </c>
      <c r="R5" s="100">
        <f t="shared" si="0"/>
        <v>24252577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59299140</v>
      </c>
      <c r="X5" s="100">
        <f t="shared" si="0"/>
        <v>181370476</v>
      </c>
      <c r="Y5" s="100">
        <f t="shared" si="0"/>
        <v>-122071336</v>
      </c>
      <c r="Z5" s="137">
        <f>+IF(X5&lt;&gt;0,+(Y5/X5)*100,0)</f>
        <v>-67.3049653351519</v>
      </c>
      <c r="AA5" s="153">
        <f>SUM(AA6:AA8)</f>
        <v>283391370</v>
      </c>
    </row>
    <row r="6" spans="1:27" ht="12.75">
      <c r="A6" s="138" t="s">
        <v>75</v>
      </c>
      <c r="B6" s="136"/>
      <c r="C6" s="155"/>
      <c r="D6" s="155"/>
      <c r="E6" s="156">
        <v>182471000</v>
      </c>
      <c r="F6" s="60">
        <v>182471000</v>
      </c>
      <c r="G6" s="60"/>
      <c r="H6" s="60"/>
      <c r="I6" s="60"/>
      <c r="J6" s="60"/>
      <c r="K6" s="60"/>
      <c r="L6" s="60"/>
      <c r="M6" s="60">
        <v>3809851</v>
      </c>
      <c r="N6" s="60">
        <v>3809851</v>
      </c>
      <c r="O6" s="60">
        <v>657895</v>
      </c>
      <c r="P6" s="60"/>
      <c r="Q6" s="60">
        <v>3600235</v>
      </c>
      <c r="R6" s="60">
        <v>4258130</v>
      </c>
      <c r="S6" s="60"/>
      <c r="T6" s="60"/>
      <c r="U6" s="60"/>
      <c r="V6" s="60"/>
      <c r="W6" s="60">
        <v>8067981</v>
      </c>
      <c r="X6" s="60">
        <v>116781440</v>
      </c>
      <c r="Y6" s="60">
        <v>-108713459</v>
      </c>
      <c r="Z6" s="140">
        <v>-93.09</v>
      </c>
      <c r="AA6" s="62">
        <v>182471000</v>
      </c>
    </row>
    <row r="7" spans="1:27" ht="12.75">
      <c r="A7" s="138" t="s">
        <v>76</v>
      </c>
      <c r="B7" s="136"/>
      <c r="C7" s="157"/>
      <c r="D7" s="157"/>
      <c r="E7" s="158">
        <v>3162300</v>
      </c>
      <c r="F7" s="159">
        <v>3162300</v>
      </c>
      <c r="G7" s="159"/>
      <c r="H7" s="159"/>
      <c r="I7" s="159">
        <v>124034</v>
      </c>
      <c r="J7" s="159">
        <v>124034</v>
      </c>
      <c r="K7" s="159">
        <v>7902</v>
      </c>
      <c r="L7" s="159">
        <v>11024</v>
      </c>
      <c r="M7" s="159">
        <v>129111</v>
      </c>
      <c r="N7" s="159">
        <v>148037</v>
      </c>
      <c r="O7" s="159">
        <v>8145</v>
      </c>
      <c r="P7" s="159">
        <v>26400</v>
      </c>
      <c r="Q7" s="159">
        <v>64294</v>
      </c>
      <c r="R7" s="159">
        <v>98839</v>
      </c>
      <c r="S7" s="159"/>
      <c r="T7" s="159"/>
      <c r="U7" s="159"/>
      <c r="V7" s="159"/>
      <c r="W7" s="159">
        <v>370910</v>
      </c>
      <c r="X7" s="159">
        <v>2023872</v>
      </c>
      <c r="Y7" s="159">
        <v>-1652962</v>
      </c>
      <c r="Z7" s="141">
        <v>-81.67</v>
      </c>
      <c r="AA7" s="225">
        <v>3162300</v>
      </c>
    </row>
    <row r="8" spans="1:27" ht="12.75">
      <c r="A8" s="138" t="s">
        <v>77</v>
      </c>
      <c r="B8" s="136"/>
      <c r="C8" s="155">
        <v>167470653</v>
      </c>
      <c r="D8" s="155"/>
      <c r="E8" s="156">
        <v>97758070</v>
      </c>
      <c r="F8" s="60">
        <v>97758070</v>
      </c>
      <c r="G8" s="60">
        <v>6513726</v>
      </c>
      <c r="H8" s="60">
        <v>6014065</v>
      </c>
      <c r="I8" s="60">
        <v>6513726</v>
      </c>
      <c r="J8" s="60">
        <v>19041517</v>
      </c>
      <c r="K8" s="60">
        <v>5550039</v>
      </c>
      <c r="L8" s="60">
        <v>5115149</v>
      </c>
      <c r="M8" s="60">
        <v>1257936</v>
      </c>
      <c r="N8" s="60">
        <v>11923124</v>
      </c>
      <c r="O8" s="60">
        <v>7259460</v>
      </c>
      <c r="P8" s="60">
        <v>8269478</v>
      </c>
      <c r="Q8" s="60">
        <v>4366670</v>
      </c>
      <c r="R8" s="60">
        <v>19895608</v>
      </c>
      <c r="S8" s="60"/>
      <c r="T8" s="60"/>
      <c r="U8" s="60"/>
      <c r="V8" s="60"/>
      <c r="W8" s="60">
        <v>50860249</v>
      </c>
      <c r="X8" s="60">
        <v>62565164</v>
      </c>
      <c r="Y8" s="60">
        <v>-11704915</v>
      </c>
      <c r="Z8" s="140">
        <v>-18.71</v>
      </c>
      <c r="AA8" s="62">
        <v>97758070</v>
      </c>
    </row>
    <row r="9" spans="1:27" ht="12.75">
      <c r="A9" s="135" t="s">
        <v>78</v>
      </c>
      <c r="B9" s="136"/>
      <c r="C9" s="153">
        <f aca="true" t="shared" si="1" ref="C9:Y9">SUM(C10:C14)</f>
        <v>1515592195</v>
      </c>
      <c r="D9" s="153">
        <f>SUM(D10:D14)</f>
        <v>0</v>
      </c>
      <c r="E9" s="154">
        <f t="shared" si="1"/>
        <v>116921769</v>
      </c>
      <c r="F9" s="100">
        <f t="shared" si="1"/>
        <v>116921769</v>
      </c>
      <c r="G9" s="100">
        <f t="shared" si="1"/>
        <v>0</v>
      </c>
      <c r="H9" s="100">
        <f t="shared" si="1"/>
        <v>0</v>
      </c>
      <c r="I9" s="100">
        <f t="shared" si="1"/>
        <v>8206413</v>
      </c>
      <c r="J9" s="100">
        <f t="shared" si="1"/>
        <v>8206413</v>
      </c>
      <c r="K9" s="100">
        <f t="shared" si="1"/>
        <v>10846</v>
      </c>
      <c r="L9" s="100">
        <f t="shared" si="1"/>
        <v>6106080</v>
      </c>
      <c r="M9" s="100">
        <f t="shared" si="1"/>
        <v>18595183</v>
      </c>
      <c r="N9" s="100">
        <f t="shared" si="1"/>
        <v>24712109</v>
      </c>
      <c r="O9" s="100">
        <f t="shared" si="1"/>
        <v>4268862</v>
      </c>
      <c r="P9" s="100">
        <f t="shared" si="1"/>
        <v>22023897</v>
      </c>
      <c r="Q9" s="100">
        <f t="shared" si="1"/>
        <v>3806412</v>
      </c>
      <c r="R9" s="100">
        <f t="shared" si="1"/>
        <v>30099171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63017693</v>
      </c>
      <c r="X9" s="100">
        <f t="shared" si="1"/>
        <v>74829932</v>
      </c>
      <c r="Y9" s="100">
        <f t="shared" si="1"/>
        <v>-11812239</v>
      </c>
      <c r="Z9" s="137">
        <f>+IF(X9&lt;&gt;0,+(Y9/X9)*100,0)</f>
        <v>-15.785446657896202</v>
      </c>
      <c r="AA9" s="102">
        <f>SUM(AA10:AA14)</f>
        <v>116921769</v>
      </c>
    </row>
    <row r="10" spans="1:27" ht="12.75">
      <c r="A10" s="138" t="s">
        <v>79</v>
      </c>
      <c r="B10" s="136"/>
      <c r="C10" s="155">
        <v>1515592195</v>
      </c>
      <c r="D10" s="155"/>
      <c r="E10" s="156">
        <v>38103787</v>
      </c>
      <c r="F10" s="60">
        <v>38103787</v>
      </c>
      <c r="G10" s="60"/>
      <c r="H10" s="60"/>
      <c r="I10" s="60">
        <v>917655</v>
      </c>
      <c r="J10" s="60">
        <v>917655</v>
      </c>
      <c r="K10" s="60"/>
      <c r="L10" s="60">
        <v>3817356</v>
      </c>
      <c r="M10" s="60">
        <v>76646</v>
      </c>
      <c r="N10" s="60">
        <v>3894002</v>
      </c>
      <c r="O10" s="60">
        <v>2158223</v>
      </c>
      <c r="P10" s="60">
        <v>816104</v>
      </c>
      <c r="Q10" s="60">
        <v>3401003</v>
      </c>
      <c r="R10" s="60">
        <v>6375330</v>
      </c>
      <c r="S10" s="60"/>
      <c r="T10" s="60"/>
      <c r="U10" s="60"/>
      <c r="V10" s="60"/>
      <c r="W10" s="60">
        <v>11186987</v>
      </c>
      <c r="X10" s="60">
        <v>24386423</v>
      </c>
      <c r="Y10" s="60">
        <v>-13199436</v>
      </c>
      <c r="Z10" s="140">
        <v>-54.13</v>
      </c>
      <c r="AA10" s="62">
        <v>38103787</v>
      </c>
    </row>
    <row r="11" spans="1:27" ht="12.75">
      <c r="A11" s="138" t="s">
        <v>80</v>
      </c>
      <c r="B11" s="136"/>
      <c r="C11" s="155"/>
      <c r="D11" s="155"/>
      <c r="E11" s="156">
        <v>10500000</v>
      </c>
      <c r="F11" s="60">
        <v>10500000</v>
      </c>
      <c r="G11" s="60"/>
      <c r="H11" s="60"/>
      <c r="I11" s="60"/>
      <c r="J11" s="60"/>
      <c r="K11" s="60">
        <v>10846</v>
      </c>
      <c r="L11" s="60"/>
      <c r="M11" s="60">
        <v>109159</v>
      </c>
      <c r="N11" s="60">
        <v>120005</v>
      </c>
      <c r="O11" s="60">
        <v>1987832</v>
      </c>
      <c r="P11" s="60">
        <v>2868069</v>
      </c>
      <c r="Q11" s="60">
        <v>140332</v>
      </c>
      <c r="R11" s="60">
        <v>4996233</v>
      </c>
      <c r="S11" s="60"/>
      <c r="T11" s="60"/>
      <c r="U11" s="60"/>
      <c r="V11" s="60"/>
      <c r="W11" s="60">
        <v>5116238</v>
      </c>
      <c r="X11" s="60">
        <v>6720000</v>
      </c>
      <c r="Y11" s="60">
        <v>-1603762</v>
      </c>
      <c r="Z11" s="140">
        <v>-23.87</v>
      </c>
      <c r="AA11" s="62">
        <v>10500000</v>
      </c>
    </row>
    <row r="12" spans="1:27" ht="12.75">
      <c r="A12" s="138" t="s">
        <v>81</v>
      </c>
      <c r="B12" s="136"/>
      <c r="C12" s="155"/>
      <c r="D12" s="155"/>
      <c r="E12" s="156">
        <v>14697500</v>
      </c>
      <c r="F12" s="60">
        <v>14697500</v>
      </c>
      <c r="G12" s="60"/>
      <c r="H12" s="60"/>
      <c r="I12" s="60">
        <v>81305</v>
      </c>
      <c r="J12" s="60">
        <v>81305</v>
      </c>
      <c r="K12" s="60"/>
      <c r="L12" s="60">
        <v>877150</v>
      </c>
      <c r="M12" s="60"/>
      <c r="N12" s="60">
        <v>877150</v>
      </c>
      <c r="O12" s="60">
        <v>122807</v>
      </c>
      <c r="P12" s="60">
        <v>261866</v>
      </c>
      <c r="Q12" s="60">
        <v>-56433</v>
      </c>
      <c r="R12" s="60">
        <v>328240</v>
      </c>
      <c r="S12" s="60"/>
      <c r="T12" s="60"/>
      <c r="U12" s="60"/>
      <c r="V12" s="60"/>
      <c r="W12" s="60">
        <v>1286695</v>
      </c>
      <c r="X12" s="60">
        <v>9406400</v>
      </c>
      <c r="Y12" s="60">
        <v>-8119705</v>
      </c>
      <c r="Z12" s="140">
        <v>-86.32</v>
      </c>
      <c r="AA12" s="62">
        <v>14697500</v>
      </c>
    </row>
    <row r="13" spans="1:27" ht="12.75">
      <c r="A13" s="138" t="s">
        <v>82</v>
      </c>
      <c r="B13" s="136"/>
      <c r="C13" s="155"/>
      <c r="D13" s="155"/>
      <c r="E13" s="156">
        <v>53620482</v>
      </c>
      <c r="F13" s="60">
        <v>53620482</v>
      </c>
      <c r="G13" s="60"/>
      <c r="H13" s="60"/>
      <c r="I13" s="60">
        <v>7207453</v>
      </c>
      <c r="J13" s="60">
        <v>7207453</v>
      </c>
      <c r="K13" s="60"/>
      <c r="L13" s="60">
        <v>1411574</v>
      </c>
      <c r="M13" s="60">
        <v>18409378</v>
      </c>
      <c r="N13" s="60">
        <v>19820952</v>
      </c>
      <c r="O13" s="60"/>
      <c r="P13" s="60">
        <v>18077858</v>
      </c>
      <c r="Q13" s="60">
        <v>321510</v>
      </c>
      <c r="R13" s="60">
        <v>18399368</v>
      </c>
      <c r="S13" s="60"/>
      <c r="T13" s="60"/>
      <c r="U13" s="60"/>
      <c r="V13" s="60"/>
      <c r="W13" s="60">
        <v>45427773</v>
      </c>
      <c r="X13" s="60">
        <v>34317109</v>
      </c>
      <c r="Y13" s="60">
        <v>11110664</v>
      </c>
      <c r="Z13" s="140">
        <v>32.38</v>
      </c>
      <c r="AA13" s="62">
        <v>53620482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473425034</v>
      </c>
      <c r="F15" s="100">
        <f t="shared" si="2"/>
        <v>473425034</v>
      </c>
      <c r="G15" s="100">
        <f t="shared" si="2"/>
        <v>0</v>
      </c>
      <c r="H15" s="100">
        <f t="shared" si="2"/>
        <v>2268090</v>
      </c>
      <c r="I15" s="100">
        <f t="shared" si="2"/>
        <v>28036532</v>
      </c>
      <c r="J15" s="100">
        <f t="shared" si="2"/>
        <v>30304622</v>
      </c>
      <c r="K15" s="100">
        <f t="shared" si="2"/>
        <v>12540007</v>
      </c>
      <c r="L15" s="100">
        <f t="shared" si="2"/>
        <v>28083951</v>
      </c>
      <c r="M15" s="100">
        <f t="shared" si="2"/>
        <v>42132566</v>
      </c>
      <c r="N15" s="100">
        <f t="shared" si="2"/>
        <v>82756524</v>
      </c>
      <c r="O15" s="100">
        <f t="shared" si="2"/>
        <v>21935201</v>
      </c>
      <c r="P15" s="100">
        <f t="shared" si="2"/>
        <v>13996951</v>
      </c>
      <c r="Q15" s="100">
        <f t="shared" si="2"/>
        <v>20711794</v>
      </c>
      <c r="R15" s="100">
        <f t="shared" si="2"/>
        <v>56643946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169705092</v>
      </c>
      <c r="X15" s="100">
        <f t="shared" si="2"/>
        <v>302992017</v>
      </c>
      <c r="Y15" s="100">
        <f t="shared" si="2"/>
        <v>-133286925</v>
      </c>
      <c r="Z15" s="137">
        <f>+IF(X15&lt;&gt;0,+(Y15/X15)*100,0)</f>
        <v>-43.99024314888138</v>
      </c>
      <c r="AA15" s="102">
        <f>SUM(AA16:AA18)</f>
        <v>473425034</v>
      </c>
    </row>
    <row r="16" spans="1:27" ht="12.75">
      <c r="A16" s="138" t="s">
        <v>85</v>
      </c>
      <c r="B16" s="136"/>
      <c r="C16" s="155"/>
      <c r="D16" s="155"/>
      <c r="E16" s="156">
        <v>161782105</v>
      </c>
      <c r="F16" s="60">
        <v>161782105</v>
      </c>
      <c r="G16" s="60"/>
      <c r="H16" s="60"/>
      <c r="I16" s="60">
        <v>1869373</v>
      </c>
      <c r="J16" s="60">
        <v>1869373</v>
      </c>
      <c r="K16" s="60">
        <v>1291499</v>
      </c>
      <c r="L16" s="60">
        <v>3914031</v>
      </c>
      <c r="M16" s="60">
        <v>2241105</v>
      </c>
      <c r="N16" s="60">
        <v>7446635</v>
      </c>
      <c r="O16" s="60"/>
      <c r="P16" s="60"/>
      <c r="Q16" s="60">
        <v>33518</v>
      </c>
      <c r="R16" s="60">
        <v>33518</v>
      </c>
      <c r="S16" s="60"/>
      <c r="T16" s="60"/>
      <c r="U16" s="60"/>
      <c r="V16" s="60"/>
      <c r="W16" s="60">
        <v>9349526</v>
      </c>
      <c r="X16" s="60">
        <v>103540546</v>
      </c>
      <c r="Y16" s="60">
        <v>-94191020</v>
      </c>
      <c r="Z16" s="140">
        <v>-90.97</v>
      </c>
      <c r="AA16" s="62">
        <v>161782105</v>
      </c>
    </row>
    <row r="17" spans="1:27" ht="12.75">
      <c r="A17" s="138" t="s">
        <v>86</v>
      </c>
      <c r="B17" s="136"/>
      <c r="C17" s="155"/>
      <c r="D17" s="155"/>
      <c r="E17" s="156">
        <v>311642929</v>
      </c>
      <c r="F17" s="60">
        <v>311642929</v>
      </c>
      <c r="G17" s="60"/>
      <c r="H17" s="60">
        <v>2268090</v>
      </c>
      <c r="I17" s="60">
        <v>26167159</v>
      </c>
      <c r="J17" s="60">
        <v>28435249</v>
      </c>
      <c r="K17" s="60">
        <v>11248508</v>
      </c>
      <c r="L17" s="60">
        <v>24169920</v>
      </c>
      <c r="M17" s="60">
        <v>39891461</v>
      </c>
      <c r="N17" s="60">
        <v>75309889</v>
      </c>
      <c r="O17" s="60">
        <v>21935201</v>
      </c>
      <c r="P17" s="60">
        <v>13996951</v>
      </c>
      <c r="Q17" s="60">
        <v>20678276</v>
      </c>
      <c r="R17" s="60">
        <v>56610428</v>
      </c>
      <c r="S17" s="60"/>
      <c r="T17" s="60"/>
      <c r="U17" s="60"/>
      <c r="V17" s="60"/>
      <c r="W17" s="60">
        <v>160355566</v>
      </c>
      <c r="X17" s="60">
        <v>199451471</v>
      </c>
      <c r="Y17" s="60">
        <v>-39095905</v>
      </c>
      <c r="Z17" s="140">
        <v>-19.6</v>
      </c>
      <c r="AA17" s="62">
        <v>311642929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932356003</v>
      </c>
      <c r="F19" s="100">
        <f t="shared" si="3"/>
        <v>932356003</v>
      </c>
      <c r="G19" s="100">
        <f t="shared" si="3"/>
        <v>12505386</v>
      </c>
      <c r="H19" s="100">
        <f t="shared" si="3"/>
        <v>23341339</v>
      </c>
      <c r="I19" s="100">
        <f t="shared" si="3"/>
        <v>69184787</v>
      </c>
      <c r="J19" s="100">
        <f t="shared" si="3"/>
        <v>105031512</v>
      </c>
      <c r="K19" s="100">
        <f t="shared" si="3"/>
        <v>43855300</v>
      </c>
      <c r="L19" s="100">
        <f t="shared" si="3"/>
        <v>216290378</v>
      </c>
      <c r="M19" s="100">
        <f t="shared" si="3"/>
        <v>60081913</v>
      </c>
      <c r="N19" s="100">
        <f t="shared" si="3"/>
        <v>320227591</v>
      </c>
      <c r="O19" s="100">
        <f t="shared" si="3"/>
        <v>24808169</v>
      </c>
      <c r="P19" s="100">
        <f t="shared" si="3"/>
        <v>75013597</v>
      </c>
      <c r="Q19" s="100">
        <f t="shared" si="3"/>
        <v>107387076</v>
      </c>
      <c r="R19" s="100">
        <f t="shared" si="3"/>
        <v>207208842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632467945</v>
      </c>
      <c r="X19" s="100">
        <f t="shared" si="3"/>
        <v>596707840</v>
      </c>
      <c r="Y19" s="100">
        <f t="shared" si="3"/>
        <v>35760105</v>
      </c>
      <c r="Z19" s="137">
        <f>+IF(X19&lt;&gt;0,+(Y19/X19)*100,0)</f>
        <v>5.992900143561044</v>
      </c>
      <c r="AA19" s="102">
        <f>SUM(AA20:AA23)</f>
        <v>932356003</v>
      </c>
    </row>
    <row r="20" spans="1:27" ht="12.75">
      <c r="A20" s="138" t="s">
        <v>89</v>
      </c>
      <c r="B20" s="136"/>
      <c r="C20" s="155"/>
      <c r="D20" s="155"/>
      <c r="E20" s="156">
        <v>200342641</v>
      </c>
      <c r="F20" s="60">
        <v>200342641</v>
      </c>
      <c r="G20" s="60">
        <v>12505386</v>
      </c>
      <c r="H20" s="60">
        <v>19382082</v>
      </c>
      <c r="I20" s="60">
        <v>18748234</v>
      </c>
      <c r="J20" s="60">
        <v>50635702</v>
      </c>
      <c r="K20" s="60">
        <v>19394531</v>
      </c>
      <c r="L20" s="60">
        <v>3748894</v>
      </c>
      <c r="M20" s="60">
        <v>18122106</v>
      </c>
      <c r="N20" s="60">
        <v>41265531</v>
      </c>
      <c r="O20" s="60">
        <v>8766367</v>
      </c>
      <c r="P20" s="60">
        <v>20187646</v>
      </c>
      <c r="Q20" s="60">
        <v>16354332</v>
      </c>
      <c r="R20" s="60">
        <v>45308345</v>
      </c>
      <c r="S20" s="60"/>
      <c r="T20" s="60"/>
      <c r="U20" s="60"/>
      <c r="V20" s="60"/>
      <c r="W20" s="60">
        <v>137209578</v>
      </c>
      <c r="X20" s="60">
        <v>128219290</v>
      </c>
      <c r="Y20" s="60">
        <v>8990288</v>
      </c>
      <c r="Z20" s="140">
        <v>7.01</v>
      </c>
      <c r="AA20" s="62">
        <v>200342641</v>
      </c>
    </row>
    <row r="21" spans="1:27" ht="12.75">
      <c r="A21" s="138" t="s">
        <v>90</v>
      </c>
      <c r="B21" s="136"/>
      <c r="C21" s="155"/>
      <c r="D21" s="155"/>
      <c r="E21" s="156">
        <v>275689002</v>
      </c>
      <c r="F21" s="60">
        <v>275689002</v>
      </c>
      <c r="G21" s="60"/>
      <c r="H21" s="60">
        <v>2172889</v>
      </c>
      <c r="I21" s="60">
        <v>25893183</v>
      </c>
      <c r="J21" s="60">
        <v>28066072</v>
      </c>
      <c r="K21" s="60">
        <v>11440577</v>
      </c>
      <c r="L21" s="60">
        <v>28256499</v>
      </c>
      <c r="M21" s="60">
        <v>8126987</v>
      </c>
      <c r="N21" s="60">
        <v>47824063</v>
      </c>
      <c r="O21" s="60">
        <v>15736940</v>
      </c>
      <c r="P21" s="60">
        <v>13826192</v>
      </c>
      <c r="Q21" s="60">
        <v>51996908</v>
      </c>
      <c r="R21" s="60">
        <v>81560040</v>
      </c>
      <c r="S21" s="60"/>
      <c r="T21" s="60"/>
      <c r="U21" s="60"/>
      <c r="V21" s="60"/>
      <c r="W21" s="60">
        <v>157450175</v>
      </c>
      <c r="X21" s="60">
        <v>176440960</v>
      </c>
      <c r="Y21" s="60">
        <v>-18990785</v>
      </c>
      <c r="Z21" s="140">
        <v>-10.76</v>
      </c>
      <c r="AA21" s="62">
        <v>275689002</v>
      </c>
    </row>
    <row r="22" spans="1:27" ht="12.75">
      <c r="A22" s="138" t="s">
        <v>91</v>
      </c>
      <c r="B22" s="136"/>
      <c r="C22" s="157"/>
      <c r="D22" s="157"/>
      <c r="E22" s="158">
        <v>437097360</v>
      </c>
      <c r="F22" s="159">
        <v>437097360</v>
      </c>
      <c r="G22" s="159"/>
      <c r="H22" s="159">
        <v>1786368</v>
      </c>
      <c r="I22" s="159">
        <v>24543370</v>
      </c>
      <c r="J22" s="159">
        <v>26329738</v>
      </c>
      <c r="K22" s="159">
        <v>12619216</v>
      </c>
      <c r="L22" s="159">
        <v>183250879</v>
      </c>
      <c r="M22" s="159">
        <v>32500970</v>
      </c>
      <c r="N22" s="159">
        <v>228371065</v>
      </c>
      <c r="O22" s="159"/>
      <c r="P22" s="159">
        <v>40816416</v>
      </c>
      <c r="Q22" s="159">
        <v>38649101</v>
      </c>
      <c r="R22" s="159">
        <v>79465517</v>
      </c>
      <c r="S22" s="159"/>
      <c r="T22" s="159"/>
      <c r="U22" s="159"/>
      <c r="V22" s="159"/>
      <c r="W22" s="159">
        <v>334166320</v>
      </c>
      <c r="X22" s="159">
        <v>279742310</v>
      </c>
      <c r="Y22" s="159">
        <v>54424010</v>
      </c>
      <c r="Z22" s="141">
        <v>19.46</v>
      </c>
      <c r="AA22" s="225">
        <v>437097360</v>
      </c>
    </row>
    <row r="23" spans="1:27" ht="12.75">
      <c r="A23" s="138" t="s">
        <v>92</v>
      </c>
      <c r="B23" s="136"/>
      <c r="C23" s="155"/>
      <c r="D23" s="155"/>
      <c r="E23" s="156">
        <v>19227000</v>
      </c>
      <c r="F23" s="60">
        <v>19227000</v>
      </c>
      <c r="G23" s="60"/>
      <c r="H23" s="60"/>
      <c r="I23" s="60"/>
      <c r="J23" s="60"/>
      <c r="K23" s="60">
        <v>400976</v>
      </c>
      <c r="L23" s="60">
        <v>1034106</v>
      </c>
      <c r="M23" s="60">
        <v>1331850</v>
      </c>
      <c r="N23" s="60">
        <v>2766932</v>
      </c>
      <c r="O23" s="60">
        <v>304862</v>
      </c>
      <c r="P23" s="60">
        <v>183343</v>
      </c>
      <c r="Q23" s="60">
        <v>386735</v>
      </c>
      <c r="R23" s="60">
        <v>874940</v>
      </c>
      <c r="S23" s="60"/>
      <c r="T23" s="60"/>
      <c r="U23" s="60"/>
      <c r="V23" s="60"/>
      <c r="W23" s="60">
        <v>3641872</v>
      </c>
      <c r="X23" s="60">
        <v>12305280</v>
      </c>
      <c r="Y23" s="60">
        <v>-8663408</v>
      </c>
      <c r="Z23" s="140">
        <v>-70.4</v>
      </c>
      <c r="AA23" s="62">
        <v>19227000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1683062848</v>
      </c>
      <c r="D25" s="217">
        <f>+D5+D9+D15+D19+D24</f>
        <v>0</v>
      </c>
      <c r="E25" s="230">
        <f t="shared" si="4"/>
        <v>1806094176</v>
      </c>
      <c r="F25" s="219">
        <f t="shared" si="4"/>
        <v>1806094176</v>
      </c>
      <c r="G25" s="219">
        <f t="shared" si="4"/>
        <v>19019112</v>
      </c>
      <c r="H25" s="219">
        <f t="shared" si="4"/>
        <v>31623494</v>
      </c>
      <c r="I25" s="219">
        <f t="shared" si="4"/>
        <v>112065492</v>
      </c>
      <c r="J25" s="219">
        <f t="shared" si="4"/>
        <v>162708098</v>
      </c>
      <c r="K25" s="219">
        <f t="shared" si="4"/>
        <v>61964094</v>
      </c>
      <c r="L25" s="219">
        <f t="shared" si="4"/>
        <v>255606582</v>
      </c>
      <c r="M25" s="219">
        <f t="shared" si="4"/>
        <v>126006560</v>
      </c>
      <c r="N25" s="219">
        <f t="shared" si="4"/>
        <v>443577236</v>
      </c>
      <c r="O25" s="219">
        <f t="shared" si="4"/>
        <v>58937732</v>
      </c>
      <c r="P25" s="219">
        <f t="shared" si="4"/>
        <v>119330323</v>
      </c>
      <c r="Q25" s="219">
        <f t="shared" si="4"/>
        <v>139936481</v>
      </c>
      <c r="R25" s="219">
        <f t="shared" si="4"/>
        <v>318204536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924489870</v>
      </c>
      <c r="X25" s="219">
        <f t="shared" si="4"/>
        <v>1155900265</v>
      </c>
      <c r="Y25" s="219">
        <f t="shared" si="4"/>
        <v>-231410395</v>
      </c>
      <c r="Z25" s="231">
        <f>+IF(X25&lt;&gt;0,+(Y25/X25)*100,0)</f>
        <v>-20.01992749781055</v>
      </c>
      <c r="AA25" s="232">
        <f>+AA5+AA9+AA15+AA19+AA24</f>
        <v>1806094176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1020308325</v>
      </c>
      <c r="D28" s="155"/>
      <c r="E28" s="156">
        <v>894606490</v>
      </c>
      <c r="F28" s="60">
        <v>894606490</v>
      </c>
      <c r="G28" s="60"/>
      <c r="H28" s="60">
        <v>4054458</v>
      </c>
      <c r="I28" s="60">
        <v>70951466</v>
      </c>
      <c r="J28" s="60">
        <v>75005924</v>
      </c>
      <c r="K28" s="60">
        <v>37971204</v>
      </c>
      <c r="L28" s="60">
        <v>93653923</v>
      </c>
      <c r="M28" s="60">
        <v>73274095</v>
      </c>
      <c r="N28" s="60">
        <v>204899222</v>
      </c>
      <c r="O28" s="60">
        <v>31240561</v>
      </c>
      <c r="P28" s="60">
        <v>53624909</v>
      </c>
      <c r="Q28" s="60">
        <v>65467355</v>
      </c>
      <c r="R28" s="60">
        <v>150332825</v>
      </c>
      <c r="S28" s="60"/>
      <c r="T28" s="60"/>
      <c r="U28" s="60"/>
      <c r="V28" s="60"/>
      <c r="W28" s="60">
        <v>430237971</v>
      </c>
      <c r="X28" s="60">
        <v>588407040</v>
      </c>
      <c r="Y28" s="60">
        <v>-158169069</v>
      </c>
      <c r="Z28" s="140">
        <v>-26.88</v>
      </c>
      <c r="AA28" s="155">
        <v>894606490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1020308325</v>
      </c>
      <c r="D32" s="210">
        <f>SUM(D28:D31)</f>
        <v>0</v>
      </c>
      <c r="E32" s="211">
        <f t="shared" si="5"/>
        <v>894606490</v>
      </c>
      <c r="F32" s="77">
        <f t="shared" si="5"/>
        <v>894606490</v>
      </c>
      <c r="G32" s="77">
        <f t="shared" si="5"/>
        <v>0</v>
      </c>
      <c r="H32" s="77">
        <f t="shared" si="5"/>
        <v>4054458</v>
      </c>
      <c r="I32" s="77">
        <f t="shared" si="5"/>
        <v>70951466</v>
      </c>
      <c r="J32" s="77">
        <f t="shared" si="5"/>
        <v>75005924</v>
      </c>
      <c r="K32" s="77">
        <f t="shared" si="5"/>
        <v>37971204</v>
      </c>
      <c r="L32" s="77">
        <f t="shared" si="5"/>
        <v>93653923</v>
      </c>
      <c r="M32" s="77">
        <f t="shared" si="5"/>
        <v>73274095</v>
      </c>
      <c r="N32" s="77">
        <f t="shared" si="5"/>
        <v>204899222</v>
      </c>
      <c r="O32" s="77">
        <f t="shared" si="5"/>
        <v>31240561</v>
      </c>
      <c r="P32" s="77">
        <f t="shared" si="5"/>
        <v>53624909</v>
      </c>
      <c r="Q32" s="77">
        <f t="shared" si="5"/>
        <v>65467355</v>
      </c>
      <c r="R32" s="77">
        <f t="shared" si="5"/>
        <v>150332825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430237971</v>
      </c>
      <c r="X32" s="77">
        <f t="shared" si="5"/>
        <v>588407040</v>
      </c>
      <c r="Y32" s="77">
        <f t="shared" si="5"/>
        <v>-158169069</v>
      </c>
      <c r="Z32" s="212">
        <f>+IF(X32&lt;&gt;0,+(Y32/X32)*100,0)</f>
        <v>-26.880893369324742</v>
      </c>
      <c r="AA32" s="79">
        <f>SUM(AA28:AA31)</f>
        <v>894606490</v>
      </c>
    </row>
    <row r="33" spans="1:27" ht="12.75">
      <c r="A33" s="237" t="s">
        <v>51</v>
      </c>
      <c r="B33" s="136" t="s">
        <v>137</v>
      </c>
      <c r="C33" s="155"/>
      <c r="D33" s="155"/>
      <c r="E33" s="156">
        <v>30744351</v>
      </c>
      <c r="F33" s="60">
        <v>30744351</v>
      </c>
      <c r="G33" s="60">
        <v>1061582</v>
      </c>
      <c r="H33" s="60">
        <v>556876</v>
      </c>
      <c r="I33" s="60">
        <v>1610856</v>
      </c>
      <c r="J33" s="60">
        <v>3229314</v>
      </c>
      <c r="K33" s="60">
        <v>1615821</v>
      </c>
      <c r="L33" s="60">
        <v>2308314</v>
      </c>
      <c r="M33" s="60">
        <v>4279030</v>
      </c>
      <c r="N33" s="60">
        <v>8203165</v>
      </c>
      <c r="O33" s="60">
        <v>2994160</v>
      </c>
      <c r="P33" s="60">
        <v>6681716</v>
      </c>
      <c r="Q33" s="60">
        <v>7841885</v>
      </c>
      <c r="R33" s="60">
        <v>17517761</v>
      </c>
      <c r="S33" s="60"/>
      <c r="T33" s="60"/>
      <c r="U33" s="60"/>
      <c r="V33" s="60"/>
      <c r="W33" s="60">
        <v>28950240</v>
      </c>
      <c r="X33" s="60">
        <v>19676385</v>
      </c>
      <c r="Y33" s="60">
        <v>9273855</v>
      </c>
      <c r="Z33" s="140">
        <v>47.13</v>
      </c>
      <c r="AA33" s="62">
        <v>30744351</v>
      </c>
    </row>
    <row r="34" spans="1:27" ht="12.75">
      <c r="A34" s="237" t="s">
        <v>52</v>
      </c>
      <c r="B34" s="136" t="s">
        <v>138</v>
      </c>
      <c r="C34" s="155"/>
      <c r="D34" s="155"/>
      <c r="E34" s="156">
        <v>579849000</v>
      </c>
      <c r="F34" s="60">
        <v>579849000</v>
      </c>
      <c r="G34" s="60">
        <v>6513726</v>
      </c>
      <c r="H34" s="60">
        <v>6014065</v>
      </c>
      <c r="I34" s="60">
        <v>10953000</v>
      </c>
      <c r="J34" s="60">
        <v>23480791</v>
      </c>
      <c r="K34" s="60">
        <v>4556581</v>
      </c>
      <c r="L34" s="60">
        <v>154163590</v>
      </c>
      <c r="M34" s="60">
        <v>23655808</v>
      </c>
      <c r="N34" s="60">
        <v>182375979</v>
      </c>
      <c r="O34" s="60">
        <v>7137263</v>
      </c>
      <c r="P34" s="60">
        <v>47968118</v>
      </c>
      <c r="Q34" s="60">
        <v>38762503</v>
      </c>
      <c r="R34" s="60">
        <v>93867884</v>
      </c>
      <c r="S34" s="60"/>
      <c r="T34" s="60"/>
      <c r="U34" s="60"/>
      <c r="V34" s="60"/>
      <c r="W34" s="60">
        <v>299724654</v>
      </c>
      <c r="X34" s="60">
        <v>371103360</v>
      </c>
      <c r="Y34" s="60">
        <v>-71378706</v>
      </c>
      <c r="Z34" s="140">
        <v>-19.23</v>
      </c>
      <c r="AA34" s="62">
        <v>579849000</v>
      </c>
    </row>
    <row r="35" spans="1:27" ht="12.75">
      <c r="A35" s="237" t="s">
        <v>53</v>
      </c>
      <c r="B35" s="136"/>
      <c r="C35" s="155">
        <v>662754521</v>
      </c>
      <c r="D35" s="155"/>
      <c r="E35" s="156">
        <v>300894335</v>
      </c>
      <c r="F35" s="60">
        <v>300894335</v>
      </c>
      <c r="G35" s="60">
        <v>11443804</v>
      </c>
      <c r="H35" s="60">
        <v>20998095</v>
      </c>
      <c r="I35" s="60">
        <v>28550169</v>
      </c>
      <c r="J35" s="60">
        <v>60992068</v>
      </c>
      <c r="K35" s="60">
        <v>17820488</v>
      </c>
      <c r="L35" s="60">
        <v>5480754</v>
      </c>
      <c r="M35" s="60">
        <v>24797626</v>
      </c>
      <c r="N35" s="60">
        <v>48098868</v>
      </c>
      <c r="O35" s="60">
        <v>17565747</v>
      </c>
      <c r="P35" s="60">
        <v>11055580</v>
      </c>
      <c r="Q35" s="60">
        <v>27864737</v>
      </c>
      <c r="R35" s="60">
        <v>56486064</v>
      </c>
      <c r="S35" s="60"/>
      <c r="T35" s="60"/>
      <c r="U35" s="60"/>
      <c r="V35" s="60"/>
      <c r="W35" s="60">
        <v>165577000</v>
      </c>
      <c r="X35" s="60">
        <v>176713483</v>
      </c>
      <c r="Y35" s="60">
        <v>-11136483</v>
      </c>
      <c r="Z35" s="140">
        <v>-6.3</v>
      </c>
      <c r="AA35" s="62">
        <v>300894335</v>
      </c>
    </row>
    <row r="36" spans="1:27" ht="12.75">
      <c r="A36" s="238" t="s">
        <v>139</v>
      </c>
      <c r="B36" s="149"/>
      <c r="C36" s="222">
        <f aca="true" t="shared" si="6" ref="C36:Y36">SUM(C32:C35)</f>
        <v>1683062846</v>
      </c>
      <c r="D36" s="222">
        <f>SUM(D32:D35)</f>
        <v>0</v>
      </c>
      <c r="E36" s="218">
        <f t="shared" si="6"/>
        <v>1806094176</v>
      </c>
      <c r="F36" s="220">
        <f t="shared" si="6"/>
        <v>1806094176</v>
      </c>
      <c r="G36" s="220">
        <f t="shared" si="6"/>
        <v>19019112</v>
      </c>
      <c r="H36" s="220">
        <f t="shared" si="6"/>
        <v>31623494</v>
      </c>
      <c r="I36" s="220">
        <f t="shared" si="6"/>
        <v>112065491</v>
      </c>
      <c r="J36" s="220">
        <f t="shared" si="6"/>
        <v>162708097</v>
      </c>
      <c r="K36" s="220">
        <f t="shared" si="6"/>
        <v>61964094</v>
      </c>
      <c r="L36" s="220">
        <f t="shared" si="6"/>
        <v>255606581</v>
      </c>
      <c r="M36" s="220">
        <f t="shared" si="6"/>
        <v>126006559</v>
      </c>
      <c r="N36" s="220">
        <f t="shared" si="6"/>
        <v>443577234</v>
      </c>
      <c r="O36" s="220">
        <f t="shared" si="6"/>
        <v>58937731</v>
      </c>
      <c r="P36" s="220">
        <f t="shared" si="6"/>
        <v>119330323</v>
      </c>
      <c r="Q36" s="220">
        <f t="shared" si="6"/>
        <v>139936480</v>
      </c>
      <c r="R36" s="220">
        <f t="shared" si="6"/>
        <v>318204534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924489865</v>
      </c>
      <c r="X36" s="220">
        <f t="shared" si="6"/>
        <v>1155900268</v>
      </c>
      <c r="Y36" s="220">
        <f t="shared" si="6"/>
        <v>-231410403</v>
      </c>
      <c r="Z36" s="221">
        <f>+IF(X36&lt;&gt;0,+(Y36/X36)*100,0)</f>
        <v>-20.01992813795247</v>
      </c>
      <c r="AA36" s="239">
        <f>SUM(AA32:AA35)</f>
        <v>1806094176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325679377</v>
      </c>
      <c r="D6" s="155"/>
      <c r="E6" s="59">
        <v>62226219</v>
      </c>
      <c r="F6" s="60">
        <v>62226219</v>
      </c>
      <c r="G6" s="60">
        <v>42488437</v>
      </c>
      <c r="H6" s="60">
        <v>228788874</v>
      </c>
      <c r="I6" s="60">
        <v>284454683</v>
      </c>
      <c r="J6" s="60">
        <v>284454683</v>
      </c>
      <c r="K6" s="60">
        <v>255174518</v>
      </c>
      <c r="L6" s="60">
        <v>422479303</v>
      </c>
      <c r="M6" s="60">
        <v>444670992</v>
      </c>
      <c r="N6" s="60">
        <v>444670992</v>
      </c>
      <c r="O6" s="60">
        <v>374494186</v>
      </c>
      <c r="P6" s="60">
        <v>537014754</v>
      </c>
      <c r="Q6" s="60">
        <v>662753114</v>
      </c>
      <c r="R6" s="60">
        <v>662753114</v>
      </c>
      <c r="S6" s="60"/>
      <c r="T6" s="60"/>
      <c r="U6" s="60"/>
      <c r="V6" s="60"/>
      <c r="W6" s="60">
        <v>662753114</v>
      </c>
      <c r="X6" s="60">
        <v>46669664</v>
      </c>
      <c r="Y6" s="60">
        <v>616083450</v>
      </c>
      <c r="Z6" s="140">
        <v>1320.09</v>
      </c>
      <c r="AA6" s="62">
        <v>62226219</v>
      </c>
    </row>
    <row r="7" spans="1:27" ht="12.75">
      <c r="A7" s="249" t="s">
        <v>144</v>
      </c>
      <c r="B7" s="182"/>
      <c r="C7" s="155">
        <v>107818543</v>
      </c>
      <c r="D7" s="155"/>
      <c r="E7" s="59">
        <v>717987898</v>
      </c>
      <c r="F7" s="60">
        <v>717987898</v>
      </c>
      <c r="G7" s="60">
        <v>259187453</v>
      </c>
      <c r="H7" s="60">
        <v>256298663</v>
      </c>
      <c r="I7" s="60">
        <v>189078679</v>
      </c>
      <c r="J7" s="60">
        <v>189078679</v>
      </c>
      <c r="K7" s="60">
        <v>205909828</v>
      </c>
      <c r="L7" s="60">
        <v>211481911</v>
      </c>
      <c r="M7" s="60">
        <v>193018857</v>
      </c>
      <c r="N7" s="60">
        <v>193018857</v>
      </c>
      <c r="O7" s="60">
        <v>221100126</v>
      </c>
      <c r="P7" s="60">
        <v>214537716</v>
      </c>
      <c r="Q7" s="60">
        <v>585812298</v>
      </c>
      <c r="R7" s="60">
        <v>585812298</v>
      </c>
      <c r="S7" s="60"/>
      <c r="T7" s="60"/>
      <c r="U7" s="60"/>
      <c r="V7" s="60"/>
      <c r="W7" s="60">
        <v>585812298</v>
      </c>
      <c r="X7" s="60">
        <v>538490924</v>
      </c>
      <c r="Y7" s="60">
        <v>47321374</v>
      </c>
      <c r="Z7" s="140">
        <v>8.79</v>
      </c>
      <c r="AA7" s="62">
        <v>717987898</v>
      </c>
    </row>
    <row r="8" spans="1:27" ht="12.75">
      <c r="A8" s="249" t="s">
        <v>145</v>
      </c>
      <c r="B8" s="182"/>
      <c r="C8" s="155">
        <v>1067310058</v>
      </c>
      <c r="D8" s="155"/>
      <c r="E8" s="59">
        <v>1535229446</v>
      </c>
      <c r="F8" s="60">
        <v>1535229446</v>
      </c>
      <c r="G8" s="60">
        <v>1080987767</v>
      </c>
      <c r="H8" s="60">
        <v>1126064247</v>
      </c>
      <c r="I8" s="60">
        <v>1156311822</v>
      </c>
      <c r="J8" s="60">
        <v>1156311822</v>
      </c>
      <c r="K8" s="60">
        <v>1500705712</v>
      </c>
      <c r="L8" s="60">
        <v>1878630043</v>
      </c>
      <c r="M8" s="60">
        <v>1440749360</v>
      </c>
      <c r="N8" s="60">
        <v>1440749360</v>
      </c>
      <c r="O8" s="60">
        <v>1533199693</v>
      </c>
      <c r="P8" s="60">
        <v>1678987508</v>
      </c>
      <c r="Q8" s="60">
        <v>1687186572</v>
      </c>
      <c r="R8" s="60">
        <v>1687186572</v>
      </c>
      <c r="S8" s="60"/>
      <c r="T8" s="60"/>
      <c r="U8" s="60"/>
      <c r="V8" s="60"/>
      <c r="W8" s="60">
        <v>1687186572</v>
      </c>
      <c r="X8" s="60">
        <v>1151422085</v>
      </c>
      <c r="Y8" s="60">
        <v>535764487</v>
      </c>
      <c r="Z8" s="140">
        <v>46.53</v>
      </c>
      <c r="AA8" s="62">
        <v>1535229446</v>
      </c>
    </row>
    <row r="9" spans="1:27" ht="12.75">
      <c r="A9" s="249" t="s">
        <v>146</v>
      </c>
      <c r="B9" s="182"/>
      <c r="C9" s="155">
        <v>157944133</v>
      </c>
      <c r="D9" s="155"/>
      <c r="E9" s="59">
        <v>148803332</v>
      </c>
      <c r="F9" s="60">
        <v>148803332</v>
      </c>
      <c r="G9" s="60">
        <v>189654987</v>
      </c>
      <c r="H9" s="60">
        <v>42027079</v>
      </c>
      <c r="I9" s="60">
        <v>42027079</v>
      </c>
      <c r="J9" s="60">
        <v>42027079</v>
      </c>
      <c r="K9" s="60">
        <v>42027079</v>
      </c>
      <c r="L9" s="60">
        <v>42027079</v>
      </c>
      <c r="M9" s="60">
        <v>92985936</v>
      </c>
      <c r="N9" s="60">
        <v>92985936</v>
      </c>
      <c r="O9" s="60">
        <v>108847936</v>
      </c>
      <c r="P9" s="60">
        <v>108847936</v>
      </c>
      <c r="Q9" s="60">
        <v>106303974</v>
      </c>
      <c r="R9" s="60">
        <v>106303974</v>
      </c>
      <c r="S9" s="60"/>
      <c r="T9" s="60"/>
      <c r="U9" s="60"/>
      <c r="V9" s="60"/>
      <c r="W9" s="60">
        <v>106303974</v>
      </c>
      <c r="X9" s="60">
        <v>111602499</v>
      </c>
      <c r="Y9" s="60">
        <v>-5298525</v>
      </c>
      <c r="Z9" s="140">
        <v>-4.75</v>
      </c>
      <c r="AA9" s="62">
        <v>148803332</v>
      </c>
    </row>
    <row r="10" spans="1:27" ht="12.75">
      <c r="A10" s="249" t="s">
        <v>147</v>
      </c>
      <c r="B10" s="182"/>
      <c r="C10" s="155">
        <v>295545</v>
      </c>
      <c r="D10" s="155"/>
      <c r="E10" s="59">
        <v>15395958</v>
      </c>
      <c r="F10" s="60">
        <v>15395958</v>
      </c>
      <c r="G10" s="159">
        <v>89964754</v>
      </c>
      <c r="H10" s="159">
        <v>88564897</v>
      </c>
      <c r="I10" s="159">
        <v>74976029</v>
      </c>
      <c r="J10" s="60">
        <v>74976029</v>
      </c>
      <c r="K10" s="159">
        <v>74976029</v>
      </c>
      <c r="L10" s="159">
        <v>74976029</v>
      </c>
      <c r="M10" s="60">
        <v>74976029</v>
      </c>
      <c r="N10" s="159">
        <v>74976029</v>
      </c>
      <c r="O10" s="159">
        <v>74976029</v>
      </c>
      <c r="P10" s="159">
        <v>84612431</v>
      </c>
      <c r="Q10" s="60">
        <v>67476661</v>
      </c>
      <c r="R10" s="159">
        <v>67476661</v>
      </c>
      <c r="S10" s="159"/>
      <c r="T10" s="60"/>
      <c r="U10" s="159"/>
      <c r="V10" s="159"/>
      <c r="W10" s="159">
        <v>67476661</v>
      </c>
      <c r="X10" s="60">
        <v>11546969</v>
      </c>
      <c r="Y10" s="159">
        <v>55929692</v>
      </c>
      <c r="Z10" s="141">
        <v>484.37</v>
      </c>
      <c r="AA10" s="225">
        <v>15395958</v>
      </c>
    </row>
    <row r="11" spans="1:27" ht="12.75">
      <c r="A11" s="249" t="s">
        <v>148</v>
      </c>
      <c r="B11" s="182"/>
      <c r="C11" s="155">
        <v>438906236</v>
      </c>
      <c r="D11" s="155"/>
      <c r="E11" s="59">
        <v>323798229</v>
      </c>
      <c r="F11" s="60">
        <v>323798229</v>
      </c>
      <c r="G11" s="60">
        <v>91250650</v>
      </c>
      <c r="H11" s="60">
        <v>91995656</v>
      </c>
      <c r="I11" s="60">
        <v>91995656</v>
      </c>
      <c r="J11" s="60">
        <v>91995656</v>
      </c>
      <c r="K11" s="60">
        <v>93114014</v>
      </c>
      <c r="L11" s="60">
        <v>94535494</v>
      </c>
      <c r="M11" s="60">
        <v>427186000</v>
      </c>
      <c r="N11" s="60">
        <v>427186000</v>
      </c>
      <c r="O11" s="60">
        <v>381686000</v>
      </c>
      <c r="P11" s="60">
        <v>581686000</v>
      </c>
      <c r="Q11" s="60">
        <v>463882536</v>
      </c>
      <c r="R11" s="60">
        <v>463882536</v>
      </c>
      <c r="S11" s="60"/>
      <c r="T11" s="60"/>
      <c r="U11" s="60"/>
      <c r="V11" s="60"/>
      <c r="W11" s="60">
        <v>463882536</v>
      </c>
      <c r="X11" s="60">
        <v>242848672</v>
      </c>
      <c r="Y11" s="60">
        <v>221033864</v>
      </c>
      <c r="Z11" s="140">
        <v>91.02</v>
      </c>
      <c r="AA11" s="62">
        <v>323798229</v>
      </c>
    </row>
    <row r="12" spans="1:27" ht="12.75">
      <c r="A12" s="250" t="s">
        <v>56</v>
      </c>
      <c r="B12" s="251"/>
      <c r="C12" s="168">
        <f aca="true" t="shared" si="0" ref="C12:Y12">SUM(C6:C11)</f>
        <v>2097953892</v>
      </c>
      <c r="D12" s="168">
        <f>SUM(D6:D11)</f>
        <v>0</v>
      </c>
      <c r="E12" s="72">
        <f t="shared" si="0"/>
        <v>2803441082</v>
      </c>
      <c r="F12" s="73">
        <f t="shared" si="0"/>
        <v>2803441082</v>
      </c>
      <c r="G12" s="73">
        <f t="shared" si="0"/>
        <v>1753534048</v>
      </c>
      <c r="H12" s="73">
        <f t="shared" si="0"/>
        <v>1833739416</v>
      </c>
      <c r="I12" s="73">
        <f t="shared" si="0"/>
        <v>1838843948</v>
      </c>
      <c r="J12" s="73">
        <f t="shared" si="0"/>
        <v>1838843948</v>
      </c>
      <c r="K12" s="73">
        <f t="shared" si="0"/>
        <v>2171907180</v>
      </c>
      <c r="L12" s="73">
        <f t="shared" si="0"/>
        <v>2724129859</v>
      </c>
      <c r="M12" s="73">
        <f t="shared" si="0"/>
        <v>2673587174</v>
      </c>
      <c r="N12" s="73">
        <f t="shared" si="0"/>
        <v>2673587174</v>
      </c>
      <c r="O12" s="73">
        <f t="shared" si="0"/>
        <v>2694303970</v>
      </c>
      <c r="P12" s="73">
        <f t="shared" si="0"/>
        <v>3205686345</v>
      </c>
      <c r="Q12" s="73">
        <f t="shared" si="0"/>
        <v>3573415155</v>
      </c>
      <c r="R12" s="73">
        <f t="shared" si="0"/>
        <v>3573415155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3573415155</v>
      </c>
      <c r="X12" s="73">
        <f t="shared" si="0"/>
        <v>2102580813</v>
      </c>
      <c r="Y12" s="73">
        <f t="shared" si="0"/>
        <v>1470834342</v>
      </c>
      <c r="Z12" s="170">
        <f>+IF(X12&lt;&gt;0,+(Y12/X12)*100,0)</f>
        <v>69.95376029810654</v>
      </c>
      <c r="AA12" s="74">
        <f>SUM(AA6:AA11)</f>
        <v>2803441082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2732863</v>
      </c>
      <c r="D15" s="155"/>
      <c r="E15" s="59">
        <v>5496750</v>
      </c>
      <c r="F15" s="60">
        <v>5496750</v>
      </c>
      <c r="G15" s="60">
        <v>90231321</v>
      </c>
      <c r="H15" s="60">
        <v>91852321</v>
      </c>
      <c r="I15" s="60">
        <v>91852321</v>
      </c>
      <c r="J15" s="60">
        <v>91852321</v>
      </c>
      <c r="K15" s="60">
        <v>91852321</v>
      </c>
      <c r="L15" s="60">
        <v>91852321</v>
      </c>
      <c r="M15" s="60">
        <v>91852321</v>
      </c>
      <c r="N15" s="60">
        <v>91852321</v>
      </c>
      <c r="O15" s="60">
        <v>76852321</v>
      </c>
      <c r="P15" s="60">
        <v>101352321</v>
      </c>
      <c r="Q15" s="60">
        <v>101352321</v>
      </c>
      <c r="R15" s="60">
        <v>101352321</v>
      </c>
      <c r="S15" s="60"/>
      <c r="T15" s="60"/>
      <c r="U15" s="60"/>
      <c r="V15" s="60"/>
      <c r="W15" s="60">
        <v>101352321</v>
      </c>
      <c r="X15" s="60">
        <v>4122563</v>
      </c>
      <c r="Y15" s="60">
        <v>97229758</v>
      </c>
      <c r="Z15" s="140">
        <v>2358.48</v>
      </c>
      <c r="AA15" s="62">
        <v>5496750</v>
      </c>
    </row>
    <row r="16" spans="1:27" ht="12.75">
      <c r="A16" s="249" t="s">
        <v>151</v>
      </c>
      <c r="B16" s="182"/>
      <c r="C16" s="155"/>
      <c r="D16" s="155"/>
      <c r="E16" s="59">
        <v>23500</v>
      </c>
      <c r="F16" s="60">
        <v>23500</v>
      </c>
      <c r="G16" s="159">
        <v>32624</v>
      </c>
      <c r="H16" s="159">
        <v>32624</v>
      </c>
      <c r="I16" s="159">
        <v>32624</v>
      </c>
      <c r="J16" s="60">
        <v>32624</v>
      </c>
      <c r="K16" s="159">
        <v>32624</v>
      </c>
      <c r="L16" s="159">
        <v>32624</v>
      </c>
      <c r="M16" s="60">
        <v>32624</v>
      </c>
      <c r="N16" s="159">
        <v>32624</v>
      </c>
      <c r="O16" s="159">
        <v>32624</v>
      </c>
      <c r="P16" s="159">
        <v>32624</v>
      </c>
      <c r="Q16" s="60">
        <v>32624</v>
      </c>
      <c r="R16" s="159">
        <v>32624</v>
      </c>
      <c r="S16" s="159"/>
      <c r="T16" s="60"/>
      <c r="U16" s="159"/>
      <c r="V16" s="159"/>
      <c r="W16" s="159">
        <v>32624</v>
      </c>
      <c r="X16" s="60">
        <v>17625</v>
      </c>
      <c r="Y16" s="159">
        <v>14999</v>
      </c>
      <c r="Z16" s="141">
        <v>85.1</v>
      </c>
      <c r="AA16" s="225">
        <v>23500</v>
      </c>
    </row>
    <row r="17" spans="1:27" ht="12.75">
      <c r="A17" s="249" t="s">
        <v>152</v>
      </c>
      <c r="B17" s="182"/>
      <c r="C17" s="155">
        <v>1497507000</v>
      </c>
      <c r="D17" s="155"/>
      <c r="E17" s="59">
        <v>304868038</v>
      </c>
      <c r="F17" s="60">
        <v>304868038</v>
      </c>
      <c r="G17" s="60"/>
      <c r="H17" s="60"/>
      <c r="I17" s="60"/>
      <c r="J17" s="60"/>
      <c r="K17" s="60">
        <v>303778038</v>
      </c>
      <c r="L17" s="60">
        <v>303778038</v>
      </c>
      <c r="M17" s="60">
        <v>303778038</v>
      </c>
      <c r="N17" s="60">
        <v>303778038</v>
      </c>
      <c r="O17" s="60">
        <v>303778038</v>
      </c>
      <c r="P17" s="60">
        <v>1303778038</v>
      </c>
      <c r="Q17" s="60">
        <v>1303778038</v>
      </c>
      <c r="R17" s="60">
        <v>1303778038</v>
      </c>
      <c r="S17" s="60"/>
      <c r="T17" s="60"/>
      <c r="U17" s="60"/>
      <c r="V17" s="60"/>
      <c r="W17" s="60">
        <v>1303778038</v>
      </c>
      <c r="X17" s="60">
        <v>228651029</v>
      </c>
      <c r="Y17" s="60">
        <v>1075127009</v>
      </c>
      <c r="Z17" s="140">
        <v>470.2</v>
      </c>
      <c r="AA17" s="62">
        <v>304868038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14471357776</v>
      </c>
      <c r="D19" s="155"/>
      <c r="E19" s="59">
        <v>15841563538</v>
      </c>
      <c r="F19" s="60">
        <v>15841563538</v>
      </c>
      <c r="G19" s="60">
        <v>16279928866</v>
      </c>
      <c r="H19" s="60">
        <v>16311552360</v>
      </c>
      <c r="I19" s="60">
        <v>16172744939</v>
      </c>
      <c r="J19" s="60">
        <v>16172744939</v>
      </c>
      <c r="K19" s="60">
        <v>15671597049</v>
      </c>
      <c r="L19" s="60">
        <v>15671597049</v>
      </c>
      <c r="M19" s="60">
        <v>15640906348</v>
      </c>
      <c r="N19" s="60">
        <v>15640906348</v>
      </c>
      <c r="O19" s="60">
        <v>15648877671</v>
      </c>
      <c r="P19" s="60">
        <v>15648877671</v>
      </c>
      <c r="Q19" s="60">
        <v>15693935225</v>
      </c>
      <c r="R19" s="60">
        <v>15693935225</v>
      </c>
      <c r="S19" s="60"/>
      <c r="T19" s="60"/>
      <c r="U19" s="60"/>
      <c r="V19" s="60"/>
      <c r="W19" s="60">
        <v>15693935225</v>
      </c>
      <c r="X19" s="60">
        <v>11881172654</v>
      </c>
      <c r="Y19" s="60">
        <v>3812762571</v>
      </c>
      <c r="Z19" s="140">
        <v>32.09</v>
      </c>
      <c r="AA19" s="62">
        <v>15841563538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108354623</v>
      </c>
      <c r="D22" s="155"/>
      <c r="E22" s="59">
        <v>129785321</v>
      </c>
      <c r="F22" s="60">
        <v>129785321</v>
      </c>
      <c r="G22" s="60"/>
      <c r="H22" s="60"/>
      <c r="I22" s="60"/>
      <c r="J22" s="60"/>
      <c r="K22" s="60">
        <v>129785321</v>
      </c>
      <c r="L22" s="60">
        <v>129785321</v>
      </c>
      <c r="M22" s="60">
        <v>129785321</v>
      </c>
      <c r="N22" s="60">
        <v>129785321</v>
      </c>
      <c r="O22" s="60">
        <v>129785321</v>
      </c>
      <c r="P22" s="60">
        <v>119785321</v>
      </c>
      <c r="Q22" s="60">
        <v>119785321</v>
      </c>
      <c r="R22" s="60">
        <v>119785321</v>
      </c>
      <c r="S22" s="60"/>
      <c r="T22" s="60"/>
      <c r="U22" s="60"/>
      <c r="V22" s="60"/>
      <c r="W22" s="60">
        <v>119785321</v>
      </c>
      <c r="X22" s="60">
        <v>97338991</v>
      </c>
      <c r="Y22" s="60">
        <v>22446330</v>
      </c>
      <c r="Z22" s="140">
        <v>23.06</v>
      </c>
      <c r="AA22" s="62">
        <v>129785321</v>
      </c>
    </row>
    <row r="23" spans="1:27" ht="12.75">
      <c r="A23" s="249" t="s">
        <v>158</v>
      </c>
      <c r="B23" s="182"/>
      <c r="C23" s="155">
        <v>143891447</v>
      </c>
      <c r="D23" s="155"/>
      <c r="E23" s="59">
        <v>339784446</v>
      </c>
      <c r="F23" s="60">
        <v>339784446</v>
      </c>
      <c r="G23" s="159"/>
      <c r="H23" s="159"/>
      <c r="I23" s="159"/>
      <c r="J23" s="60"/>
      <c r="K23" s="159">
        <v>339669096</v>
      </c>
      <c r="L23" s="159">
        <v>339669096</v>
      </c>
      <c r="M23" s="60">
        <v>339669096</v>
      </c>
      <c r="N23" s="159">
        <v>339669096</v>
      </c>
      <c r="O23" s="159">
        <v>339669096</v>
      </c>
      <c r="P23" s="159">
        <v>1039669096</v>
      </c>
      <c r="Q23" s="60">
        <v>1039669096</v>
      </c>
      <c r="R23" s="159">
        <v>1039669096</v>
      </c>
      <c r="S23" s="159"/>
      <c r="T23" s="60"/>
      <c r="U23" s="159"/>
      <c r="V23" s="159"/>
      <c r="W23" s="159">
        <v>1039669096</v>
      </c>
      <c r="X23" s="60">
        <v>254838335</v>
      </c>
      <c r="Y23" s="159">
        <v>784830761</v>
      </c>
      <c r="Z23" s="141">
        <v>307.97</v>
      </c>
      <c r="AA23" s="225">
        <v>339784446</v>
      </c>
    </row>
    <row r="24" spans="1:27" ht="12.75">
      <c r="A24" s="250" t="s">
        <v>57</v>
      </c>
      <c r="B24" s="253"/>
      <c r="C24" s="168">
        <f aca="true" t="shared" si="1" ref="C24:Y24">SUM(C15:C23)</f>
        <v>16223843709</v>
      </c>
      <c r="D24" s="168">
        <f>SUM(D15:D23)</f>
        <v>0</v>
      </c>
      <c r="E24" s="76">
        <f t="shared" si="1"/>
        <v>16621521593</v>
      </c>
      <c r="F24" s="77">
        <f t="shared" si="1"/>
        <v>16621521593</v>
      </c>
      <c r="G24" s="77">
        <f t="shared" si="1"/>
        <v>16370192811</v>
      </c>
      <c r="H24" s="77">
        <f t="shared" si="1"/>
        <v>16403437305</v>
      </c>
      <c r="I24" s="77">
        <f t="shared" si="1"/>
        <v>16264629884</v>
      </c>
      <c r="J24" s="77">
        <f t="shared" si="1"/>
        <v>16264629884</v>
      </c>
      <c r="K24" s="77">
        <f t="shared" si="1"/>
        <v>16536714449</v>
      </c>
      <c r="L24" s="77">
        <f t="shared" si="1"/>
        <v>16536714449</v>
      </c>
      <c r="M24" s="77">
        <f t="shared" si="1"/>
        <v>16506023748</v>
      </c>
      <c r="N24" s="77">
        <f t="shared" si="1"/>
        <v>16506023748</v>
      </c>
      <c r="O24" s="77">
        <f t="shared" si="1"/>
        <v>16498995071</v>
      </c>
      <c r="P24" s="77">
        <f t="shared" si="1"/>
        <v>18213495071</v>
      </c>
      <c r="Q24" s="77">
        <f t="shared" si="1"/>
        <v>18258552625</v>
      </c>
      <c r="R24" s="77">
        <f t="shared" si="1"/>
        <v>18258552625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18258552625</v>
      </c>
      <c r="X24" s="77">
        <f t="shared" si="1"/>
        <v>12466141197</v>
      </c>
      <c r="Y24" s="77">
        <f t="shared" si="1"/>
        <v>5792411428</v>
      </c>
      <c r="Z24" s="212">
        <f>+IF(X24&lt;&gt;0,+(Y24/X24)*100,0)</f>
        <v>46.46515177763232</v>
      </c>
      <c r="AA24" s="79">
        <f>SUM(AA15:AA23)</f>
        <v>16621521593</v>
      </c>
    </row>
    <row r="25" spans="1:27" ht="12.75">
      <c r="A25" s="250" t="s">
        <v>159</v>
      </c>
      <c r="B25" s="251"/>
      <c r="C25" s="168">
        <f aca="true" t="shared" si="2" ref="C25:Y25">+C12+C24</f>
        <v>18321797601</v>
      </c>
      <c r="D25" s="168">
        <f>+D12+D24</f>
        <v>0</v>
      </c>
      <c r="E25" s="72">
        <f t="shared" si="2"/>
        <v>19424962675</v>
      </c>
      <c r="F25" s="73">
        <f t="shared" si="2"/>
        <v>19424962675</v>
      </c>
      <c r="G25" s="73">
        <f t="shared" si="2"/>
        <v>18123726859</v>
      </c>
      <c r="H25" s="73">
        <f t="shared" si="2"/>
        <v>18237176721</v>
      </c>
      <c r="I25" s="73">
        <f t="shared" si="2"/>
        <v>18103473832</v>
      </c>
      <c r="J25" s="73">
        <f t="shared" si="2"/>
        <v>18103473832</v>
      </c>
      <c r="K25" s="73">
        <f t="shared" si="2"/>
        <v>18708621629</v>
      </c>
      <c r="L25" s="73">
        <f t="shared" si="2"/>
        <v>19260844308</v>
      </c>
      <c r="M25" s="73">
        <f t="shared" si="2"/>
        <v>19179610922</v>
      </c>
      <c r="N25" s="73">
        <f t="shared" si="2"/>
        <v>19179610922</v>
      </c>
      <c r="O25" s="73">
        <f t="shared" si="2"/>
        <v>19193299041</v>
      </c>
      <c r="P25" s="73">
        <f t="shared" si="2"/>
        <v>21419181416</v>
      </c>
      <c r="Q25" s="73">
        <f t="shared" si="2"/>
        <v>21831967780</v>
      </c>
      <c r="R25" s="73">
        <f t="shared" si="2"/>
        <v>21831967780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21831967780</v>
      </c>
      <c r="X25" s="73">
        <f t="shared" si="2"/>
        <v>14568722010</v>
      </c>
      <c r="Y25" s="73">
        <f t="shared" si="2"/>
        <v>7263245770</v>
      </c>
      <c r="Z25" s="170">
        <f>+IF(X25&lt;&gt;0,+(Y25/X25)*100,0)</f>
        <v>49.85506460356985</v>
      </c>
      <c r="AA25" s="74">
        <f>+AA12+AA24</f>
        <v>19424962675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100965373</v>
      </c>
      <c r="D30" s="155"/>
      <c r="E30" s="59">
        <v>110529665</v>
      </c>
      <c r="F30" s="60">
        <v>110529665</v>
      </c>
      <c r="G30" s="60">
        <v>138750400</v>
      </c>
      <c r="H30" s="60">
        <v>138750400</v>
      </c>
      <c r="I30" s="60">
        <v>138750400</v>
      </c>
      <c r="J30" s="60">
        <v>138750400</v>
      </c>
      <c r="K30" s="60">
        <v>138750400</v>
      </c>
      <c r="L30" s="60">
        <v>138750400</v>
      </c>
      <c r="M30" s="60">
        <v>138750400</v>
      </c>
      <c r="N30" s="60">
        <v>138750400</v>
      </c>
      <c r="O30" s="60">
        <v>83883662</v>
      </c>
      <c r="P30" s="60">
        <v>158883662</v>
      </c>
      <c r="Q30" s="60">
        <v>158883661</v>
      </c>
      <c r="R30" s="60">
        <v>158883661</v>
      </c>
      <c r="S30" s="60"/>
      <c r="T30" s="60"/>
      <c r="U30" s="60"/>
      <c r="V30" s="60"/>
      <c r="W30" s="60">
        <v>158883661</v>
      </c>
      <c r="X30" s="60">
        <v>82897249</v>
      </c>
      <c r="Y30" s="60">
        <v>75986412</v>
      </c>
      <c r="Z30" s="140">
        <v>91.66</v>
      </c>
      <c r="AA30" s="62">
        <v>110529665</v>
      </c>
    </row>
    <row r="31" spans="1:27" ht="12.75">
      <c r="A31" s="249" t="s">
        <v>163</v>
      </c>
      <c r="B31" s="182"/>
      <c r="C31" s="155">
        <v>161471743</v>
      </c>
      <c r="D31" s="155"/>
      <c r="E31" s="59">
        <v>111750903</v>
      </c>
      <c r="F31" s="60">
        <v>111750903</v>
      </c>
      <c r="G31" s="60">
        <v>150152987</v>
      </c>
      <c r="H31" s="60">
        <v>150302617</v>
      </c>
      <c r="I31" s="60">
        <v>150302617</v>
      </c>
      <c r="J31" s="60">
        <v>150302617</v>
      </c>
      <c r="K31" s="60">
        <v>150653538</v>
      </c>
      <c r="L31" s="60">
        <v>150653538</v>
      </c>
      <c r="M31" s="60">
        <v>150736588</v>
      </c>
      <c r="N31" s="60">
        <v>150736588</v>
      </c>
      <c r="O31" s="60">
        <v>152392271</v>
      </c>
      <c r="P31" s="60">
        <v>183533957</v>
      </c>
      <c r="Q31" s="60">
        <v>183533957</v>
      </c>
      <c r="R31" s="60">
        <v>183533957</v>
      </c>
      <c r="S31" s="60"/>
      <c r="T31" s="60"/>
      <c r="U31" s="60"/>
      <c r="V31" s="60"/>
      <c r="W31" s="60">
        <v>183533957</v>
      </c>
      <c r="X31" s="60">
        <v>83813177</v>
      </c>
      <c r="Y31" s="60">
        <v>99720780</v>
      </c>
      <c r="Z31" s="140">
        <v>118.98</v>
      </c>
      <c r="AA31" s="62">
        <v>111750903</v>
      </c>
    </row>
    <row r="32" spans="1:27" ht="12.75">
      <c r="A32" s="249" t="s">
        <v>164</v>
      </c>
      <c r="B32" s="182"/>
      <c r="C32" s="155">
        <v>1756861497</v>
      </c>
      <c r="D32" s="155"/>
      <c r="E32" s="59">
        <v>2050098786</v>
      </c>
      <c r="F32" s="60">
        <v>2050098786</v>
      </c>
      <c r="G32" s="60">
        <v>2631915697</v>
      </c>
      <c r="H32" s="60">
        <v>2745909724</v>
      </c>
      <c r="I32" s="60">
        <v>2114150245</v>
      </c>
      <c r="J32" s="60">
        <v>2114150245</v>
      </c>
      <c r="K32" s="60">
        <v>2552180662</v>
      </c>
      <c r="L32" s="60">
        <v>1717180662</v>
      </c>
      <c r="M32" s="60">
        <v>1607456396</v>
      </c>
      <c r="N32" s="60">
        <v>1607456396</v>
      </c>
      <c r="O32" s="60">
        <v>1362784445</v>
      </c>
      <c r="P32" s="60">
        <v>2107384031</v>
      </c>
      <c r="Q32" s="60">
        <v>2402170372</v>
      </c>
      <c r="R32" s="60">
        <v>2402170372</v>
      </c>
      <c r="S32" s="60"/>
      <c r="T32" s="60"/>
      <c r="U32" s="60"/>
      <c r="V32" s="60"/>
      <c r="W32" s="60">
        <v>2402170372</v>
      </c>
      <c r="X32" s="60">
        <v>1537574090</v>
      </c>
      <c r="Y32" s="60">
        <v>864596282</v>
      </c>
      <c r="Z32" s="140">
        <v>56.23</v>
      </c>
      <c r="AA32" s="62">
        <v>2050098786</v>
      </c>
    </row>
    <row r="33" spans="1:27" ht="12.75">
      <c r="A33" s="249" t="s">
        <v>165</v>
      </c>
      <c r="B33" s="182"/>
      <c r="C33" s="155">
        <v>343044892</v>
      </c>
      <c r="D33" s="155"/>
      <c r="E33" s="59">
        <v>246699036</v>
      </c>
      <c r="F33" s="60">
        <v>246699036</v>
      </c>
      <c r="G33" s="60"/>
      <c r="H33" s="60"/>
      <c r="I33" s="60">
        <v>211016299</v>
      </c>
      <c r="J33" s="60">
        <v>211016299</v>
      </c>
      <c r="K33" s="60">
        <v>211016299</v>
      </c>
      <c r="L33" s="60">
        <v>211016299</v>
      </c>
      <c r="M33" s="60">
        <v>256016299</v>
      </c>
      <c r="N33" s="60">
        <v>256016299</v>
      </c>
      <c r="O33" s="60">
        <v>256016299</v>
      </c>
      <c r="P33" s="60">
        <v>256016299</v>
      </c>
      <c r="Q33" s="60">
        <v>256016299</v>
      </c>
      <c r="R33" s="60">
        <v>256016299</v>
      </c>
      <c r="S33" s="60"/>
      <c r="T33" s="60"/>
      <c r="U33" s="60"/>
      <c r="V33" s="60"/>
      <c r="W33" s="60">
        <v>256016299</v>
      </c>
      <c r="X33" s="60">
        <v>185024277</v>
      </c>
      <c r="Y33" s="60">
        <v>70992022</v>
      </c>
      <c r="Z33" s="140">
        <v>38.37</v>
      </c>
      <c r="AA33" s="62">
        <v>246699036</v>
      </c>
    </row>
    <row r="34" spans="1:27" ht="12.75">
      <c r="A34" s="250" t="s">
        <v>58</v>
      </c>
      <c r="B34" s="251"/>
      <c r="C34" s="168">
        <f aca="true" t="shared" si="3" ref="C34:Y34">SUM(C29:C33)</f>
        <v>2362343505</v>
      </c>
      <c r="D34" s="168">
        <f>SUM(D29:D33)</f>
        <v>0</v>
      </c>
      <c r="E34" s="72">
        <f t="shared" si="3"/>
        <v>2519078390</v>
      </c>
      <c r="F34" s="73">
        <f t="shared" si="3"/>
        <v>2519078390</v>
      </c>
      <c r="G34" s="73">
        <f t="shared" si="3"/>
        <v>2920819084</v>
      </c>
      <c r="H34" s="73">
        <f t="shared" si="3"/>
        <v>3034962741</v>
      </c>
      <c r="I34" s="73">
        <f t="shared" si="3"/>
        <v>2614219561</v>
      </c>
      <c r="J34" s="73">
        <f t="shared" si="3"/>
        <v>2614219561</v>
      </c>
      <c r="K34" s="73">
        <f t="shared" si="3"/>
        <v>3052600899</v>
      </c>
      <c r="L34" s="73">
        <f t="shared" si="3"/>
        <v>2217600899</v>
      </c>
      <c r="M34" s="73">
        <f t="shared" si="3"/>
        <v>2152959683</v>
      </c>
      <c r="N34" s="73">
        <f t="shared" si="3"/>
        <v>2152959683</v>
      </c>
      <c r="O34" s="73">
        <f t="shared" si="3"/>
        <v>1855076677</v>
      </c>
      <c r="P34" s="73">
        <f t="shared" si="3"/>
        <v>2705817949</v>
      </c>
      <c r="Q34" s="73">
        <f t="shared" si="3"/>
        <v>3000604289</v>
      </c>
      <c r="R34" s="73">
        <f t="shared" si="3"/>
        <v>3000604289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3000604289</v>
      </c>
      <c r="X34" s="73">
        <f t="shared" si="3"/>
        <v>1889308793</v>
      </c>
      <c r="Y34" s="73">
        <f t="shared" si="3"/>
        <v>1111295496</v>
      </c>
      <c r="Z34" s="170">
        <f>+IF(X34&lt;&gt;0,+(Y34/X34)*100,0)</f>
        <v>58.82021510286805</v>
      </c>
      <c r="AA34" s="74">
        <f>SUM(AA29:AA33)</f>
        <v>2519078390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673092550</v>
      </c>
      <c r="D37" s="155"/>
      <c r="E37" s="59">
        <v>1086619512</v>
      </c>
      <c r="F37" s="60">
        <v>1086619512</v>
      </c>
      <c r="G37" s="60">
        <v>515600520</v>
      </c>
      <c r="H37" s="60">
        <v>514216280</v>
      </c>
      <c r="I37" s="60">
        <v>528614784</v>
      </c>
      <c r="J37" s="60">
        <v>528614784</v>
      </c>
      <c r="K37" s="60">
        <v>528614784</v>
      </c>
      <c r="L37" s="60">
        <v>828614784</v>
      </c>
      <c r="M37" s="60">
        <v>828614784</v>
      </c>
      <c r="N37" s="60">
        <v>828614784</v>
      </c>
      <c r="O37" s="60">
        <v>886619512</v>
      </c>
      <c r="P37" s="60">
        <v>1286619512</v>
      </c>
      <c r="Q37" s="60">
        <v>1286619512</v>
      </c>
      <c r="R37" s="60">
        <v>1286619512</v>
      </c>
      <c r="S37" s="60"/>
      <c r="T37" s="60"/>
      <c r="U37" s="60"/>
      <c r="V37" s="60"/>
      <c r="W37" s="60">
        <v>1286619512</v>
      </c>
      <c r="X37" s="60">
        <v>814964634</v>
      </c>
      <c r="Y37" s="60">
        <v>471654878</v>
      </c>
      <c r="Z37" s="140">
        <v>57.87</v>
      </c>
      <c r="AA37" s="62">
        <v>1086619512</v>
      </c>
    </row>
    <row r="38" spans="1:27" ht="12.75">
      <c r="A38" s="249" t="s">
        <v>165</v>
      </c>
      <c r="B38" s="182"/>
      <c r="C38" s="155">
        <v>1791589299</v>
      </c>
      <c r="D38" s="155"/>
      <c r="E38" s="59">
        <v>1178801053</v>
      </c>
      <c r="F38" s="60">
        <v>1178801053</v>
      </c>
      <c r="G38" s="60">
        <v>1078562475</v>
      </c>
      <c r="H38" s="60">
        <v>1078562475</v>
      </c>
      <c r="I38" s="60">
        <v>1078562475</v>
      </c>
      <c r="J38" s="60">
        <v>1078562475</v>
      </c>
      <c r="K38" s="60">
        <v>1078562475</v>
      </c>
      <c r="L38" s="60">
        <v>1078562475</v>
      </c>
      <c r="M38" s="60">
        <v>1143118316</v>
      </c>
      <c r="N38" s="60">
        <v>1143118316</v>
      </c>
      <c r="O38" s="60">
        <v>1118118316</v>
      </c>
      <c r="P38" s="60">
        <v>1118118316</v>
      </c>
      <c r="Q38" s="60">
        <v>1118118316</v>
      </c>
      <c r="R38" s="60">
        <v>1118118316</v>
      </c>
      <c r="S38" s="60"/>
      <c r="T38" s="60"/>
      <c r="U38" s="60"/>
      <c r="V38" s="60"/>
      <c r="W38" s="60">
        <v>1118118316</v>
      </c>
      <c r="X38" s="60">
        <v>884100790</v>
      </c>
      <c r="Y38" s="60">
        <v>234017526</v>
      </c>
      <c r="Z38" s="140">
        <v>26.47</v>
      </c>
      <c r="AA38" s="62">
        <v>1178801053</v>
      </c>
    </row>
    <row r="39" spans="1:27" ht="12.75">
      <c r="A39" s="250" t="s">
        <v>59</v>
      </c>
      <c r="B39" s="253"/>
      <c r="C39" s="168">
        <f aca="true" t="shared" si="4" ref="C39:Y39">SUM(C37:C38)</f>
        <v>2464681849</v>
      </c>
      <c r="D39" s="168">
        <f>SUM(D37:D38)</f>
        <v>0</v>
      </c>
      <c r="E39" s="76">
        <f t="shared" si="4"/>
        <v>2265420565</v>
      </c>
      <c r="F39" s="77">
        <f t="shared" si="4"/>
        <v>2265420565</v>
      </c>
      <c r="G39" s="77">
        <f t="shared" si="4"/>
        <v>1594162995</v>
      </c>
      <c r="H39" s="77">
        <f t="shared" si="4"/>
        <v>1592778755</v>
      </c>
      <c r="I39" s="77">
        <f t="shared" si="4"/>
        <v>1607177259</v>
      </c>
      <c r="J39" s="77">
        <f t="shared" si="4"/>
        <v>1607177259</v>
      </c>
      <c r="K39" s="77">
        <f t="shared" si="4"/>
        <v>1607177259</v>
      </c>
      <c r="L39" s="77">
        <f t="shared" si="4"/>
        <v>1907177259</v>
      </c>
      <c r="M39" s="77">
        <f t="shared" si="4"/>
        <v>1971733100</v>
      </c>
      <c r="N39" s="77">
        <f t="shared" si="4"/>
        <v>1971733100</v>
      </c>
      <c r="O39" s="77">
        <f t="shared" si="4"/>
        <v>2004737828</v>
      </c>
      <c r="P39" s="77">
        <f t="shared" si="4"/>
        <v>2404737828</v>
      </c>
      <c r="Q39" s="77">
        <f t="shared" si="4"/>
        <v>2404737828</v>
      </c>
      <c r="R39" s="77">
        <f t="shared" si="4"/>
        <v>2404737828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2404737828</v>
      </c>
      <c r="X39" s="77">
        <f t="shared" si="4"/>
        <v>1699065424</v>
      </c>
      <c r="Y39" s="77">
        <f t="shared" si="4"/>
        <v>705672404</v>
      </c>
      <c r="Z39" s="212">
        <f>+IF(X39&lt;&gt;0,+(Y39/X39)*100,0)</f>
        <v>41.532974188756135</v>
      </c>
      <c r="AA39" s="79">
        <f>SUM(AA37:AA38)</f>
        <v>2265420565</v>
      </c>
    </row>
    <row r="40" spans="1:27" ht="12.75">
      <c r="A40" s="250" t="s">
        <v>167</v>
      </c>
      <c r="B40" s="251"/>
      <c r="C40" s="168">
        <f aca="true" t="shared" si="5" ref="C40:Y40">+C34+C39</f>
        <v>4827025354</v>
      </c>
      <c r="D40" s="168">
        <f>+D34+D39</f>
        <v>0</v>
      </c>
      <c r="E40" s="72">
        <f t="shared" si="5"/>
        <v>4784498955</v>
      </c>
      <c r="F40" s="73">
        <f t="shared" si="5"/>
        <v>4784498955</v>
      </c>
      <c r="G40" s="73">
        <f t="shared" si="5"/>
        <v>4514982079</v>
      </c>
      <c r="H40" s="73">
        <f t="shared" si="5"/>
        <v>4627741496</v>
      </c>
      <c r="I40" s="73">
        <f t="shared" si="5"/>
        <v>4221396820</v>
      </c>
      <c r="J40" s="73">
        <f t="shared" si="5"/>
        <v>4221396820</v>
      </c>
      <c r="K40" s="73">
        <f t="shared" si="5"/>
        <v>4659778158</v>
      </c>
      <c r="L40" s="73">
        <f t="shared" si="5"/>
        <v>4124778158</v>
      </c>
      <c r="M40" s="73">
        <f t="shared" si="5"/>
        <v>4124692783</v>
      </c>
      <c r="N40" s="73">
        <f t="shared" si="5"/>
        <v>4124692783</v>
      </c>
      <c r="O40" s="73">
        <f t="shared" si="5"/>
        <v>3859814505</v>
      </c>
      <c r="P40" s="73">
        <f t="shared" si="5"/>
        <v>5110555777</v>
      </c>
      <c r="Q40" s="73">
        <f t="shared" si="5"/>
        <v>5405342117</v>
      </c>
      <c r="R40" s="73">
        <f t="shared" si="5"/>
        <v>5405342117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5405342117</v>
      </c>
      <c r="X40" s="73">
        <f t="shared" si="5"/>
        <v>3588374217</v>
      </c>
      <c r="Y40" s="73">
        <f t="shared" si="5"/>
        <v>1816967900</v>
      </c>
      <c r="Z40" s="170">
        <f>+IF(X40&lt;&gt;0,+(Y40/X40)*100,0)</f>
        <v>50.63484993822761</v>
      </c>
      <c r="AA40" s="74">
        <f>+AA34+AA39</f>
        <v>4784498955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13494772247</v>
      </c>
      <c r="D42" s="257">
        <f>+D25-D40</f>
        <v>0</v>
      </c>
      <c r="E42" s="258">
        <f t="shared" si="6"/>
        <v>14640463720</v>
      </c>
      <c r="F42" s="259">
        <f t="shared" si="6"/>
        <v>14640463720</v>
      </c>
      <c r="G42" s="259">
        <f t="shared" si="6"/>
        <v>13608744780</v>
      </c>
      <c r="H42" s="259">
        <f t="shared" si="6"/>
        <v>13609435225</v>
      </c>
      <c r="I42" s="259">
        <f t="shared" si="6"/>
        <v>13882077012</v>
      </c>
      <c r="J42" s="259">
        <f t="shared" si="6"/>
        <v>13882077012</v>
      </c>
      <c r="K42" s="259">
        <f t="shared" si="6"/>
        <v>14048843471</v>
      </c>
      <c r="L42" s="259">
        <f t="shared" si="6"/>
        <v>15136066150</v>
      </c>
      <c r="M42" s="259">
        <f t="shared" si="6"/>
        <v>15054918139</v>
      </c>
      <c r="N42" s="259">
        <f t="shared" si="6"/>
        <v>15054918139</v>
      </c>
      <c r="O42" s="259">
        <f t="shared" si="6"/>
        <v>15333484536</v>
      </c>
      <c r="P42" s="259">
        <f t="shared" si="6"/>
        <v>16308625639</v>
      </c>
      <c r="Q42" s="259">
        <f t="shared" si="6"/>
        <v>16426625663</v>
      </c>
      <c r="R42" s="259">
        <f t="shared" si="6"/>
        <v>16426625663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16426625663</v>
      </c>
      <c r="X42" s="259">
        <f t="shared" si="6"/>
        <v>10980347793</v>
      </c>
      <c r="Y42" s="259">
        <f t="shared" si="6"/>
        <v>5446277870</v>
      </c>
      <c r="Z42" s="260">
        <f>+IF(X42&lt;&gt;0,+(Y42/X42)*100,0)</f>
        <v>49.60023100062473</v>
      </c>
      <c r="AA42" s="261">
        <f>+AA25-AA40</f>
        <v>14640463720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11455329800</v>
      </c>
      <c r="D45" s="155"/>
      <c r="E45" s="59">
        <v>13638141101</v>
      </c>
      <c r="F45" s="60">
        <v>13638141101</v>
      </c>
      <c r="G45" s="60">
        <v>12700890550</v>
      </c>
      <c r="H45" s="60">
        <v>12701580995</v>
      </c>
      <c r="I45" s="60">
        <v>12974222783</v>
      </c>
      <c r="J45" s="60">
        <v>12974222783</v>
      </c>
      <c r="K45" s="60">
        <v>13140989242</v>
      </c>
      <c r="L45" s="60">
        <v>13514178331</v>
      </c>
      <c r="M45" s="60">
        <v>13433030320</v>
      </c>
      <c r="N45" s="60">
        <v>13433030320</v>
      </c>
      <c r="O45" s="60">
        <v>13711596717</v>
      </c>
      <c r="P45" s="60">
        <v>13908563286</v>
      </c>
      <c r="Q45" s="60">
        <v>14026563310</v>
      </c>
      <c r="R45" s="60">
        <v>14026563310</v>
      </c>
      <c r="S45" s="60"/>
      <c r="T45" s="60"/>
      <c r="U45" s="60"/>
      <c r="V45" s="60"/>
      <c r="W45" s="60">
        <v>14026563310</v>
      </c>
      <c r="X45" s="60">
        <v>10228605826</v>
      </c>
      <c r="Y45" s="60">
        <v>3797957484</v>
      </c>
      <c r="Z45" s="139">
        <v>37.13</v>
      </c>
      <c r="AA45" s="62">
        <v>13638141101</v>
      </c>
    </row>
    <row r="46" spans="1:27" ht="12.75">
      <c r="A46" s="249" t="s">
        <v>171</v>
      </c>
      <c r="B46" s="182"/>
      <c r="C46" s="155">
        <v>2039442447</v>
      </c>
      <c r="D46" s="155"/>
      <c r="E46" s="59">
        <v>1002322619</v>
      </c>
      <c r="F46" s="60">
        <v>1002322619</v>
      </c>
      <c r="G46" s="60">
        <v>907854230</v>
      </c>
      <c r="H46" s="60">
        <v>907854230</v>
      </c>
      <c r="I46" s="60">
        <v>907854230</v>
      </c>
      <c r="J46" s="60">
        <v>907854230</v>
      </c>
      <c r="K46" s="60">
        <v>907854230</v>
      </c>
      <c r="L46" s="60">
        <v>1621887819</v>
      </c>
      <c r="M46" s="60">
        <v>1621887819</v>
      </c>
      <c r="N46" s="60">
        <v>1621887819</v>
      </c>
      <c r="O46" s="60">
        <v>1621887819</v>
      </c>
      <c r="P46" s="60">
        <v>2400062353</v>
      </c>
      <c r="Q46" s="60">
        <v>2400062353</v>
      </c>
      <c r="R46" s="60">
        <v>2400062353</v>
      </c>
      <c r="S46" s="60"/>
      <c r="T46" s="60"/>
      <c r="U46" s="60"/>
      <c r="V46" s="60"/>
      <c r="W46" s="60">
        <v>2400062353</v>
      </c>
      <c r="X46" s="60">
        <v>751741964</v>
      </c>
      <c r="Y46" s="60">
        <v>1648320389</v>
      </c>
      <c r="Z46" s="139">
        <v>219.27</v>
      </c>
      <c r="AA46" s="62">
        <v>1002322619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13494772247</v>
      </c>
      <c r="D48" s="217">
        <f>SUM(D45:D47)</f>
        <v>0</v>
      </c>
      <c r="E48" s="264">
        <f t="shared" si="7"/>
        <v>14640463720</v>
      </c>
      <c r="F48" s="219">
        <f t="shared" si="7"/>
        <v>14640463720</v>
      </c>
      <c r="G48" s="219">
        <f t="shared" si="7"/>
        <v>13608744780</v>
      </c>
      <c r="H48" s="219">
        <f t="shared" si="7"/>
        <v>13609435225</v>
      </c>
      <c r="I48" s="219">
        <f t="shared" si="7"/>
        <v>13882077013</v>
      </c>
      <c r="J48" s="219">
        <f t="shared" si="7"/>
        <v>13882077013</v>
      </c>
      <c r="K48" s="219">
        <f t="shared" si="7"/>
        <v>14048843472</v>
      </c>
      <c r="L48" s="219">
        <f t="shared" si="7"/>
        <v>15136066150</v>
      </c>
      <c r="M48" s="219">
        <f t="shared" si="7"/>
        <v>15054918139</v>
      </c>
      <c r="N48" s="219">
        <f t="shared" si="7"/>
        <v>15054918139</v>
      </c>
      <c r="O48" s="219">
        <f t="shared" si="7"/>
        <v>15333484536</v>
      </c>
      <c r="P48" s="219">
        <f t="shared" si="7"/>
        <v>16308625639</v>
      </c>
      <c r="Q48" s="219">
        <f t="shared" si="7"/>
        <v>16426625663</v>
      </c>
      <c r="R48" s="219">
        <f t="shared" si="7"/>
        <v>16426625663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16426625663</v>
      </c>
      <c r="X48" s="219">
        <f t="shared" si="7"/>
        <v>10980347790</v>
      </c>
      <c r="Y48" s="219">
        <f t="shared" si="7"/>
        <v>5446277873</v>
      </c>
      <c r="Z48" s="265">
        <f>+IF(X48&lt;&gt;0,+(Y48/X48)*100,0)</f>
        <v>49.60023104149782</v>
      </c>
      <c r="AA48" s="232">
        <f>SUM(AA45:AA47)</f>
        <v>14640463720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908271492</v>
      </c>
      <c r="F6" s="60">
        <v>908271492</v>
      </c>
      <c r="G6" s="60">
        <v>75576477</v>
      </c>
      <c r="H6" s="60">
        <v>64837374</v>
      </c>
      <c r="I6" s="60">
        <v>67323308</v>
      </c>
      <c r="J6" s="60">
        <v>207737159</v>
      </c>
      <c r="K6" s="60">
        <v>77358487</v>
      </c>
      <c r="L6" s="60">
        <v>79462331</v>
      </c>
      <c r="M6" s="60">
        <v>55456735</v>
      </c>
      <c r="N6" s="60">
        <v>212277553</v>
      </c>
      <c r="O6" s="60">
        <v>79011532</v>
      </c>
      <c r="P6" s="60">
        <v>88660183</v>
      </c>
      <c r="Q6" s="60">
        <v>116023597</v>
      </c>
      <c r="R6" s="60">
        <v>283695312</v>
      </c>
      <c r="S6" s="60"/>
      <c r="T6" s="60"/>
      <c r="U6" s="60"/>
      <c r="V6" s="60"/>
      <c r="W6" s="60">
        <v>703710024</v>
      </c>
      <c r="X6" s="60">
        <v>681203619</v>
      </c>
      <c r="Y6" s="60">
        <v>22506405</v>
      </c>
      <c r="Z6" s="140">
        <v>3.3</v>
      </c>
      <c r="AA6" s="62">
        <v>908271492</v>
      </c>
    </row>
    <row r="7" spans="1:27" ht="12.75">
      <c r="A7" s="249" t="s">
        <v>32</v>
      </c>
      <c r="B7" s="182"/>
      <c r="C7" s="155">
        <v>3332542714</v>
      </c>
      <c r="D7" s="155"/>
      <c r="E7" s="59">
        <v>3135667144</v>
      </c>
      <c r="F7" s="60">
        <v>3135667144</v>
      </c>
      <c r="G7" s="60">
        <v>259905867</v>
      </c>
      <c r="H7" s="60">
        <v>312674220</v>
      </c>
      <c r="I7" s="60">
        <v>277868807</v>
      </c>
      <c r="J7" s="60">
        <v>850448894</v>
      </c>
      <c r="K7" s="60">
        <v>250393651</v>
      </c>
      <c r="L7" s="60">
        <v>249101364</v>
      </c>
      <c r="M7" s="60">
        <v>219695880</v>
      </c>
      <c r="N7" s="60">
        <v>719190895</v>
      </c>
      <c r="O7" s="60">
        <v>221701833</v>
      </c>
      <c r="P7" s="60">
        <v>207688665</v>
      </c>
      <c r="Q7" s="60">
        <v>253684099</v>
      </c>
      <c r="R7" s="60">
        <v>683074597</v>
      </c>
      <c r="S7" s="60"/>
      <c r="T7" s="60"/>
      <c r="U7" s="60"/>
      <c r="V7" s="60"/>
      <c r="W7" s="60">
        <v>2252714386</v>
      </c>
      <c r="X7" s="60">
        <v>2324015684</v>
      </c>
      <c r="Y7" s="60">
        <v>-71301298</v>
      </c>
      <c r="Z7" s="140">
        <v>-3.07</v>
      </c>
      <c r="AA7" s="62">
        <v>3135667144</v>
      </c>
    </row>
    <row r="8" spans="1:27" ht="12.75">
      <c r="A8" s="249" t="s">
        <v>178</v>
      </c>
      <c r="B8" s="182"/>
      <c r="C8" s="155"/>
      <c r="D8" s="155"/>
      <c r="E8" s="59">
        <v>293795427</v>
      </c>
      <c r="F8" s="60">
        <v>293795427</v>
      </c>
      <c r="G8" s="60">
        <v>77000345</v>
      </c>
      <c r="H8" s="60">
        <v>9995376</v>
      </c>
      <c r="I8" s="60">
        <v>3494583</v>
      </c>
      <c r="J8" s="60">
        <v>90490304</v>
      </c>
      <c r="K8" s="60">
        <v>94286105</v>
      </c>
      <c r="L8" s="60">
        <v>351360040</v>
      </c>
      <c r="M8" s="60">
        <v>46868021</v>
      </c>
      <c r="N8" s="60">
        <v>492514166</v>
      </c>
      <c r="O8" s="60">
        <v>51031084</v>
      </c>
      <c r="P8" s="60">
        <v>39762588</v>
      </c>
      <c r="Q8" s="60">
        <v>145274778</v>
      </c>
      <c r="R8" s="60">
        <v>236068450</v>
      </c>
      <c r="S8" s="60"/>
      <c r="T8" s="60"/>
      <c r="U8" s="60"/>
      <c r="V8" s="60"/>
      <c r="W8" s="60">
        <v>819072920</v>
      </c>
      <c r="X8" s="60">
        <v>201547194</v>
      </c>
      <c r="Y8" s="60">
        <v>617525726</v>
      </c>
      <c r="Z8" s="140">
        <v>306.39</v>
      </c>
      <c r="AA8" s="62">
        <v>293795427</v>
      </c>
    </row>
    <row r="9" spans="1:27" ht="12.75">
      <c r="A9" s="249" t="s">
        <v>179</v>
      </c>
      <c r="B9" s="182"/>
      <c r="C9" s="155">
        <v>918761614</v>
      </c>
      <c r="D9" s="155"/>
      <c r="E9" s="59">
        <v>1212506974</v>
      </c>
      <c r="F9" s="60">
        <v>1212506974</v>
      </c>
      <c r="G9" s="60">
        <v>100898000</v>
      </c>
      <c r="H9" s="60">
        <v>283070000</v>
      </c>
      <c r="I9" s="60"/>
      <c r="J9" s="60">
        <v>383968000</v>
      </c>
      <c r="K9" s="60">
        <v>50984000</v>
      </c>
      <c r="L9" s="60"/>
      <c r="M9" s="60">
        <v>231411214</v>
      </c>
      <c r="N9" s="60">
        <v>282395214</v>
      </c>
      <c r="O9" s="60"/>
      <c r="P9" s="60">
        <v>1000000</v>
      </c>
      <c r="Q9" s="60">
        <v>254061000</v>
      </c>
      <c r="R9" s="60">
        <v>255061000</v>
      </c>
      <c r="S9" s="60"/>
      <c r="T9" s="60"/>
      <c r="U9" s="60"/>
      <c r="V9" s="60"/>
      <c r="W9" s="60">
        <v>921424214</v>
      </c>
      <c r="X9" s="60">
        <v>1212506974</v>
      </c>
      <c r="Y9" s="60">
        <v>-291082760</v>
      </c>
      <c r="Z9" s="140">
        <v>-24.01</v>
      </c>
      <c r="AA9" s="62">
        <v>1212506974</v>
      </c>
    </row>
    <row r="10" spans="1:27" ht="12.75">
      <c r="A10" s="249" t="s">
        <v>180</v>
      </c>
      <c r="B10" s="182"/>
      <c r="C10" s="155">
        <v>790009562</v>
      </c>
      <c r="D10" s="155"/>
      <c r="E10" s="59">
        <v>854879567</v>
      </c>
      <c r="F10" s="60">
        <v>854879567</v>
      </c>
      <c r="G10" s="60">
        <v>73000000</v>
      </c>
      <c r="H10" s="60">
        <v>42231000</v>
      </c>
      <c r="I10" s="60">
        <v>202850000</v>
      </c>
      <c r="J10" s="60">
        <v>318081000</v>
      </c>
      <c r="K10" s="60"/>
      <c r="L10" s="60">
        <v>330125000</v>
      </c>
      <c r="M10" s="60">
        <v>3000000</v>
      </c>
      <c r="N10" s="60">
        <v>333125000</v>
      </c>
      <c r="O10" s="60">
        <v>60000000</v>
      </c>
      <c r="P10" s="60">
        <v>130000000</v>
      </c>
      <c r="Q10" s="60">
        <v>65000000</v>
      </c>
      <c r="R10" s="60">
        <v>255000000</v>
      </c>
      <c r="S10" s="60"/>
      <c r="T10" s="60"/>
      <c r="U10" s="60"/>
      <c r="V10" s="60"/>
      <c r="W10" s="60">
        <v>906206000</v>
      </c>
      <c r="X10" s="60">
        <v>854879567</v>
      </c>
      <c r="Y10" s="60">
        <v>51326433</v>
      </c>
      <c r="Z10" s="140">
        <v>6</v>
      </c>
      <c r="AA10" s="62">
        <v>854879567</v>
      </c>
    </row>
    <row r="11" spans="1:27" ht="12.75">
      <c r="A11" s="249" t="s">
        <v>181</v>
      </c>
      <c r="B11" s="182"/>
      <c r="C11" s="155">
        <v>220587550</v>
      </c>
      <c r="D11" s="155"/>
      <c r="E11" s="59">
        <v>228350913</v>
      </c>
      <c r="F11" s="60">
        <v>228350913</v>
      </c>
      <c r="G11" s="60">
        <v>7150729</v>
      </c>
      <c r="H11" s="60">
        <v>4486828</v>
      </c>
      <c r="I11" s="60">
        <v>5763233</v>
      </c>
      <c r="J11" s="60">
        <v>17400790</v>
      </c>
      <c r="K11" s="60">
        <v>4538404</v>
      </c>
      <c r="L11" s="60">
        <v>4951647</v>
      </c>
      <c r="M11" s="60">
        <v>3279186</v>
      </c>
      <c r="N11" s="60">
        <v>12769237</v>
      </c>
      <c r="O11" s="60">
        <v>4840211</v>
      </c>
      <c r="P11" s="60">
        <v>4461200</v>
      </c>
      <c r="Q11" s="60">
        <v>6612382</v>
      </c>
      <c r="R11" s="60">
        <v>15913793</v>
      </c>
      <c r="S11" s="60"/>
      <c r="T11" s="60"/>
      <c r="U11" s="60"/>
      <c r="V11" s="60"/>
      <c r="W11" s="60">
        <v>46083820</v>
      </c>
      <c r="X11" s="60">
        <v>173132886</v>
      </c>
      <c r="Y11" s="60">
        <v>-127049066</v>
      </c>
      <c r="Z11" s="140">
        <v>-73.38</v>
      </c>
      <c r="AA11" s="62">
        <v>228350913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-4131747576</v>
      </c>
      <c r="D14" s="155"/>
      <c r="E14" s="59">
        <v>-4945638055</v>
      </c>
      <c r="F14" s="60">
        <v>-4945638055</v>
      </c>
      <c r="G14" s="60">
        <v>-641808401</v>
      </c>
      <c r="H14" s="60">
        <v>-536369683</v>
      </c>
      <c r="I14" s="60">
        <v>-244877176</v>
      </c>
      <c r="J14" s="60">
        <v>-1423055260</v>
      </c>
      <c r="K14" s="60">
        <v>-418936234</v>
      </c>
      <c r="L14" s="60">
        <v>-581348023</v>
      </c>
      <c r="M14" s="60">
        <v>-403548915</v>
      </c>
      <c r="N14" s="60">
        <v>-1403833172</v>
      </c>
      <c r="O14" s="60">
        <v>-398101232</v>
      </c>
      <c r="P14" s="60">
        <v>-394496726</v>
      </c>
      <c r="Q14" s="60">
        <v>-529732451</v>
      </c>
      <c r="R14" s="60">
        <v>-1322330409</v>
      </c>
      <c r="S14" s="60"/>
      <c r="T14" s="60"/>
      <c r="U14" s="60"/>
      <c r="V14" s="60"/>
      <c r="W14" s="60">
        <v>-4149218841</v>
      </c>
      <c r="X14" s="60">
        <v>-3625097522</v>
      </c>
      <c r="Y14" s="60">
        <v>-524121319</v>
      </c>
      <c r="Z14" s="140">
        <v>14.46</v>
      </c>
      <c r="AA14" s="62">
        <v>-4945638055</v>
      </c>
    </row>
    <row r="15" spans="1:27" ht="12.75">
      <c r="A15" s="249" t="s">
        <v>40</v>
      </c>
      <c r="B15" s="182"/>
      <c r="C15" s="155">
        <v>-50931640</v>
      </c>
      <c r="D15" s="155"/>
      <c r="E15" s="59">
        <v>-160939104</v>
      </c>
      <c r="F15" s="60">
        <v>-160939104</v>
      </c>
      <c r="G15" s="60"/>
      <c r="H15" s="60">
        <v>-6945527</v>
      </c>
      <c r="I15" s="60">
        <v>-223269818</v>
      </c>
      <c r="J15" s="60">
        <v>-230215345</v>
      </c>
      <c r="K15" s="60">
        <v>-24320</v>
      </c>
      <c r="L15" s="60">
        <v>-3205063</v>
      </c>
      <c r="M15" s="60">
        <v>-1298452</v>
      </c>
      <c r="N15" s="60">
        <v>-4527835</v>
      </c>
      <c r="O15" s="60">
        <v>-32704836</v>
      </c>
      <c r="P15" s="60">
        <v>-4630434</v>
      </c>
      <c r="Q15" s="60">
        <v>-9255677</v>
      </c>
      <c r="R15" s="60">
        <v>-46590947</v>
      </c>
      <c r="S15" s="60"/>
      <c r="T15" s="60"/>
      <c r="U15" s="60"/>
      <c r="V15" s="60"/>
      <c r="W15" s="60">
        <v>-281334127</v>
      </c>
      <c r="X15" s="60">
        <v>-120704328</v>
      </c>
      <c r="Y15" s="60">
        <v>-160629799</v>
      </c>
      <c r="Z15" s="140">
        <v>133.08</v>
      </c>
      <c r="AA15" s="62">
        <v>-160939104</v>
      </c>
    </row>
    <row r="16" spans="1:27" ht="12.75">
      <c r="A16" s="249" t="s">
        <v>42</v>
      </c>
      <c r="B16" s="182"/>
      <c r="C16" s="155">
        <v>-5196378</v>
      </c>
      <c r="D16" s="155"/>
      <c r="E16" s="59">
        <v>-30823347</v>
      </c>
      <c r="F16" s="60">
        <v>-30823347</v>
      </c>
      <c r="G16" s="60">
        <v>-215856</v>
      </c>
      <c r="H16" s="60">
        <v>-641568</v>
      </c>
      <c r="I16" s="60">
        <v>-233842829</v>
      </c>
      <c r="J16" s="60">
        <v>-234700253</v>
      </c>
      <c r="K16" s="60"/>
      <c r="L16" s="60">
        <v>-523012447</v>
      </c>
      <c r="M16" s="60">
        <v>-153178</v>
      </c>
      <c r="N16" s="60">
        <v>-523165625</v>
      </c>
      <c r="O16" s="60"/>
      <c r="P16" s="60">
        <v>-303719</v>
      </c>
      <c r="Q16" s="60">
        <v>-1450927</v>
      </c>
      <c r="R16" s="60">
        <v>-1754646</v>
      </c>
      <c r="S16" s="60"/>
      <c r="T16" s="60"/>
      <c r="U16" s="60"/>
      <c r="V16" s="60"/>
      <c r="W16" s="60">
        <v>-759620524</v>
      </c>
      <c r="X16" s="60">
        <v>-24156100</v>
      </c>
      <c r="Y16" s="60">
        <v>-735464424</v>
      </c>
      <c r="Z16" s="140">
        <v>3044.63</v>
      </c>
      <c r="AA16" s="62">
        <v>-30823347</v>
      </c>
    </row>
    <row r="17" spans="1:27" ht="12.75">
      <c r="A17" s="250" t="s">
        <v>185</v>
      </c>
      <c r="B17" s="251"/>
      <c r="C17" s="168">
        <f aca="true" t="shared" si="0" ref="C17:Y17">SUM(C6:C16)</f>
        <v>1074025846</v>
      </c>
      <c r="D17" s="168">
        <f t="shared" si="0"/>
        <v>0</v>
      </c>
      <c r="E17" s="72">
        <f t="shared" si="0"/>
        <v>1496071011</v>
      </c>
      <c r="F17" s="73">
        <f t="shared" si="0"/>
        <v>1496071011</v>
      </c>
      <c r="G17" s="73">
        <f t="shared" si="0"/>
        <v>-48492839</v>
      </c>
      <c r="H17" s="73">
        <f t="shared" si="0"/>
        <v>173338020</v>
      </c>
      <c r="I17" s="73">
        <f t="shared" si="0"/>
        <v>-144689892</v>
      </c>
      <c r="J17" s="73">
        <f t="shared" si="0"/>
        <v>-19844711</v>
      </c>
      <c r="K17" s="73">
        <f t="shared" si="0"/>
        <v>58600093</v>
      </c>
      <c r="L17" s="73">
        <f t="shared" si="0"/>
        <v>-92565151</v>
      </c>
      <c r="M17" s="73">
        <f t="shared" si="0"/>
        <v>154710491</v>
      </c>
      <c r="N17" s="73">
        <f t="shared" si="0"/>
        <v>120745433</v>
      </c>
      <c r="O17" s="73">
        <f t="shared" si="0"/>
        <v>-14221408</v>
      </c>
      <c r="P17" s="73">
        <f t="shared" si="0"/>
        <v>72141757</v>
      </c>
      <c r="Q17" s="73">
        <f t="shared" si="0"/>
        <v>300216801</v>
      </c>
      <c r="R17" s="73">
        <f t="shared" si="0"/>
        <v>358137150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459037872</v>
      </c>
      <c r="X17" s="73">
        <f t="shared" si="0"/>
        <v>1677327974</v>
      </c>
      <c r="Y17" s="73">
        <f t="shared" si="0"/>
        <v>-1218290102</v>
      </c>
      <c r="Z17" s="170">
        <f>+IF(X17&lt;&gt;0,+(Y17/X17)*100,0)</f>
        <v>-72.63278982313092</v>
      </c>
      <c r="AA17" s="74">
        <f>SUM(AA6:AA16)</f>
        <v>1496071011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176000</v>
      </c>
      <c r="D21" s="155"/>
      <c r="E21" s="59">
        <v>97846053</v>
      </c>
      <c r="F21" s="60">
        <v>97846053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49592665</v>
      </c>
      <c r="Y21" s="159">
        <v>-49592665</v>
      </c>
      <c r="Z21" s="141">
        <v>-100</v>
      </c>
      <c r="AA21" s="225">
        <v>97846053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254896890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1653610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-1485099537</v>
      </c>
      <c r="D26" s="155"/>
      <c r="E26" s="59">
        <v>-1724819931</v>
      </c>
      <c r="F26" s="60">
        <v>-1724819931</v>
      </c>
      <c r="G26" s="60">
        <v>-71509846</v>
      </c>
      <c r="H26" s="60">
        <v>-26638109</v>
      </c>
      <c r="I26" s="60">
        <v>-30058388</v>
      </c>
      <c r="J26" s="60">
        <v>-128206343</v>
      </c>
      <c r="K26" s="60">
        <v>-61898275</v>
      </c>
      <c r="L26" s="60">
        <v>-38758031</v>
      </c>
      <c r="M26" s="60">
        <v>-132601851</v>
      </c>
      <c r="N26" s="60">
        <v>-233258157</v>
      </c>
      <c r="O26" s="60">
        <v>-56075751</v>
      </c>
      <c r="P26" s="60">
        <v>-109866934</v>
      </c>
      <c r="Q26" s="60">
        <v>-153847260</v>
      </c>
      <c r="R26" s="60">
        <v>-319789945</v>
      </c>
      <c r="S26" s="60"/>
      <c r="T26" s="60"/>
      <c r="U26" s="60"/>
      <c r="V26" s="60"/>
      <c r="W26" s="60">
        <v>-681254445</v>
      </c>
      <c r="X26" s="60">
        <v>-1269792442</v>
      </c>
      <c r="Y26" s="60">
        <v>588537997</v>
      </c>
      <c r="Z26" s="140">
        <v>-46.35</v>
      </c>
      <c r="AA26" s="62">
        <v>-1724819931</v>
      </c>
    </row>
    <row r="27" spans="1:27" ht="12.75">
      <c r="A27" s="250" t="s">
        <v>192</v>
      </c>
      <c r="B27" s="251"/>
      <c r="C27" s="168">
        <f aca="true" t="shared" si="1" ref="C27:Y27">SUM(C21:C26)</f>
        <v>-1228373037</v>
      </c>
      <c r="D27" s="168">
        <f>SUM(D21:D26)</f>
        <v>0</v>
      </c>
      <c r="E27" s="72">
        <f t="shared" si="1"/>
        <v>-1626973878</v>
      </c>
      <c r="F27" s="73">
        <f t="shared" si="1"/>
        <v>-1626973878</v>
      </c>
      <c r="G27" s="73">
        <f t="shared" si="1"/>
        <v>-71509846</v>
      </c>
      <c r="H27" s="73">
        <f t="shared" si="1"/>
        <v>-26638109</v>
      </c>
      <c r="I27" s="73">
        <f t="shared" si="1"/>
        <v>-30058388</v>
      </c>
      <c r="J27" s="73">
        <f t="shared" si="1"/>
        <v>-128206343</v>
      </c>
      <c r="K27" s="73">
        <f t="shared" si="1"/>
        <v>-61898275</v>
      </c>
      <c r="L27" s="73">
        <f t="shared" si="1"/>
        <v>-38758031</v>
      </c>
      <c r="M27" s="73">
        <f t="shared" si="1"/>
        <v>-132601851</v>
      </c>
      <c r="N27" s="73">
        <f t="shared" si="1"/>
        <v>-233258157</v>
      </c>
      <c r="O27" s="73">
        <f t="shared" si="1"/>
        <v>-56075751</v>
      </c>
      <c r="P27" s="73">
        <f t="shared" si="1"/>
        <v>-109866934</v>
      </c>
      <c r="Q27" s="73">
        <f t="shared" si="1"/>
        <v>-153847260</v>
      </c>
      <c r="R27" s="73">
        <f t="shared" si="1"/>
        <v>-319789945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-681254445</v>
      </c>
      <c r="X27" s="73">
        <f t="shared" si="1"/>
        <v>-1220199777</v>
      </c>
      <c r="Y27" s="73">
        <f t="shared" si="1"/>
        <v>538945332</v>
      </c>
      <c r="Z27" s="170">
        <f>+IF(X27&lt;&gt;0,+(Y27/X27)*100,0)</f>
        <v>-44.16861420226272</v>
      </c>
      <c r="AA27" s="74">
        <f>SUM(AA21:AA26)</f>
        <v>-1626973878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173000000</v>
      </c>
      <c r="D32" s="155"/>
      <c r="E32" s="59">
        <v>500000000</v>
      </c>
      <c r="F32" s="60">
        <v>500000000</v>
      </c>
      <c r="G32" s="60"/>
      <c r="H32" s="60"/>
      <c r="I32" s="60"/>
      <c r="J32" s="60"/>
      <c r="K32" s="60"/>
      <c r="L32" s="60">
        <v>300000000</v>
      </c>
      <c r="M32" s="60"/>
      <c r="N32" s="60">
        <v>300000000</v>
      </c>
      <c r="O32" s="60"/>
      <c r="P32" s="60">
        <v>200000000</v>
      </c>
      <c r="Q32" s="60"/>
      <c r="R32" s="60">
        <v>200000000</v>
      </c>
      <c r="S32" s="60"/>
      <c r="T32" s="60"/>
      <c r="U32" s="60"/>
      <c r="V32" s="60"/>
      <c r="W32" s="60">
        <v>500000000</v>
      </c>
      <c r="X32" s="60">
        <v>250000000</v>
      </c>
      <c r="Y32" s="60">
        <v>250000000</v>
      </c>
      <c r="Z32" s="140">
        <v>100</v>
      </c>
      <c r="AA32" s="62">
        <v>500000000</v>
      </c>
    </row>
    <row r="33" spans="1:27" ht="12.75">
      <c r="A33" s="249" t="s">
        <v>196</v>
      </c>
      <c r="B33" s="182"/>
      <c r="C33" s="155">
        <v>59802838</v>
      </c>
      <c r="D33" s="155"/>
      <c r="E33" s="59">
        <v>4800000</v>
      </c>
      <c r="F33" s="60">
        <v>4800000</v>
      </c>
      <c r="G33" s="60">
        <v>1179099</v>
      </c>
      <c r="H33" s="159">
        <v>149630</v>
      </c>
      <c r="I33" s="159">
        <v>121832</v>
      </c>
      <c r="J33" s="159">
        <v>1450561</v>
      </c>
      <c r="K33" s="60">
        <v>19515</v>
      </c>
      <c r="L33" s="60">
        <v>102558</v>
      </c>
      <c r="M33" s="60">
        <v>83050</v>
      </c>
      <c r="N33" s="60">
        <v>205123</v>
      </c>
      <c r="O33" s="159">
        <v>120354</v>
      </c>
      <c r="P33" s="159">
        <v>245746</v>
      </c>
      <c r="Q33" s="159">
        <v>111976</v>
      </c>
      <c r="R33" s="60">
        <v>478076</v>
      </c>
      <c r="S33" s="60"/>
      <c r="T33" s="60"/>
      <c r="U33" s="60"/>
      <c r="V33" s="159"/>
      <c r="W33" s="159">
        <v>2133760</v>
      </c>
      <c r="X33" s="159">
        <v>3600000</v>
      </c>
      <c r="Y33" s="60">
        <v>-1466240</v>
      </c>
      <c r="Z33" s="140">
        <v>-40.73</v>
      </c>
      <c r="AA33" s="62">
        <v>4800000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-65687402</v>
      </c>
      <c r="D35" s="155"/>
      <c r="E35" s="59">
        <v>-71293003</v>
      </c>
      <c r="F35" s="60">
        <v>-71293003</v>
      </c>
      <c r="G35" s="60"/>
      <c r="H35" s="60">
        <v>-1384240</v>
      </c>
      <c r="I35" s="60">
        <v>-26006407</v>
      </c>
      <c r="J35" s="60">
        <v>-27390647</v>
      </c>
      <c r="K35" s="60">
        <v>-26001500</v>
      </c>
      <c r="L35" s="60">
        <v>-1474591</v>
      </c>
      <c r="M35" s="60"/>
      <c r="N35" s="60">
        <v>-27476091</v>
      </c>
      <c r="O35" s="60"/>
      <c r="P35" s="60"/>
      <c r="Q35" s="60">
        <v>-20743159</v>
      </c>
      <c r="R35" s="60">
        <v>-20743159</v>
      </c>
      <c r="S35" s="60"/>
      <c r="T35" s="60"/>
      <c r="U35" s="60"/>
      <c r="V35" s="60"/>
      <c r="W35" s="60">
        <v>-75609897</v>
      </c>
      <c r="X35" s="60">
        <v>-53469756</v>
      </c>
      <c r="Y35" s="60">
        <v>-22140141</v>
      </c>
      <c r="Z35" s="140">
        <v>41.41</v>
      </c>
      <c r="AA35" s="62">
        <v>-71293003</v>
      </c>
    </row>
    <row r="36" spans="1:27" ht="12.75">
      <c r="A36" s="250" t="s">
        <v>198</v>
      </c>
      <c r="B36" s="251"/>
      <c r="C36" s="168">
        <f aca="true" t="shared" si="2" ref="C36:Y36">SUM(C31:C35)</f>
        <v>167115436</v>
      </c>
      <c r="D36" s="168">
        <f>SUM(D31:D35)</f>
        <v>0</v>
      </c>
      <c r="E36" s="72">
        <f t="shared" si="2"/>
        <v>433506997</v>
      </c>
      <c r="F36" s="73">
        <f t="shared" si="2"/>
        <v>433506997</v>
      </c>
      <c r="G36" s="73">
        <f t="shared" si="2"/>
        <v>1179099</v>
      </c>
      <c r="H36" s="73">
        <f t="shared" si="2"/>
        <v>-1234610</v>
      </c>
      <c r="I36" s="73">
        <f t="shared" si="2"/>
        <v>-25884575</v>
      </c>
      <c r="J36" s="73">
        <f t="shared" si="2"/>
        <v>-25940086</v>
      </c>
      <c r="K36" s="73">
        <f t="shared" si="2"/>
        <v>-25981985</v>
      </c>
      <c r="L36" s="73">
        <f t="shared" si="2"/>
        <v>298627967</v>
      </c>
      <c r="M36" s="73">
        <f t="shared" si="2"/>
        <v>83050</v>
      </c>
      <c r="N36" s="73">
        <f t="shared" si="2"/>
        <v>272729032</v>
      </c>
      <c r="O36" s="73">
        <f t="shared" si="2"/>
        <v>120354</v>
      </c>
      <c r="P36" s="73">
        <f t="shared" si="2"/>
        <v>200245746</v>
      </c>
      <c r="Q36" s="73">
        <f t="shared" si="2"/>
        <v>-20631183</v>
      </c>
      <c r="R36" s="73">
        <f t="shared" si="2"/>
        <v>179734917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426523863</v>
      </c>
      <c r="X36" s="73">
        <f t="shared" si="2"/>
        <v>200130244</v>
      </c>
      <c r="Y36" s="73">
        <f t="shared" si="2"/>
        <v>226393619</v>
      </c>
      <c r="Z36" s="170">
        <f>+IF(X36&lt;&gt;0,+(Y36/X36)*100,0)</f>
        <v>113.12314144782634</v>
      </c>
      <c r="AA36" s="74">
        <f>SUM(AA31:AA35)</f>
        <v>433506997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12768245</v>
      </c>
      <c r="D38" s="153">
        <f>+D17+D27+D36</f>
        <v>0</v>
      </c>
      <c r="E38" s="99">
        <f t="shared" si="3"/>
        <v>302604130</v>
      </c>
      <c r="F38" s="100">
        <f t="shared" si="3"/>
        <v>302604130</v>
      </c>
      <c r="G38" s="100">
        <f t="shared" si="3"/>
        <v>-118823586</v>
      </c>
      <c r="H38" s="100">
        <f t="shared" si="3"/>
        <v>145465301</v>
      </c>
      <c r="I38" s="100">
        <f t="shared" si="3"/>
        <v>-200632855</v>
      </c>
      <c r="J38" s="100">
        <f t="shared" si="3"/>
        <v>-173991140</v>
      </c>
      <c r="K38" s="100">
        <f t="shared" si="3"/>
        <v>-29280167</v>
      </c>
      <c r="L38" s="100">
        <f t="shared" si="3"/>
        <v>167304785</v>
      </c>
      <c r="M38" s="100">
        <f t="shared" si="3"/>
        <v>22191690</v>
      </c>
      <c r="N38" s="100">
        <f t="shared" si="3"/>
        <v>160216308</v>
      </c>
      <c r="O38" s="100">
        <f t="shared" si="3"/>
        <v>-70176805</v>
      </c>
      <c r="P38" s="100">
        <f t="shared" si="3"/>
        <v>162520569</v>
      </c>
      <c r="Q38" s="100">
        <f t="shared" si="3"/>
        <v>125738358</v>
      </c>
      <c r="R38" s="100">
        <f t="shared" si="3"/>
        <v>218082122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204307290</v>
      </c>
      <c r="X38" s="100">
        <f t="shared" si="3"/>
        <v>657258441</v>
      </c>
      <c r="Y38" s="100">
        <f t="shared" si="3"/>
        <v>-452951151</v>
      </c>
      <c r="Z38" s="137">
        <f>+IF(X38&lt;&gt;0,+(Y38/X38)*100,0)</f>
        <v>-68.9152276706934</v>
      </c>
      <c r="AA38" s="102">
        <f>+AA17+AA27+AA36</f>
        <v>302604130</v>
      </c>
    </row>
    <row r="39" spans="1:27" ht="12.75">
      <c r="A39" s="249" t="s">
        <v>200</v>
      </c>
      <c r="B39" s="182"/>
      <c r="C39" s="153">
        <v>312911132</v>
      </c>
      <c r="D39" s="153"/>
      <c r="E39" s="99">
        <v>477609966</v>
      </c>
      <c r="F39" s="100">
        <v>477609966</v>
      </c>
      <c r="G39" s="100">
        <v>458445824</v>
      </c>
      <c r="H39" s="100">
        <v>339622238</v>
      </c>
      <c r="I39" s="100">
        <v>485087539</v>
      </c>
      <c r="J39" s="100">
        <v>458445824</v>
      </c>
      <c r="K39" s="100">
        <v>284454684</v>
      </c>
      <c r="L39" s="100">
        <v>255174517</v>
      </c>
      <c r="M39" s="100">
        <v>422479302</v>
      </c>
      <c r="N39" s="100">
        <v>284454684</v>
      </c>
      <c r="O39" s="100">
        <v>444670992</v>
      </c>
      <c r="P39" s="100">
        <v>374494187</v>
      </c>
      <c r="Q39" s="100">
        <v>537014756</v>
      </c>
      <c r="R39" s="100">
        <v>444670992</v>
      </c>
      <c r="S39" s="100"/>
      <c r="T39" s="100"/>
      <c r="U39" s="100"/>
      <c r="V39" s="100"/>
      <c r="W39" s="100">
        <v>458445824</v>
      </c>
      <c r="X39" s="100">
        <v>477609966</v>
      </c>
      <c r="Y39" s="100">
        <v>-19164142</v>
      </c>
      <c r="Z39" s="137">
        <v>-4.01</v>
      </c>
      <c r="AA39" s="102">
        <v>477609966</v>
      </c>
    </row>
    <row r="40" spans="1:27" ht="12.75">
      <c r="A40" s="269" t="s">
        <v>201</v>
      </c>
      <c r="B40" s="256"/>
      <c r="C40" s="257">
        <v>325679377</v>
      </c>
      <c r="D40" s="257"/>
      <c r="E40" s="258">
        <v>780214097</v>
      </c>
      <c r="F40" s="259">
        <v>780214097</v>
      </c>
      <c r="G40" s="259">
        <v>339622238</v>
      </c>
      <c r="H40" s="259">
        <v>485087539</v>
      </c>
      <c r="I40" s="259">
        <v>284454684</v>
      </c>
      <c r="J40" s="259">
        <v>284454684</v>
      </c>
      <c r="K40" s="259">
        <v>255174517</v>
      </c>
      <c r="L40" s="259">
        <v>422479302</v>
      </c>
      <c r="M40" s="259">
        <v>444670992</v>
      </c>
      <c r="N40" s="259">
        <v>444670992</v>
      </c>
      <c r="O40" s="259">
        <v>374494187</v>
      </c>
      <c r="P40" s="259">
        <v>537014756</v>
      </c>
      <c r="Q40" s="259">
        <v>662753114</v>
      </c>
      <c r="R40" s="259">
        <v>662753114</v>
      </c>
      <c r="S40" s="259"/>
      <c r="T40" s="259"/>
      <c r="U40" s="259"/>
      <c r="V40" s="259"/>
      <c r="W40" s="259">
        <v>662753114</v>
      </c>
      <c r="X40" s="259">
        <v>1134868408</v>
      </c>
      <c r="Y40" s="259">
        <v>-472115294</v>
      </c>
      <c r="Z40" s="260">
        <v>-41.6</v>
      </c>
      <c r="AA40" s="261">
        <v>780214097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1683062848</v>
      </c>
      <c r="D5" s="200">
        <f t="shared" si="0"/>
        <v>0</v>
      </c>
      <c r="E5" s="106">
        <f t="shared" si="0"/>
        <v>1330484653</v>
      </c>
      <c r="F5" s="106">
        <f t="shared" si="0"/>
        <v>1330484653</v>
      </c>
      <c r="G5" s="106">
        <f t="shared" si="0"/>
        <v>18196278</v>
      </c>
      <c r="H5" s="106">
        <f t="shared" si="0"/>
        <v>27087574</v>
      </c>
      <c r="I5" s="106">
        <f t="shared" si="0"/>
        <v>65445204</v>
      </c>
      <c r="J5" s="106">
        <f t="shared" si="0"/>
        <v>110729056</v>
      </c>
      <c r="K5" s="106">
        <f t="shared" si="0"/>
        <v>43924922</v>
      </c>
      <c r="L5" s="106">
        <f t="shared" si="0"/>
        <v>188997275</v>
      </c>
      <c r="M5" s="106">
        <f t="shared" si="0"/>
        <v>106387043</v>
      </c>
      <c r="N5" s="106">
        <f t="shared" si="0"/>
        <v>339309240</v>
      </c>
      <c r="O5" s="106">
        <f t="shared" si="0"/>
        <v>36838478</v>
      </c>
      <c r="P5" s="106">
        <f t="shared" si="0"/>
        <v>99563199</v>
      </c>
      <c r="Q5" s="106">
        <f t="shared" si="0"/>
        <v>77355196</v>
      </c>
      <c r="R5" s="106">
        <f t="shared" si="0"/>
        <v>213756873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663795169</v>
      </c>
      <c r="X5" s="106">
        <f t="shared" si="0"/>
        <v>997863490</v>
      </c>
      <c r="Y5" s="106">
        <f t="shared" si="0"/>
        <v>-334068321</v>
      </c>
      <c r="Z5" s="201">
        <f>+IF(X5&lt;&gt;0,+(Y5/X5)*100,0)</f>
        <v>-33.47835894867744</v>
      </c>
      <c r="AA5" s="199">
        <f>SUM(AA11:AA18)</f>
        <v>1330484653</v>
      </c>
    </row>
    <row r="6" spans="1:27" ht="12.75">
      <c r="A6" s="291" t="s">
        <v>205</v>
      </c>
      <c r="B6" s="142"/>
      <c r="C6" s="62">
        <v>104404159</v>
      </c>
      <c r="D6" s="156"/>
      <c r="E6" s="60">
        <v>202905893</v>
      </c>
      <c r="F6" s="60">
        <v>202905893</v>
      </c>
      <c r="G6" s="60"/>
      <c r="H6" s="60"/>
      <c r="I6" s="60">
        <v>9261267</v>
      </c>
      <c r="J6" s="60">
        <v>9261267</v>
      </c>
      <c r="K6" s="60">
        <v>5289649</v>
      </c>
      <c r="L6" s="60">
        <v>16419746</v>
      </c>
      <c r="M6" s="60">
        <v>30166755</v>
      </c>
      <c r="N6" s="60">
        <v>51876150</v>
      </c>
      <c r="O6" s="60">
        <v>13548988</v>
      </c>
      <c r="P6" s="60">
        <v>13396727</v>
      </c>
      <c r="Q6" s="60">
        <v>13094819</v>
      </c>
      <c r="R6" s="60">
        <v>40040534</v>
      </c>
      <c r="S6" s="60"/>
      <c r="T6" s="60"/>
      <c r="U6" s="60"/>
      <c r="V6" s="60"/>
      <c r="W6" s="60">
        <v>101177951</v>
      </c>
      <c r="X6" s="60">
        <v>152179420</v>
      </c>
      <c r="Y6" s="60">
        <v>-51001469</v>
      </c>
      <c r="Z6" s="140">
        <v>-33.51</v>
      </c>
      <c r="AA6" s="155">
        <v>202905893</v>
      </c>
    </row>
    <row r="7" spans="1:27" ht="12.75">
      <c r="A7" s="291" t="s">
        <v>206</v>
      </c>
      <c r="B7" s="142"/>
      <c r="C7" s="62">
        <v>232988483</v>
      </c>
      <c r="D7" s="156"/>
      <c r="E7" s="60">
        <v>140371123</v>
      </c>
      <c r="F7" s="60">
        <v>140371123</v>
      </c>
      <c r="G7" s="60">
        <v>11682552</v>
      </c>
      <c r="H7" s="60">
        <v>19202416</v>
      </c>
      <c r="I7" s="60">
        <v>18370669</v>
      </c>
      <c r="J7" s="60">
        <v>49255637</v>
      </c>
      <c r="K7" s="60">
        <v>19155771</v>
      </c>
      <c r="L7" s="60">
        <v>2681646</v>
      </c>
      <c r="M7" s="60">
        <v>17213027</v>
      </c>
      <c r="N7" s="60">
        <v>39050444</v>
      </c>
      <c r="O7" s="60">
        <v>8268360</v>
      </c>
      <c r="P7" s="60">
        <v>17523253</v>
      </c>
      <c r="Q7" s="60">
        <v>13721424</v>
      </c>
      <c r="R7" s="60">
        <v>39513037</v>
      </c>
      <c r="S7" s="60"/>
      <c r="T7" s="60"/>
      <c r="U7" s="60"/>
      <c r="V7" s="60"/>
      <c r="W7" s="60">
        <v>127819118</v>
      </c>
      <c r="X7" s="60">
        <v>105278342</v>
      </c>
      <c r="Y7" s="60">
        <v>22540776</v>
      </c>
      <c r="Z7" s="140">
        <v>21.41</v>
      </c>
      <c r="AA7" s="155">
        <v>140371123</v>
      </c>
    </row>
    <row r="8" spans="1:27" ht="12.75">
      <c r="A8" s="291" t="s">
        <v>207</v>
      </c>
      <c r="B8" s="142"/>
      <c r="C8" s="62">
        <v>238886937</v>
      </c>
      <c r="D8" s="156"/>
      <c r="E8" s="60">
        <v>46386587</v>
      </c>
      <c r="F8" s="60">
        <v>46386587</v>
      </c>
      <c r="G8" s="60"/>
      <c r="H8" s="60"/>
      <c r="I8" s="60">
        <v>2741834</v>
      </c>
      <c r="J8" s="60">
        <v>2741834</v>
      </c>
      <c r="K8" s="60"/>
      <c r="L8" s="60">
        <v>8366821</v>
      </c>
      <c r="M8" s="60">
        <v>2314528</v>
      </c>
      <c r="N8" s="60">
        <v>10681349</v>
      </c>
      <c r="O8" s="60">
        <v>4341785</v>
      </c>
      <c r="P8" s="60"/>
      <c r="Q8" s="60">
        <v>7042503</v>
      </c>
      <c r="R8" s="60">
        <v>11384288</v>
      </c>
      <c r="S8" s="60"/>
      <c r="T8" s="60"/>
      <c r="U8" s="60"/>
      <c r="V8" s="60"/>
      <c r="W8" s="60">
        <v>24807471</v>
      </c>
      <c r="X8" s="60">
        <v>34789940</v>
      </c>
      <c r="Y8" s="60">
        <v>-9982469</v>
      </c>
      <c r="Z8" s="140">
        <v>-28.69</v>
      </c>
      <c r="AA8" s="155">
        <v>46386587</v>
      </c>
    </row>
    <row r="9" spans="1:27" ht="12.75">
      <c r="A9" s="291" t="s">
        <v>208</v>
      </c>
      <c r="B9" s="142"/>
      <c r="C9" s="62">
        <v>364353185</v>
      </c>
      <c r="D9" s="156"/>
      <c r="E9" s="60">
        <v>415152340</v>
      </c>
      <c r="F9" s="60">
        <v>415152340</v>
      </c>
      <c r="G9" s="60"/>
      <c r="H9" s="60">
        <v>1786368</v>
      </c>
      <c r="I9" s="60">
        <v>24543370</v>
      </c>
      <c r="J9" s="60">
        <v>26329738</v>
      </c>
      <c r="K9" s="60">
        <v>12619216</v>
      </c>
      <c r="L9" s="60">
        <v>146382778</v>
      </c>
      <c r="M9" s="60">
        <v>48160209</v>
      </c>
      <c r="N9" s="60">
        <v>207162203</v>
      </c>
      <c r="O9" s="60"/>
      <c r="P9" s="60">
        <v>56975906</v>
      </c>
      <c r="Q9" s="60">
        <v>35026324</v>
      </c>
      <c r="R9" s="60">
        <v>92002230</v>
      </c>
      <c r="S9" s="60"/>
      <c r="T9" s="60"/>
      <c r="U9" s="60"/>
      <c r="V9" s="60"/>
      <c r="W9" s="60">
        <v>325494171</v>
      </c>
      <c r="X9" s="60">
        <v>311364255</v>
      </c>
      <c r="Y9" s="60">
        <v>14129916</v>
      </c>
      <c r="Z9" s="140">
        <v>4.54</v>
      </c>
      <c r="AA9" s="155">
        <v>415152340</v>
      </c>
    </row>
    <row r="10" spans="1:27" ht="12.75">
      <c r="A10" s="291" t="s">
        <v>209</v>
      </c>
      <c r="B10" s="142"/>
      <c r="C10" s="62">
        <v>442079674</v>
      </c>
      <c r="D10" s="156"/>
      <c r="E10" s="60">
        <v>143177000</v>
      </c>
      <c r="F10" s="60">
        <v>143177000</v>
      </c>
      <c r="G10" s="60"/>
      <c r="H10" s="60"/>
      <c r="I10" s="60">
        <v>900565</v>
      </c>
      <c r="J10" s="60">
        <v>900565</v>
      </c>
      <c r="K10" s="60">
        <v>699060</v>
      </c>
      <c r="L10" s="60">
        <v>1893920</v>
      </c>
      <c r="M10" s="60">
        <v>5811403</v>
      </c>
      <c r="N10" s="60">
        <v>8404383</v>
      </c>
      <c r="O10" s="60">
        <v>657895</v>
      </c>
      <c r="P10" s="60"/>
      <c r="Q10" s="60">
        <v>3600235</v>
      </c>
      <c r="R10" s="60">
        <v>4258130</v>
      </c>
      <c r="S10" s="60"/>
      <c r="T10" s="60"/>
      <c r="U10" s="60"/>
      <c r="V10" s="60"/>
      <c r="W10" s="60">
        <v>13563078</v>
      </c>
      <c r="X10" s="60">
        <v>107382750</v>
      </c>
      <c r="Y10" s="60">
        <v>-93819672</v>
      </c>
      <c r="Z10" s="140">
        <v>-87.37</v>
      </c>
      <c r="AA10" s="155">
        <v>143177000</v>
      </c>
    </row>
    <row r="11" spans="1:27" ht="12.75">
      <c r="A11" s="292" t="s">
        <v>210</v>
      </c>
      <c r="B11" s="142"/>
      <c r="C11" s="293">
        <f aca="true" t="shared" si="1" ref="C11:Y11">SUM(C6:C10)</f>
        <v>1382712438</v>
      </c>
      <c r="D11" s="294">
        <f t="shared" si="1"/>
        <v>0</v>
      </c>
      <c r="E11" s="295">
        <f t="shared" si="1"/>
        <v>947992943</v>
      </c>
      <c r="F11" s="295">
        <f t="shared" si="1"/>
        <v>947992943</v>
      </c>
      <c r="G11" s="295">
        <f t="shared" si="1"/>
        <v>11682552</v>
      </c>
      <c r="H11" s="295">
        <f t="shared" si="1"/>
        <v>20988784</v>
      </c>
      <c r="I11" s="295">
        <f t="shared" si="1"/>
        <v>55817705</v>
      </c>
      <c r="J11" s="295">
        <f t="shared" si="1"/>
        <v>88489041</v>
      </c>
      <c r="K11" s="295">
        <f t="shared" si="1"/>
        <v>37763696</v>
      </c>
      <c r="L11" s="295">
        <f t="shared" si="1"/>
        <v>175744911</v>
      </c>
      <c r="M11" s="295">
        <f t="shared" si="1"/>
        <v>103665922</v>
      </c>
      <c r="N11" s="295">
        <f t="shared" si="1"/>
        <v>317174529</v>
      </c>
      <c r="O11" s="295">
        <f t="shared" si="1"/>
        <v>26817028</v>
      </c>
      <c r="P11" s="295">
        <f t="shared" si="1"/>
        <v>87895886</v>
      </c>
      <c r="Q11" s="295">
        <f t="shared" si="1"/>
        <v>72485305</v>
      </c>
      <c r="R11" s="295">
        <f t="shared" si="1"/>
        <v>187198219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592861789</v>
      </c>
      <c r="X11" s="295">
        <f t="shared" si="1"/>
        <v>710994707</v>
      </c>
      <c r="Y11" s="295">
        <f t="shared" si="1"/>
        <v>-118132918</v>
      </c>
      <c r="Z11" s="296">
        <f>+IF(X11&lt;&gt;0,+(Y11/X11)*100,0)</f>
        <v>-16.615161384035453</v>
      </c>
      <c r="AA11" s="297">
        <f>SUM(AA6:AA10)</f>
        <v>947992943</v>
      </c>
    </row>
    <row r="12" spans="1:27" ht="12.75">
      <c r="A12" s="298" t="s">
        <v>211</v>
      </c>
      <c r="B12" s="136"/>
      <c r="C12" s="62">
        <v>133310735</v>
      </c>
      <c r="D12" s="156"/>
      <c r="E12" s="60">
        <v>77546896</v>
      </c>
      <c r="F12" s="60">
        <v>77546896</v>
      </c>
      <c r="G12" s="60"/>
      <c r="H12" s="60"/>
      <c r="I12" s="60">
        <v>1886463</v>
      </c>
      <c r="J12" s="60">
        <v>1886463</v>
      </c>
      <c r="K12" s="60">
        <v>1562867</v>
      </c>
      <c r="L12" s="60">
        <v>6530298</v>
      </c>
      <c r="M12" s="60">
        <v>1132867</v>
      </c>
      <c r="N12" s="60">
        <v>9226032</v>
      </c>
      <c r="O12" s="60">
        <v>2753845</v>
      </c>
      <c r="P12" s="60">
        <v>7342713</v>
      </c>
      <c r="Q12" s="60">
        <v>140332</v>
      </c>
      <c r="R12" s="60">
        <v>10236890</v>
      </c>
      <c r="S12" s="60"/>
      <c r="T12" s="60"/>
      <c r="U12" s="60"/>
      <c r="V12" s="60"/>
      <c r="W12" s="60">
        <v>21349385</v>
      </c>
      <c r="X12" s="60">
        <v>58160172</v>
      </c>
      <c r="Y12" s="60">
        <v>-36810787</v>
      </c>
      <c r="Z12" s="140">
        <v>-63.29</v>
      </c>
      <c r="AA12" s="155">
        <v>77546896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160298256</v>
      </c>
      <c r="D15" s="156"/>
      <c r="E15" s="60">
        <v>304944814</v>
      </c>
      <c r="F15" s="60">
        <v>304944814</v>
      </c>
      <c r="G15" s="60">
        <v>6513726</v>
      </c>
      <c r="H15" s="60">
        <v>6098790</v>
      </c>
      <c r="I15" s="60">
        <v>7741036</v>
      </c>
      <c r="J15" s="60">
        <v>20353552</v>
      </c>
      <c r="K15" s="60">
        <v>4598359</v>
      </c>
      <c r="L15" s="60">
        <v>6722066</v>
      </c>
      <c r="M15" s="60">
        <v>1588254</v>
      </c>
      <c r="N15" s="60">
        <v>12908679</v>
      </c>
      <c r="O15" s="60">
        <v>7267605</v>
      </c>
      <c r="P15" s="60">
        <v>4324600</v>
      </c>
      <c r="Q15" s="60">
        <v>4729559</v>
      </c>
      <c r="R15" s="60">
        <v>16321764</v>
      </c>
      <c r="S15" s="60"/>
      <c r="T15" s="60"/>
      <c r="U15" s="60"/>
      <c r="V15" s="60"/>
      <c r="W15" s="60">
        <v>49583995</v>
      </c>
      <c r="X15" s="60">
        <v>228708611</v>
      </c>
      <c r="Y15" s="60">
        <v>-179124616</v>
      </c>
      <c r="Z15" s="140">
        <v>-78.32</v>
      </c>
      <c r="AA15" s="155">
        <v>304944814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6741419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475609523</v>
      </c>
      <c r="F20" s="100">
        <f t="shared" si="2"/>
        <v>475609523</v>
      </c>
      <c r="G20" s="100">
        <f t="shared" si="2"/>
        <v>822834</v>
      </c>
      <c r="H20" s="100">
        <f t="shared" si="2"/>
        <v>4535920</v>
      </c>
      <c r="I20" s="100">
        <f t="shared" si="2"/>
        <v>46620288</v>
      </c>
      <c r="J20" s="100">
        <f t="shared" si="2"/>
        <v>51979042</v>
      </c>
      <c r="K20" s="100">
        <f t="shared" si="2"/>
        <v>18039172</v>
      </c>
      <c r="L20" s="100">
        <f t="shared" si="2"/>
        <v>66609307</v>
      </c>
      <c r="M20" s="100">
        <f t="shared" si="2"/>
        <v>19619517</v>
      </c>
      <c r="N20" s="100">
        <f t="shared" si="2"/>
        <v>104267996</v>
      </c>
      <c r="O20" s="100">
        <f t="shared" si="2"/>
        <v>22099254</v>
      </c>
      <c r="P20" s="100">
        <f t="shared" si="2"/>
        <v>19767124</v>
      </c>
      <c r="Q20" s="100">
        <f t="shared" si="2"/>
        <v>62581285</v>
      </c>
      <c r="R20" s="100">
        <f t="shared" si="2"/>
        <v>104447663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260694701</v>
      </c>
      <c r="X20" s="100">
        <f t="shared" si="2"/>
        <v>356707142</v>
      </c>
      <c r="Y20" s="100">
        <f t="shared" si="2"/>
        <v>-96012441</v>
      </c>
      <c r="Z20" s="137">
        <f>+IF(X20&lt;&gt;0,+(Y20/X20)*100,0)</f>
        <v>-26.916321456776437</v>
      </c>
      <c r="AA20" s="153">
        <f>SUM(AA26:AA33)</f>
        <v>475609523</v>
      </c>
    </row>
    <row r="21" spans="1:27" ht="12.75">
      <c r="A21" s="291" t="s">
        <v>205</v>
      </c>
      <c r="B21" s="142"/>
      <c r="C21" s="62"/>
      <c r="D21" s="156"/>
      <c r="E21" s="60">
        <v>103498588</v>
      </c>
      <c r="F21" s="60">
        <v>103498588</v>
      </c>
      <c r="G21" s="60"/>
      <c r="H21" s="60">
        <v>2268090</v>
      </c>
      <c r="I21" s="60">
        <v>16905892</v>
      </c>
      <c r="J21" s="60">
        <v>19173982</v>
      </c>
      <c r="K21" s="60">
        <v>5958859</v>
      </c>
      <c r="L21" s="60">
        <v>7750174</v>
      </c>
      <c r="M21" s="60">
        <v>9246235</v>
      </c>
      <c r="N21" s="60">
        <v>22955268</v>
      </c>
      <c r="O21" s="60">
        <v>9778423</v>
      </c>
      <c r="P21" s="60">
        <v>1416328</v>
      </c>
      <c r="Q21" s="60">
        <v>10906404</v>
      </c>
      <c r="R21" s="60">
        <v>22101155</v>
      </c>
      <c r="S21" s="60"/>
      <c r="T21" s="60"/>
      <c r="U21" s="60"/>
      <c r="V21" s="60"/>
      <c r="W21" s="60">
        <v>64230405</v>
      </c>
      <c r="X21" s="60">
        <v>77623941</v>
      </c>
      <c r="Y21" s="60">
        <v>-13393536</v>
      </c>
      <c r="Z21" s="140">
        <v>-17.25</v>
      </c>
      <c r="AA21" s="155">
        <v>103498588</v>
      </c>
    </row>
    <row r="22" spans="1:27" ht="12.75">
      <c r="A22" s="291" t="s">
        <v>206</v>
      </c>
      <c r="B22" s="142"/>
      <c r="C22" s="62"/>
      <c r="D22" s="156"/>
      <c r="E22" s="60">
        <v>40440000</v>
      </c>
      <c r="F22" s="60">
        <v>40440000</v>
      </c>
      <c r="G22" s="60">
        <v>822834</v>
      </c>
      <c r="H22" s="60">
        <v>94941</v>
      </c>
      <c r="I22" s="60">
        <v>4095325</v>
      </c>
      <c r="J22" s="60">
        <v>5013100</v>
      </c>
      <c r="K22" s="60">
        <v>222380</v>
      </c>
      <c r="L22" s="60">
        <v>1051336</v>
      </c>
      <c r="M22" s="60">
        <v>880648</v>
      </c>
      <c r="N22" s="60">
        <v>2154364</v>
      </c>
      <c r="O22" s="60">
        <v>498007</v>
      </c>
      <c r="P22" s="60">
        <v>2662629</v>
      </c>
      <c r="Q22" s="60">
        <v>2465600</v>
      </c>
      <c r="R22" s="60">
        <v>5626236</v>
      </c>
      <c r="S22" s="60"/>
      <c r="T22" s="60"/>
      <c r="U22" s="60"/>
      <c r="V22" s="60"/>
      <c r="W22" s="60">
        <v>12793700</v>
      </c>
      <c r="X22" s="60">
        <v>30330000</v>
      </c>
      <c r="Y22" s="60">
        <v>-17536300</v>
      </c>
      <c r="Z22" s="140">
        <v>-57.82</v>
      </c>
      <c r="AA22" s="155">
        <v>40440000</v>
      </c>
    </row>
    <row r="23" spans="1:27" ht="12.75">
      <c r="A23" s="291" t="s">
        <v>207</v>
      </c>
      <c r="B23" s="142"/>
      <c r="C23" s="62"/>
      <c r="D23" s="156"/>
      <c r="E23" s="60">
        <v>229302415</v>
      </c>
      <c r="F23" s="60">
        <v>229302415</v>
      </c>
      <c r="G23" s="60"/>
      <c r="H23" s="60">
        <v>2172889</v>
      </c>
      <c r="I23" s="60">
        <v>23151349</v>
      </c>
      <c r="J23" s="60">
        <v>25324238</v>
      </c>
      <c r="K23" s="60">
        <v>11440577</v>
      </c>
      <c r="L23" s="60">
        <v>19889678</v>
      </c>
      <c r="M23" s="60">
        <v>5812459</v>
      </c>
      <c r="N23" s="60">
        <v>37142714</v>
      </c>
      <c r="O23" s="60">
        <v>11395155</v>
      </c>
      <c r="P23" s="60">
        <v>13826192</v>
      </c>
      <c r="Q23" s="60">
        <v>45076832</v>
      </c>
      <c r="R23" s="60">
        <v>70298179</v>
      </c>
      <c r="S23" s="60"/>
      <c r="T23" s="60"/>
      <c r="U23" s="60"/>
      <c r="V23" s="60"/>
      <c r="W23" s="60">
        <v>132765131</v>
      </c>
      <c r="X23" s="60">
        <v>171976811</v>
      </c>
      <c r="Y23" s="60">
        <v>-39211680</v>
      </c>
      <c r="Z23" s="140">
        <v>-22.8</v>
      </c>
      <c r="AA23" s="155">
        <v>229302415</v>
      </c>
    </row>
    <row r="24" spans="1:27" ht="12.75">
      <c r="A24" s="291" t="s">
        <v>208</v>
      </c>
      <c r="B24" s="142"/>
      <c r="C24" s="62"/>
      <c r="D24" s="156"/>
      <c r="E24" s="60">
        <v>69380020</v>
      </c>
      <c r="F24" s="60">
        <v>69380020</v>
      </c>
      <c r="G24" s="60"/>
      <c r="H24" s="60"/>
      <c r="I24" s="60"/>
      <c r="J24" s="60"/>
      <c r="K24" s="60"/>
      <c r="L24" s="60">
        <v>36868101</v>
      </c>
      <c r="M24" s="60">
        <v>1915253</v>
      </c>
      <c r="N24" s="60">
        <v>38783354</v>
      </c>
      <c r="O24" s="60"/>
      <c r="P24" s="60">
        <v>1415002</v>
      </c>
      <c r="Q24" s="60">
        <v>3500350</v>
      </c>
      <c r="R24" s="60">
        <v>4915352</v>
      </c>
      <c r="S24" s="60"/>
      <c r="T24" s="60"/>
      <c r="U24" s="60"/>
      <c r="V24" s="60"/>
      <c r="W24" s="60">
        <v>43698706</v>
      </c>
      <c r="X24" s="60">
        <v>52035015</v>
      </c>
      <c r="Y24" s="60">
        <v>-8336309</v>
      </c>
      <c r="Z24" s="140">
        <v>-16.02</v>
      </c>
      <c r="AA24" s="155">
        <v>69380020</v>
      </c>
    </row>
    <row r="25" spans="1:27" ht="12.75">
      <c r="A25" s="291" t="s">
        <v>209</v>
      </c>
      <c r="B25" s="142"/>
      <c r="C25" s="62"/>
      <c r="D25" s="156"/>
      <c r="E25" s="60">
        <v>10272000</v>
      </c>
      <c r="F25" s="60">
        <v>10272000</v>
      </c>
      <c r="G25" s="60"/>
      <c r="H25" s="60"/>
      <c r="I25" s="60"/>
      <c r="J25" s="60"/>
      <c r="K25" s="60">
        <v>400976</v>
      </c>
      <c r="L25" s="60">
        <v>1034106</v>
      </c>
      <c r="M25" s="60">
        <v>1331850</v>
      </c>
      <c r="N25" s="60">
        <v>2766932</v>
      </c>
      <c r="O25" s="60">
        <v>304862</v>
      </c>
      <c r="P25" s="60">
        <v>183343</v>
      </c>
      <c r="Q25" s="60">
        <v>386735</v>
      </c>
      <c r="R25" s="60">
        <v>874940</v>
      </c>
      <c r="S25" s="60"/>
      <c r="T25" s="60"/>
      <c r="U25" s="60"/>
      <c r="V25" s="60"/>
      <c r="W25" s="60">
        <v>3641872</v>
      </c>
      <c r="X25" s="60">
        <v>7704000</v>
      </c>
      <c r="Y25" s="60">
        <v>-4062128</v>
      </c>
      <c r="Z25" s="140">
        <v>-52.73</v>
      </c>
      <c r="AA25" s="155">
        <v>10272000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452893023</v>
      </c>
      <c r="F26" s="295">
        <f t="shared" si="3"/>
        <v>452893023</v>
      </c>
      <c r="G26" s="295">
        <f t="shared" si="3"/>
        <v>822834</v>
      </c>
      <c r="H26" s="295">
        <f t="shared" si="3"/>
        <v>4535920</v>
      </c>
      <c r="I26" s="295">
        <f t="shared" si="3"/>
        <v>44152566</v>
      </c>
      <c r="J26" s="295">
        <f t="shared" si="3"/>
        <v>49511320</v>
      </c>
      <c r="K26" s="295">
        <f t="shared" si="3"/>
        <v>18022792</v>
      </c>
      <c r="L26" s="295">
        <f t="shared" si="3"/>
        <v>66593395</v>
      </c>
      <c r="M26" s="295">
        <f t="shared" si="3"/>
        <v>19186445</v>
      </c>
      <c r="N26" s="295">
        <f t="shared" si="3"/>
        <v>103802632</v>
      </c>
      <c r="O26" s="295">
        <f t="shared" si="3"/>
        <v>21976447</v>
      </c>
      <c r="P26" s="295">
        <f t="shared" si="3"/>
        <v>19503494</v>
      </c>
      <c r="Q26" s="295">
        <f t="shared" si="3"/>
        <v>62335921</v>
      </c>
      <c r="R26" s="295">
        <f t="shared" si="3"/>
        <v>103815862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257129814</v>
      </c>
      <c r="X26" s="295">
        <f t="shared" si="3"/>
        <v>339669767</v>
      </c>
      <c r="Y26" s="295">
        <f t="shared" si="3"/>
        <v>-82539953</v>
      </c>
      <c r="Z26" s="296">
        <f>+IF(X26&lt;&gt;0,+(Y26/X26)*100,0)</f>
        <v>-24.300058768550926</v>
      </c>
      <c r="AA26" s="297">
        <f>SUM(AA21:AA25)</f>
        <v>452893023</v>
      </c>
    </row>
    <row r="27" spans="1:27" ht="12.75">
      <c r="A27" s="298" t="s">
        <v>211</v>
      </c>
      <c r="B27" s="147"/>
      <c r="C27" s="62"/>
      <c r="D27" s="156"/>
      <c r="E27" s="60">
        <v>5000000</v>
      </c>
      <c r="F27" s="60">
        <v>5000000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>
        <v>78056</v>
      </c>
      <c r="R27" s="60">
        <v>78056</v>
      </c>
      <c r="S27" s="60"/>
      <c r="T27" s="60"/>
      <c r="U27" s="60"/>
      <c r="V27" s="60"/>
      <c r="W27" s="60">
        <v>78056</v>
      </c>
      <c r="X27" s="60">
        <v>3750000</v>
      </c>
      <c r="Y27" s="60">
        <v>-3671944</v>
      </c>
      <c r="Z27" s="140">
        <v>-97.92</v>
      </c>
      <c r="AA27" s="155">
        <v>5000000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17716500</v>
      </c>
      <c r="F30" s="60">
        <v>17716500</v>
      </c>
      <c r="G30" s="60"/>
      <c r="H30" s="60"/>
      <c r="I30" s="60">
        <v>2467722</v>
      </c>
      <c r="J30" s="60">
        <v>2467722</v>
      </c>
      <c r="K30" s="60">
        <v>16380</v>
      </c>
      <c r="L30" s="60">
        <v>15912</v>
      </c>
      <c r="M30" s="60">
        <v>433072</v>
      </c>
      <c r="N30" s="60">
        <v>465364</v>
      </c>
      <c r="O30" s="60">
        <v>122807</v>
      </c>
      <c r="P30" s="60">
        <v>263630</v>
      </c>
      <c r="Q30" s="60">
        <v>167308</v>
      </c>
      <c r="R30" s="60">
        <v>553745</v>
      </c>
      <c r="S30" s="60"/>
      <c r="T30" s="60"/>
      <c r="U30" s="60"/>
      <c r="V30" s="60"/>
      <c r="W30" s="60">
        <v>3486831</v>
      </c>
      <c r="X30" s="60">
        <v>13287375</v>
      </c>
      <c r="Y30" s="60">
        <v>-9800544</v>
      </c>
      <c r="Z30" s="140">
        <v>-73.76</v>
      </c>
      <c r="AA30" s="155">
        <v>17716500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104404159</v>
      </c>
      <c r="D36" s="156">
        <f t="shared" si="4"/>
        <v>0</v>
      </c>
      <c r="E36" s="60">
        <f t="shared" si="4"/>
        <v>306404481</v>
      </c>
      <c r="F36" s="60">
        <f t="shared" si="4"/>
        <v>306404481</v>
      </c>
      <c r="G36" s="60">
        <f t="shared" si="4"/>
        <v>0</v>
      </c>
      <c r="H36" s="60">
        <f t="shared" si="4"/>
        <v>2268090</v>
      </c>
      <c r="I36" s="60">
        <f t="shared" si="4"/>
        <v>26167159</v>
      </c>
      <c r="J36" s="60">
        <f t="shared" si="4"/>
        <v>28435249</v>
      </c>
      <c r="K36" s="60">
        <f t="shared" si="4"/>
        <v>11248508</v>
      </c>
      <c r="L36" s="60">
        <f t="shared" si="4"/>
        <v>24169920</v>
      </c>
      <c r="M36" s="60">
        <f t="shared" si="4"/>
        <v>39412990</v>
      </c>
      <c r="N36" s="60">
        <f t="shared" si="4"/>
        <v>74831418</v>
      </c>
      <c r="O36" s="60">
        <f t="shared" si="4"/>
        <v>23327411</v>
      </c>
      <c r="P36" s="60">
        <f t="shared" si="4"/>
        <v>14813055</v>
      </c>
      <c r="Q36" s="60">
        <f t="shared" si="4"/>
        <v>24001223</v>
      </c>
      <c r="R36" s="60">
        <f t="shared" si="4"/>
        <v>62141689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165408356</v>
      </c>
      <c r="X36" s="60">
        <f t="shared" si="4"/>
        <v>229803361</v>
      </c>
      <c r="Y36" s="60">
        <f t="shared" si="4"/>
        <v>-64395005</v>
      </c>
      <c r="Z36" s="140">
        <f aca="true" t="shared" si="5" ref="Z36:Z49">+IF(X36&lt;&gt;0,+(Y36/X36)*100,0)</f>
        <v>-28.02178554734019</v>
      </c>
      <c r="AA36" s="155">
        <f>AA6+AA21</f>
        <v>306404481</v>
      </c>
    </row>
    <row r="37" spans="1:27" ht="12.75">
      <c r="A37" s="291" t="s">
        <v>206</v>
      </c>
      <c r="B37" s="142"/>
      <c r="C37" s="62">
        <f t="shared" si="4"/>
        <v>232988483</v>
      </c>
      <c r="D37" s="156">
        <f t="shared" si="4"/>
        <v>0</v>
      </c>
      <c r="E37" s="60">
        <f t="shared" si="4"/>
        <v>180811123</v>
      </c>
      <c r="F37" s="60">
        <f t="shared" si="4"/>
        <v>180811123</v>
      </c>
      <c r="G37" s="60">
        <f t="shared" si="4"/>
        <v>12505386</v>
      </c>
      <c r="H37" s="60">
        <f t="shared" si="4"/>
        <v>19297357</v>
      </c>
      <c r="I37" s="60">
        <f t="shared" si="4"/>
        <v>22465994</v>
      </c>
      <c r="J37" s="60">
        <f t="shared" si="4"/>
        <v>54268737</v>
      </c>
      <c r="K37" s="60">
        <f t="shared" si="4"/>
        <v>19378151</v>
      </c>
      <c r="L37" s="60">
        <f t="shared" si="4"/>
        <v>3732982</v>
      </c>
      <c r="M37" s="60">
        <f t="shared" si="4"/>
        <v>18093675</v>
      </c>
      <c r="N37" s="60">
        <f t="shared" si="4"/>
        <v>41204808</v>
      </c>
      <c r="O37" s="60">
        <f t="shared" si="4"/>
        <v>8766367</v>
      </c>
      <c r="P37" s="60">
        <f t="shared" si="4"/>
        <v>20185882</v>
      </c>
      <c r="Q37" s="60">
        <f t="shared" si="4"/>
        <v>16187024</v>
      </c>
      <c r="R37" s="60">
        <f t="shared" si="4"/>
        <v>45139273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140612818</v>
      </c>
      <c r="X37" s="60">
        <f t="shared" si="4"/>
        <v>135608342</v>
      </c>
      <c r="Y37" s="60">
        <f t="shared" si="4"/>
        <v>5004476</v>
      </c>
      <c r="Z37" s="140">
        <f t="shared" si="5"/>
        <v>3.6903894894607587</v>
      </c>
      <c r="AA37" s="155">
        <f>AA7+AA22</f>
        <v>180811123</v>
      </c>
    </row>
    <row r="38" spans="1:27" ht="12.75">
      <c r="A38" s="291" t="s">
        <v>207</v>
      </c>
      <c r="B38" s="142"/>
      <c r="C38" s="62">
        <f t="shared" si="4"/>
        <v>238886937</v>
      </c>
      <c r="D38" s="156">
        <f t="shared" si="4"/>
        <v>0</v>
      </c>
      <c r="E38" s="60">
        <f t="shared" si="4"/>
        <v>275689002</v>
      </c>
      <c r="F38" s="60">
        <f t="shared" si="4"/>
        <v>275689002</v>
      </c>
      <c r="G38" s="60">
        <f t="shared" si="4"/>
        <v>0</v>
      </c>
      <c r="H38" s="60">
        <f t="shared" si="4"/>
        <v>2172889</v>
      </c>
      <c r="I38" s="60">
        <f t="shared" si="4"/>
        <v>25893183</v>
      </c>
      <c r="J38" s="60">
        <f t="shared" si="4"/>
        <v>28066072</v>
      </c>
      <c r="K38" s="60">
        <f t="shared" si="4"/>
        <v>11440577</v>
      </c>
      <c r="L38" s="60">
        <f t="shared" si="4"/>
        <v>28256499</v>
      </c>
      <c r="M38" s="60">
        <f t="shared" si="4"/>
        <v>8126987</v>
      </c>
      <c r="N38" s="60">
        <f t="shared" si="4"/>
        <v>47824063</v>
      </c>
      <c r="O38" s="60">
        <f t="shared" si="4"/>
        <v>15736940</v>
      </c>
      <c r="P38" s="60">
        <f t="shared" si="4"/>
        <v>13826192</v>
      </c>
      <c r="Q38" s="60">
        <f t="shared" si="4"/>
        <v>52119335</v>
      </c>
      <c r="R38" s="60">
        <f t="shared" si="4"/>
        <v>81682467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157572602</v>
      </c>
      <c r="X38" s="60">
        <f t="shared" si="4"/>
        <v>206766751</v>
      </c>
      <c r="Y38" s="60">
        <f t="shared" si="4"/>
        <v>-49194149</v>
      </c>
      <c r="Z38" s="140">
        <f t="shared" si="5"/>
        <v>-23.792098469448796</v>
      </c>
      <c r="AA38" s="155">
        <f>AA8+AA23</f>
        <v>275689002</v>
      </c>
    </row>
    <row r="39" spans="1:27" ht="12.75">
      <c r="A39" s="291" t="s">
        <v>208</v>
      </c>
      <c r="B39" s="142"/>
      <c r="C39" s="62">
        <f t="shared" si="4"/>
        <v>364353185</v>
      </c>
      <c r="D39" s="156">
        <f t="shared" si="4"/>
        <v>0</v>
      </c>
      <c r="E39" s="60">
        <f t="shared" si="4"/>
        <v>484532360</v>
      </c>
      <c r="F39" s="60">
        <f t="shared" si="4"/>
        <v>484532360</v>
      </c>
      <c r="G39" s="60">
        <f t="shared" si="4"/>
        <v>0</v>
      </c>
      <c r="H39" s="60">
        <f t="shared" si="4"/>
        <v>1786368</v>
      </c>
      <c r="I39" s="60">
        <f t="shared" si="4"/>
        <v>24543370</v>
      </c>
      <c r="J39" s="60">
        <f t="shared" si="4"/>
        <v>26329738</v>
      </c>
      <c r="K39" s="60">
        <f t="shared" si="4"/>
        <v>12619216</v>
      </c>
      <c r="L39" s="60">
        <f t="shared" si="4"/>
        <v>183250879</v>
      </c>
      <c r="M39" s="60">
        <f t="shared" si="4"/>
        <v>50075462</v>
      </c>
      <c r="N39" s="60">
        <f t="shared" si="4"/>
        <v>245945557</v>
      </c>
      <c r="O39" s="60">
        <f t="shared" si="4"/>
        <v>0</v>
      </c>
      <c r="P39" s="60">
        <f t="shared" si="4"/>
        <v>58390908</v>
      </c>
      <c r="Q39" s="60">
        <f t="shared" si="4"/>
        <v>38526674</v>
      </c>
      <c r="R39" s="60">
        <f t="shared" si="4"/>
        <v>96917582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369192877</v>
      </c>
      <c r="X39" s="60">
        <f t="shared" si="4"/>
        <v>363399270</v>
      </c>
      <c r="Y39" s="60">
        <f t="shared" si="4"/>
        <v>5793607</v>
      </c>
      <c r="Z39" s="140">
        <f t="shared" si="5"/>
        <v>1.5942814084354102</v>
      </c>
      <c r="AA39" s="155">
        <f>AA9+AA24</f>
        <v>484532360</v>
      </c>
    </row>
    <row r="40" spans="1:27" ht="12.75">
      <c r="A40" s="291" t="s">
        <v>209</v>
      </c>
      <c r="B40" s="142"/>
      <c r="C40" s="62">
        <f t="shared" si="4"/>
        <v>442079674</v>
      </c>
      <c r="D40" s="156">
        <f t="shared" si="4"/>
        <v>0</v>
      </c>
      <c r="E40" s="60">
        <f t="shared" si="4"/>
        <v>153449000</v>
      </c>
      <c r="F40" s="60">
        <f t="shared" si="4"/>
        <v>153449000</v>
      </c>
      <c r="G40" s="60">
        <f t="shared" si="4"/>
        <v>0</v>
      </c>
      <c r="H40" s="60">
        <f t="shared" si="4"/>
        <v>0</v>
      </c>
      <c r="I40" s="60">
        <f t="shared" si="4"/>
        <v>900565</v>
      </c>
      <c r="J40" s="60">
        <f t="shared" si="4"/>
        <v>900565</v>
      </c>
      <c r="K40" s="60">
        <f t="shared" si="4"/>
        <v>1100036</v>
      </c>
      <c r="L40" s="60">
        <f t="shared" si="4"/>
        <v>2928026</v>
      </c>
      <c r="M40" s="60">
        <f t="shared" si="4"/>
        <v>7143253</v>
      </c>
      <c r="N40" s="60">
        <f t="shared" si="4"/>
        <v>11171315</v>
      </c>
      <c r="O40" s="60">
        <f t="shared" si="4"/>
        <v>962757</v>
      </c>
      <c r="P40" s="60">
        <f t="shared" si="4"/>
        <v>183343</v>
      </c>
      <c r="Q40" s="60">
        <f t="shared" si="4"/>
        <v>3986970</v>
      </c>
      <c r="R40" s="60">
        <f t="shared" si="4"/>
        <v>5133070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17204950</v>
      </c>
      <c r="X40" s="60">
        <f t="shared" si="4"/>
        <v>115086750</v>
      </c>
      <c r="Y40" s="60">
        <f t="shared" si="4"/>
        <v>-97881800</v>
      </c>
      <c r="Z40" s="140">
        <f t="shared" si="5"/>
        <v>-85.0504510727777</v>
      </c>
      <c r="AA40" s="155">
        <f>AA10+AA25</f>
        <v>153449000</v>
      </c>
    </row>
    <row r="41" spans="1:27" ht="12.75">
      <c r="A41" s="292" t="s">
        <v>210</v>
      </c>
      <c r="B41" s="142"/>
      <c r="C41" s="293">
        <f aca="true" t="shared" si="6" ref="C41:Y41">SUM(C36:C40)</f>
        <v>1382712438</v>
      </c>
      <c r="D41" s="294">
        <f t="shared" si="6"/>
        <v>0</v>
      </c>
      <c r="E41" s="295">
        <f t="shared" si="6"/>
        <v>1400885966</v>
      </c>
      <c r="F41" s="295">
        <f t="shared" si="6"/>
        <v>1400885966</v>
      </c>
      <c r="G41" s="295">
        <f t="shared" si="6"/>
        <v>12505386</v>
      </c>
      <c r="H41" s="295">
        <f t="shared" si="6"/>
        <v>25524704</v>
      </c>
      <c r="I41" s="295">
        <f t="shared" si="6"/>
        <v>99970271</v>
      </c>
      <c r="J41" s="295">
        <f t="shared" si="6"/>
        <v>138000361</v>
      </c>
      <c r="K41" s="295">
        <f t="shared" si="6"/>
        <v>55786488</v>
      </c>
      <c r="L41" s="295">
        <f t="shared" si="6"/>
        <v>242338306</v>
      </c>
      <c r="M41" s="295">
        <f t="shared" si="6"/>
        <v>122852367</v>
      </c>
      <c r="N41" s="295">
        <f t="shared" si="6"/>
        <v>420977161</v>
      </c>
      <c r="O41" s="295">
        <f t="shared" si="6"/>
        <v>48793475</v>
      </c>
      <c r="P41" s="295">
        <f t="shared" si="6"/>
        <v>107399380</v>
      </c>
      <c r="Q41" s="295">
        <f t="shared" si="6"/>
        <v>134821226</v>
      </c>
      <c r="R41" s="295">
        <f t="shared" si="6"/>
        <v>291014081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849991603</v>
      </c>
      <c r="X41" s="295">
        <f t="shared" si="6"/>
        <v>1050664474</v>
      </c>
      <c r="Y41" s="295">
        <f t="shared" si="6"/>
        <v>-200672871</v>
      </c>
      <c r="Z41" s="296">
        <f t="shared" si="5"/>
        <v>-19.09961514507247</v>
      </c>
      <c r="AA41" s="297">
        <f>SUM(AA36:AA40)</f>
        <v>1400885966</v>
      </c>
    </row>
    <row r="42" spans="1:27" ht="12.75">
      <c r="A42" s="298" t="s">
        <v>211</v>
      </c>
      <c r="B42" s="136"/>
      <c r="C42" s="95">
        <f aca="true" t="shared" si="7" ref="C42:Y48">C12+C27</f>
        <v>133310735</v>
      </c>
      <c r="D42" s="129">
        <f t="shared" si="7"/>
        <v>0</v>
      </c>
      <c r="E42" s="54">
        <f t="shared" si="7"/>
        <v>82546896</v>
      </c>
      <c r="F42" s="54">
        <f t="shared" si="7"/>
        <v>82546896</v>
      </c>
      <c r="G42" s="54">
        <f t="shared" si="7"/>
        <v>0</v>
      </c>
      <c r="H42" s="54">
        <f t="shared" si="7"/>
        <v>0</v>
      </c>
      <c r="I42" s="54">
        <f t="shared" si="7"/>
        <v>1886463</v>
      </c>
      <c r="J42" s="54">
        <f t="shared" si="7"/>
        <v>1886463</v>
      </c>
      <c r="K42" s="54">
        <f t="shared" si="7"/>
        <v>1562867</v>
      </c>
      <c r="L42" s="54">
        <f t="shared" si="7"/>
        <v>6530298</v>
      </c>
      <c r="M42" s="54">
        <f t="shared" si="7"/>
        <v>1132867</v>
      </c>
      <c r="N42" s="54">
        <f t="shared" si="7"/>
        <v>9226032</v>
      </c>
      <c r="O42" s="54">
        <f t="shared" si="7"/>
        <v>2753845</v>
      </c>
      <c r="P42" s="54">
        <f t="shared" si="7"/>
        <v>7342713</v>
      </c>
      <c r="Q42" s="54">
        <f t="shared" si="7"/>
        <v>218388</v>
      </c>
      <c r="R42" s="54">
        <f t="shared" si="7"/>
        <v>10314946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21427441</v>
      </c>
      <c r="X42" s="54">
        <f t="shared" si="7"/>
        <v>61910172</v>
      </c>
      <c r="Y42" s="54">
        <f t="shared" si="7"/>
        <v>-40482731</v>
      </c>
      <c r="Z42" s="184">
        <f t="shared" si="5"/>
        <v>-65.38946620920387</v>
      </c>
      <c r="AA42" s="130">
        <f aca="true" t="shared" si="8" ref="AA42:AA48">AA12+AA27</f>
        <v>82546896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160298256</v>
      </c>
      <c r="D45" s="129">
        <f t="shared" si="7"/>
        <v>0</v>
      </c>
      <c r="E45" s="54">
        <f t="shared" si="7"/>
        <v>322661314</v>
      </c>
      <c r="F45" s="54">
        <f t="shared" si="7"/>
        <v>322661314</v>
      </c>
      <c r="G45" s="54">
        <f t="shared" si="7"/>
        <v>6513726</v>
      </c>
      <c r="H45" s="54">
        <f t="shared" si="7"/>
        <v>6098790</v>
      </c>
      <c r="I45" s="54">
        <f t="shared" si="7"/>
        <v>10208758</v>
      </c>
      <c r="J45" s="54">
        <f t="shared" si="7"/>
        <v>22821274</v>
      </c>
      <c r="K45" s="54">
        <f t="shared" si="7"/>
        <v>4614739</v>
      </c>
      <c r="L45" s="54">
        <f t="shared" si="7"/>
        <v>6737978</v>
      </c>
      <c r="M45" s="54">
        <f t="shared" si="7"/>
        <v>2021326</v>
      </c>
      <c r="N45" s="54">
        <f t="shared" si="7"/>
        <v>13374043</v>
      </c>
      <c r="O45" s="54">
        <f t="shared" si="7"/>
        <v>7390412</v>
      </c>
      <c r="P45" s="54">
        <f t="shared" si="7"/>
        <v>4588230</v>
      </c>
      <c r="Q45" s="54">
        <f t="shared" si="7"/>
        <v>4896867</v>
      </c>
      <c r="R45" s="54">
        <f t="shared" si="7"/>
        <v>16875509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53070826</v>
      </c>
      <c r="X45" s="54">
        <f t="shared" si="7"/>
        <v>241995986</v>
      </c>
      <c r="Y45" s="54">
        <f t="shared" si="7"/>
        <v>-188925160</v>
      </c>
      <c r="Z45" s="184">
        <f t="shared" si="5"/>
        <v>-78.06954285597118</v>
      </c>
      <c r="AA45" s="130">
        <f t="shared" si="8"/>
        <v>322661314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6741419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1683062848</v>
      </c>
      <c r="D49" s="218">
        <f t="shared" si="9"/>
        <v>0</v>
      </c>
      <c r="E49" s="220">
        <f t="shared" si="9"/>
        <v>1806094176</v>
      </c>
      <c r="F49" s="220">
        <f t="shared" si="9"/>
        <v>1806094176</v>
      </c>
      <c r="G49" s="220">
        <f t="shared" si="9"/>
        <v>19019112</v>
      </c>
      <c r="H49" s="220">
        <f t="shared" si="9"/>
        <v>31623494</v>
      </c>
      <c r="I49" s="220">
        <f t="shared" si="9"/>
        <v>112065492</v>
      </c>
      <c r="J49" s="220">
        <f t="shared" si="9"/>
        <v>162708098</v>
      </c>
      <c r="K49" s="220">
        <f t="shared" si="9"/>
        <v>61964094</v>
      </c>
      <c r="L49" s="220">
        <f t="shared" si="9"/>
        <v>255606582</v>
      </c>
      <c r="M49" s="220">
        <f t="shared" si="9"/>
        <v>126006560</v>
      </c>
      <c r="N49" s="220">
        <f t="shared" si="9"/>
        <v>443577236</v>
      </c>
      <c r="O49" s="220">
        <f t="shared" si="9"/>
        <v>58937732</v>
      </c>
      <c r="P49" s="220">
        <f t="shared" si="9"/>
        <v>119330323</v>
      </c>
      <c r="Q49" s="220">
        <f t="shared" si="9"/>
        <v>139936481</v>
      </c>
      <c r="R49" s="220">
        <f t="shared" si="9"/>
        <v>318204536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924489870</v>
      </c>
      <c r="X49" s="220">
        <f t="shared" si="9"/>
        <v>1354570632</v>
      </c>
      <c r="Y49" s="220">
        <f t="shared" si="9"/>
        <v>-430080762</v>
      </c>
      <c r="Z49" s="221">
        <f t="shared" si="5"/>
        <v>-31.750338582565696</v>
      </c>
      <c r="AA49" s="222">
        <f>SUM(AA41:AA48)</f>
        <v>1806094176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430904115</v>
      </c>
      <c r="D51" s="129">
        <f t="shared" si="10"/>
        <v>0</v>
      </c>
      <c r="E51" s="54">
        <f t="shared" si="10"/>
        <v>373769684</v>
      </c>
      <c r="F51" s="54">
        <f t="shared" si="10"/>
        <v>373769684</v>
      </c>
      <c r="G51" s="54">
        <f t="shared" si="10"/>
        <v>1942392</v>
      </c>
      <c r="H51" s="54">
        <f t="shared" si="10"/>
        <v>24596505</v>
      </c>
      <c r="I51" s="54">
        <f t="shared" si="10"/>
        <v>25217547</v>
      </c>
      <c r="J51" s="54">
        <f t="shared" si="10"/>
        <v>51756444</v>
      </c>
      <c r="K51" s="54">
        <f t="shared" si="10"/>
        <v>21807349</v>
      </c>
      <c r="L51" s="54">
        <f t="shared" si="10"/>
        <v>15361692</v>
      </c>
      <c r="M51" s="54">
        <f t="shared" si="10"/>
        <v>35249738</v>
      </c>
      <c r="N51" s="54">
        <f t="shared" si="10"/>
        <v>72418779</v>
      </c>
      <c r="O51" s="54">
        <f t="shared" si="10"/>
        <v>20891529</v>
      </c>
      <c r="P51" s="54">
        <f t="shared" si="10"/>
        <v>16585447</v>
      </c>
      <c r="Q51" s="54">
        <f t="shared" si="10"/>
        <v>36050557</v>
      </c>
      <c r="R51" s="54">
        <f t="shared" si="10"/>
        <v>73527533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197702756</v>
      </c>
      <c r="X51" s="54">
        <f t="shared" si="10"/>
        <v>280327264</v>
      </c>
      <c r="Y51" s="54">
        <f t="shared" si="10"/>
        <v>-82624508</v>
      </c>
      <c r="Z51" s="184">
        <f>+IF(X51&lt;&gt;0,+(Y51/X51)*100,0)</f>
        <v>-29.474303291455804</v>
      </c>
      <c r="AA51" s="130">
        <f>SUM(AA57:AA61)</f>
        <v>373769684</v>
      </c>
    </row>
    <row r="52" spans="1:27" ht="12.75">
      <c r="A52" s="310" t="s">
        <v>205</v>
      </c>
      <c r="B52" s="142"/>
      <c r="C52" s="62"/>
      <c r="D52" s="156"/>
      <c r="E52" s="60">
        <v>49777284</v>
      </c>
      <c r="F52" s="60">
        <v>49777284</v>
      </c>
      <c r="G52" s="60">
        <v>-2896</v>
      </c>
      <c r="H52" s="60">
        <v>970080</v>
      </c>
      <c r="I52" s="60">
        <v>4963804</v>
      </c>
      <c r="J52" s="60">
        <v>5930988</v>
      </c>
      <c r="K52" s="60">
        <v>392597</v>
      </c>
      <c r="L52" s="60">
        <v>2010320</v>
      </c>
      <c r="M52" s="60">
        <v>14343240</v>
      </c>
      <c r="N52" s="60">
        <v>16746157</v>
      </c>
      <c r="O52" s="60">
        <v>2702740</v>
      </c>
      <c r="P52" s="60">
        <v>2131864</v>
      </c>
      <c r="Q52" s="60">
        <v>7884657</v>
      </c>
      <c r="R52" s="60">
        <v>12719261</v>
      </c>
      <c r="S52" s="60"/>
      <c r="T52" s="60"/>
      <c r="U52" s="60"/>
      <c r="V52" s="60"/>
      <c r="W52" s="60">
        <v>35396406</v>
      </c>
      <c r="X52" s="60">
        <v>37332963</v>
      </c>
      <c r="Y52" s="60">
        <v>-1936557</v>
      </c>
      <c r="Z52" s="140">
        <v>-5.19</v>
      </c>
      <c r="AA52" s="155">
        <v>49777284</v>
      </c>
    </row>
    <row r="53" spans="1:27" ht="12.75">
      <c r="A53" s="310" t="s">
        <v>206</v>
      </c>
      <c r="B53" s="142"/>
      <c r="C53" s="62"/>
      <c r="D53" s="156"/>
      <c r="E53" s="60">
        <v>61317857</v>
      </c>
      <c r="F53" s="60">
        <v>61317857</v>
      </c>
      <c r="G53" s="60">
        <v>14127</v>
      </c>
      <c r="H53" s="60">
        <v>276001</v>
      </c>
      <c r="I53" s="60">
        <v>146923</v>
      </c>
      <c r="J53" s="60">
        <v>437051</v>
      </c>
      <c r="K53" s="60">
        <v>379730</v>
      </c>
      <c r="L53" s="60">
        <v>6575</v>
      </c>
      <c r="M53" s="60">
        <v>2290536</v>
      </c>
      <c r="N53" s="60">
        <v>2676841</v>
      </c>
      <c r="O53" s="60">
        <v>3786</v>
      </c>
      <c r="P53" s="60">
        <v>-1171703</v>
      </c>
      <c r="Q53" s="60">
        <v>83524</v>
      </c>
      <c r="R53" s="60">
        <v>-1084393</v>
      </c>
      <c r="S53" s="60"/>
      <c r="T53" s="60"/>
      <c r="U53" s="60"/>
      <c r="V53" s="60"/>
      <c r="W53" s="60">
        <v>2029499</v>
      </c>
      <c r="X53" s="60">
        <v>45988393</v>
      </c>
      <c r="Y53" s="60">
        <v>-43958894</v>
      </c>
      <c r="Z53" s="140">
        <v>-95.59</v>
      </c>
      <c r="AA53" s="155">
        <v>61317857</v>
      </c>
    </row>
    <row r="54" spans="1:27" ht="12.75">
      <c r="A54" s="310" t="s">
        <v>207</v>
      </c>
      <c r="B54" s="142"/>
      <c r="C54" s="62"/>
      <c r="D54" s="156"/>
      <c r="E54" s="60">
        <v>42929109</v>
      </c>
      <c r="F54" s="60">
        <v>42929109</v>
      </c>
      <c r="G54" s="60"/>
      <c r="H54" s="60">
        <v>12553628</v>
      </c>
      <c r="I54" s="60">
        <v>2242103</v>
      </c>
      <c r="J54" s="60">
        <v>14795731</v>
      </c>
      <c r="K54" s="60">
        <v>2697333</v>
      </c>
      <c r="L54" s="60">
        <v>522958</v>
      </c>
      <c r="M54" s="60">
        <v>7190427</v>
      </c>
      <c r="N54" s="60">
        <v>10410718</v>
      </c>
      <c r="O54" s="60">
        <v>5427221</v>
      </c>
      <c r="P54" s="60">
        <v>4794210</v>
      </c>
      <c r="Q54" s="60">
        <v>4310324</v>
      </c>
      <c r="R54" s="60">
        <v>14531755</v>
      </c>
      <c r="S54" s="60"/>
      <c r="T54" s="60"/>
      <c r="U54" s="60"/>
      <c r="V54" s="60"/>
      <c r="W54" s="60">
        <v>39738204</v>
      </c>
      <c r="X54" s="60">
        <v>32196832</v>
      </c>
      <c r="Y54" s="60">
        <v>7541372</v>
      </c>
      <c r="Z54" s="140">
        <v>23.42</v>
      </c>
      <c r="AA54" s="155">
        <v>42929109</v>
      </c>
    </row>
    <row r="55" spans="1:27" ht="12.75">
      <c r="A55" s="310" t="s">
        <v>208</v>
      </c>
      <c r="B55" s="142"/>
      <c r="C55" s="62"/>
      <c r="D55" s="156"/>
      <c r="E55" s="60">
        <v>28174895</v>
      </c>
      <c r="F55" s="60">
        <v>28174895</v>
      </c>
      <c r="G55" s="60"/>
      <c r="H55" s="60">
        <v>3564269</v>
      </c>
      <c r="I55" s="60">
        <v>781458</v>
      </c>
      <c r="J55" s="60">
        <v>4345727</v>
      </c>
      <c r="K55" s="60">
        <v>751584</v>
      </c>
      <c r="L55" s="60"/>
      <c r="M55" s="60">
        <v>924651</v>
      </c>
      <c r="N55" s="60">
        <v>1676235</v>
      </c>
      <c r="O55" s="60"/>
      <c r="P55" s="60">
        <v>903197</v>
      </c>
      <c r="Q55" s="60">
        <v>4648257</v>
      </c>
      <c r="R55" s="60">
        <v>5551454</v>
      </c>
      <c r="S55" s="60"/>
      <c r="T55" s="60"/>
      <c r="U55" s="60"/>
      <c r="V55" s="60"/>
      <c r="W55" s="60">
        <v>11573416</v>
      </c>
      <c r="X55" s="60">
        <v>21131171</v>
      </c>
      <c r="Y55" s="60">
        <v>-9557755</v>
      </c>
      <c r="Z55" s="140">
        <v>-45.23</v>
      </c>
      <c r="AA55" s="155">
        <v>28174895</v>
      </c>
    </row>
    <row r="56" spans="1:27" ht="12.75">
      <c r="A56" s="310" t="s">
        <v>209</v>
      </c>
      <c r="B56" s="142"/>
      <c r="C56" s="62">
        <v>395291191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395291191</v>
      </c>
      <c r="D57" s="294">
        <f t="shared" si="11"/>
        <v>0</v>
      </c>
      <c r="E57" s="295">
        <f t="shared" si="11"/>
        <v>182199145</v>
      </c>
      <c r="F57" s="295">
        <f t="shared" si="11"/>
        <v>182199145</v>
      </c>
      <c r="G57" s="295">
        <f t="shared" si="11"/>
        <v>11231</v>
      </c>
      <c r="H57" s="295">
        <f t="shared" si="11"/>
        <v>17363978</v>
      </c>
      <c r="I57" s="295">
        <f t="shared" si="11"/>
        <v>8134288</v>
      </c>
      <c r="J57" s="295">
        <f t="shared" si="11"/>
        <v>25509497</v>
      </c>
      <c r="K57" s="295">
        <f t="shared" si="11"/>
        <v>4221244</v>
      </c>
      <c r="L57" s="295">
        <f t="shared" si="11"/>
        <v>2539853</v>
      </c>
      <c r="M57" s="295">
        <f t="shared" si="11"/>
        <v>24748854</v>
      </c>
      <c r="N57" s="295">
        <f t="shared" si="11"/>
        <v>31509951</v>
      </c>
      <c r="O57" s="295">
        <f t="shared" si="11"/>
        <v>8133747</v>
      </c>
      <c r="P57" s="295">
        <f t="shared" si="11"/>
        <v>6657568</v>
      </c>
      <c r="Q57" s="295">
        <f t="shared" si="11"/>
        <v>16926762</v>
      </c>
      <c r="R57" s="295">
        <f t="shared" si="11"/>
        <v>31718077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88737525</v>
      </c>
      <c r="X57" s="295">
        <f t="shared" si="11"/>
        <v>136649359</v>
      </c>
      <c r="Y57" s="295">
        <f t="shared" si="11"/>
        <v>-47911834</v>
      </c>
      <c r="Z57" s="296">
        <f>+IF(X57&lt;&gt;0,+(Y57/X57)*100,0)</f>
        <v>-35.06187979996306</v>
      </c>
      <c r="AA57" s="297">
        <f>SUM(AA52:AA56)</f>
        <v>182199145</v>
      </c>
    </row>
    <row r="58" spans="1:27" ht="12.75">
      <c r="A58" s="311" t="s">
        <v>211</v>
      </c>
      <c r="B58" s="136"/>
      <c r="C58" s="62">
        <v>771051</v>
      </c>
      <c r="D58" s="156"/>
      <c r="E58" s="60">
        <v>39021750</v>
      </c>
      <c r="F58" s="60">
        <v>39021750</v>
      </c>
      <c r="G58" s="60"/>
      <c r="H58" s="60">
        <v>695459</v>
      </c>
      <c r="I58" s="60">
        <v>2019980</v>
      </c>
      <c r="J58" s="60">
        <v>2715439</v>
      </c>
      <c r="K58" s="60">
        <v>5225096</v>
      </c>
      <c r="L58" s="60">
        <v>3404336</v>
      </c>
      <c r="M58" s="60">
        <v>1737381</v>
      </c>
      <c r="N58" s="60">
        <v>10366813</v>
      </c>
      <c r="O58" s="60">
        <v>3416230</v>
      </c>
      <c r="P58" s="60">
        <v>2753447</v>
      </c>
      <c r="Q58" s="60">
        <v>3872656</v>
      </c>
      <c r="R58" s="60">
        <v>10042333</v>
      </c>
      <c r="S58" s="60"/>
      <c r="T58" s="60"/>
      <c r="U58" s="60"/>
      <c r="V58" s="60"/>
      <c r="W58" s="60">
        <v>23124585</v>
      </c>
      <c r="X58" s="60">
        <v>29266313</v>
      </c>
      <c r="Y58" s="60">
        <v>-6141728</v>
      </c>
      <c r="Z58" s="140">
        <v>-20.99</v>
      </c>
      <c r="AA58" s="155">
        <v>39021750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34841873</v>
      </c>
      <c r="D61" s="156"/>
      <c r="E61" s="60">
        <v>152548789</v>
      </c>
      <c r="F61" s="60">
        <v>152548789</v>
      </c>
      <c r="G61" s="60">
        <v>1931161</v>
      </c>
      <c r="H61" s="60">
        <v>6537068</v>
      </c>
      <c r="I61" s="60">
        <v>15063279</v>
      </c>
      <c r="J61" s="60">
        <v>23531508</v>
      </c>
      <c r="K61" s="60">
        <v>12361009</v>
      </c>
      <c r="L61" s="60">
        <v>9417503</v>
      </c>
      <c r="M61" s="60">
        <v>8763503</v>
      </c>
      <c r="N61" s="60">
        <v>30542015</v>
      </c>
      <c r="O61" s="60">
        <v>9341552</v>
      </c>
      <c r="P61" s="60">
        <v>7174432</v>
      </c>
      <c r="Q61" s="60">
        <v>15251139</v>
      </c>
      <c r="R61" s="60">
        <v>31767123</v>
      </c>
      <c r="S61" s="60"/>
      <c r="T61" s="60"/>
      <c r="U61" s="60"/>
      <c r="V61" s="60"/>
      <c r="W61" s="60">
        <v>85840646</v>
      </c>
      <c r="X61" s="60">
        <v>114411592</v>
      </c>
      <c r="Y61" s="60">
        <v>-28570946</v>
      </c>
      <c r="Z61" s="140">
        <v>-24.97</v>
      </c>
      <c r="AA61" s="155">
        <v>152548789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36068430</v>
      </c>
      <c r="F66" s="275"/>
      <c r="G66" s="275">
        <v>1942393</v>
      </c>
      <c r="H66" s="275">
        <v>1157272</v>
      </c>
      <c r="I66" s="275">
        <v>1097564</v>
      </c>
      <c r="J66" s="275">
        <v>4197229</v>
      </c>
      <c r="K66" s="275">
        <v>2434222</v>
      </c>
      <c r="L66" s="275">
        <v>2406308</v>
      </c>
      <c r="M66" s="275">
        <v>2326895</v>
      </c>
      <c r="N66" s="275">
        <v>7167425</v>
      </c>
      <c r="O66" s="275">
        <v>1801795</v>
      </c>
      <c r="P66" s="275">
        <v>974369</v>
      </c>
      <c r="Q66" s="275">
        <v>1394515</v>
      </c>
      <c r="R66" s="275">
        <v>4170679</v>
      </c>
      <c r="S66" s="275"/>
      <c r="T66" s="275"/>
      <c r="U66" s="275"/>
      <c r="V66" s="275"/>
      <c r="W66" s="275">
        <v>15535333</v>
      </c>
      <c r="X66" s="275"/>
      <c r="Y66" s="275">
        <v>15535333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337914160</v>
      </c>
      <c r="F67" s="60"/>
      <c r="G67" s="60"/>
      <c r="H67" s="60">
        <v>23439233</v>
      </c>
      <c r="I67" s="60">
        <v>24119981</v>
      </c>
      <c r="J67" s="60">
        <v>47559214</v>
      </c>
      <c r="K67" s="60">
        <v>19373124</v>
      </c>
      <c r="L67" s="60">
        <v>12955383</v>
      </c>
      <c r="M67" s="60">
        <v>32922843</v>
      </c>
      <c r="N67" s="60">
        <v>65251350</v>
      </c>
      <c r="O67" s="60">
        <v>18820598</v>
      </c>
      <c r="P67" s="60">
        <v>14978277</v>
      </c>
      <c r="Q67" s="60">
        <v>30128902</v>
      </c>
      <c r="R67" s="60">
        <v>63927777</v>
      </c>
      <c r="S67" s="60"/>
      <c r="T67" s="60"/>
      <c r="U67" s="60"/>
      <c r="V67" s="60"/>
      <c r="W67" s="60">
        <v>176738341</v>
      </c>
      <c r="X67" s="60"/>
      <c r="Y67" s="60">
        <v>176738341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373982590</v>
      </c>
      <c r="F69" s="220">
        <f t="shared" si="12"/>
        <v>0</v>
      </c>
      <c r="G69" s="220">
        <f t="shared" si="12"/>
        <v>1942393</v>
      </c>
      <c r="H69" s="220">
        <f t="shared" si="12"/>
        <v>24596505</v>
      </c>
      <c r="I69" s="220">
        <f t="shared" si="12"/>
        <v>25217545</v>
      </c>
      <c r="J69" s="220">
        <f t="shared" si="12"/>
        <v>51756443</v>
      </c>
      <c r="K69" s="220">
        <f t="shared" si="12"/>
        <v>21807346</v>
      </c>
      <c r="L69" s="220">
        <f t="shared" si="12"/>
        <v>15361691</v>
      </c>
      <c r="M69" s="220">
        <f t="shared" si="12"/>
        <v>35249738</v>
      </c>
      <c r="N69" s="220">
        <f t="shared" si="12"/>
        <v>72418775</v>
      </c>
      <c r="O69" s="220">
        <f t="shared" si="12"/>
        <v>20622393</v>
      </c>
      <c r="P69" s="220">
        <f t="shared" si="12"/>
        <v>15952646</v>
      </c>
      <c r="Q69" s="220">
        <f t="shared" si="12"/>
        <v>31523417</v>
      </c>
      <c r="R69" s="220">
        <f t="shared" si="12"/>
        <v>68098456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192273674</v>
      </c>
      <c r="X69" s="220">
        <f t="shared" si="12"/>
        <v>0</v>
      </c>
      <c r="Y69" s="220">
        <f t="shared" si="12"/>
        <v>192273674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1382712438</v>
      </c>
      <c r="D5" s="357">
        <f t="shared" si="0"/>
        <v>0</v>
      </c>
      <c r="E5" s="356">
        <f t="shared" si="0"/>
        <v>947992943</v>
      </c>
      <c r="F5" s="358">
        <f t="shared" si="0"/>
        <v>947992943</v>
      </c>
      <c r="G5" s="358">
        <f t="shared" si="0"/>
        <v>11682552</v>
      </c>
      <c r="H5" s="356">
        <f t="shared" si="0"/>
        <v>20988784</v>
      </c>
      <c r="I5" s="356">
        <f t="shared" si="0"/>
        <v>55817705</v>
      </c>
      <c r="J5" s="358">
        <f t="shared" si="0"/>
        <v>88489041</v>
      </c>
      <c r="K5" s="358">
        <f t="shared" si="0"/>
        <v>37763696</v>
      </c>
      <c r="L5" s="356">
        <f t="shared" si="0"/>
        <v>175744911</v>
      </c>
      <c r="M5" s="356">
        <f t="shared" si="0"/>
        <v>103665922</v>
      </c>
      <c r="N5" s="358">
        <f t="shared" si="0"/>
        <v>317174529</v>
      </c>
      <c r="O5" s="358">
        <f t="shared" si="0"/>
        <v>26817028</v>
      </c>
      <c r="P5" s="356">
        <f t="shared" si="0"/>
        <v>87895886</v>
      </c>
      <c r="Q5" s="356">
        <f t="shared" si="0"/>
        <v>72485305</v>
      </c>
      <c r="R5" s="358">
        <f t="shared" si="0"/>
        <v>187198219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592861789</v>
      </c>
      <c r="X5" s="356">
        <f t="shared" si="0"/>
        <v>710994707</v>
      </c>
      <c r="Y5" s="358">
        <f t="shared" si="0"/>
        <v>-118132918</v>
      </c>
      <c r="Z5" s="359">
        <f>+IF(X5&lt;&gt;0,+(Y5/X5)*100,0)</f>
        <v>-16.615161384035453</v>
      </c>
      <c r="AA5" s="360">
        <f>+AA6+AA8+AA11+AA13+AA15</f>
        <v>947992943</v>
      </c>
    </row>
    <row r="6" spans="1:27" ht="12.75">
      <c r="A6" s="361" t="s">
        <v>205</v>
      </c>
      <c r="B6" s="142"/>
      <c r="C6" s="60">
        <f>+C7</f>
        <v>104404159</v>
      </c>
      <c r="D6" s="340">
        <f aca="true" t="shared" si="1" ref="D6:AA6">+D7</f>
        <v>0</v>
      </c>
      <c r="E6" s="60">
        <f t="shared" si="1"/>
        <v>202905893</v>
      </c>
      <c r="F6" s="59">
        <f t="shared" si="1"/>
        <v>202905893</v>
      </c>
      <c r="G6" s="59">
        <f t="shared" si="1"/>
        <v>0</v>
      </c>
      <c r="H6" s="60">
        <f t="shared" si="1"/>
        <v>0</v>
      </c>
      <c r="I6" s="60">
        <f t="shared" si="1"/>
        <v>9261267</v>
      </c>
      <c r="J6" s="59">
        <f t="shared" si="1"/>
        <v>9261267</v>
      </c>
      <c r="K6" s="59">
        <f t="shared" si="1"/>
        <v>5289649</v>
      </c>
      <c r="L6" s="60">
        <f t="shared" si="1"/>
        <v>16419746</v>
      </c>
      <c r="M6" s="60">
        <f t="shared" si="1"/>
        <v>30166755</v>
      </c>
      <c r="N6" s="59">
        <f t="shared" si="1"/>
        <v>51876150</v>
      </c>
      <c r="O6" s="59">
        <f t="shared" si="1"/>
        <v>13548988</v>
      </c>
      <c r="P6" s="60">
        <f t="shared" si="1"/>
        <v>13396727</v>
      </c>
      <c r="Q6" s="60">
        <f t="shared" si="1"/>
        <v>13094819</v>
      </c>
      <c r="R6" s="59">
        <f t="shared" si="1"/>
        <v>40040534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101177951</v>
      </c>
      <c r="X6" s="60">
        <f t="shared" si="1"/>
        <v>152179420</v>
      </c>
      <c r="Y6" s="59">
        <f t="shared" si="1"/>
        <v>-51001469</v>
      </c>
      <c r="Z6" s="61">
        <f>+IF(X6&lt;&gt;0,+(Y6/X6)*100,0)</f>
        <v>-33.51403823197644</v>
      </c>
      <c r="AA6" s="62">
        <f t="shared" si="1"/>
        <v>202905893</v>
      </c>
    </row>
    <row r="7" spans="1:27" ht="12.75">
      <c r="A7" s="291" t="s">
        <v>229</v>
      </c>
      <c r="B7" s="142"/>
      <c r="C7" s="60">
        <v>104404159</v>
      </c>
      <c r="D7" s="340"/>
      <c r="E7" s="60">
        <v>202905893</v>
      </c>
      <c r="F7" s="59">
        <v>202905893</v>
      </c>
      <c r="G7" s="59"/>
      <c r="H7" s="60"/>
      <c r="I7" s="60">
        <v>9261267</v>
      </c>
      <c r="J7" s="59">
        <v>9261267</v>
      </c>
      <c r="K7" s="59">
        <v>5289649</v>
      </c>
      <c r="L7" s="60">
        <v>16419746</v>
      </c>
      <c r="M7" s="60">
        <v>30166755</v>
      </c>
      <c r="N7" s="59">
        <v>51876150</v>
      </c>
      <c r="O7" s="59">
        <v>13548988</v>
      </c>
      <c r="P7" s="60">
        <v>13396727</v>
      </c>
      <c r="Q7" s="60">
        <v>13094819</v>
      </c>
      <c r="R7" s="59">
        <v>40040534</v>
      </c>
      <c r="S7" s="59"/>
      <c r="T7" s="60"/>
      <c r="U7" s="60"/>
      <c r="V7" s="59"/>
      <c r="W7" s="59">
        <v>101177951</v>
      </c>
      <c r="X7" s="60">
        <v>152179420</v>
      </c>
      <c r="Y7" s="59">
        <v>-51001469</v>
      </c>
      <c r="Z7" s="61">
        <v>-33.51</v>
      </c>
      <c r="AA7" s="62">
        <v>202905893</v>
      </c>
    </row>
    <row r="8" spans="1:27" ht="12.75">
      <c r="A8" s="361" t="s">
        <v>206</v>
      </c>
      <c r="B8" s="142"/>
      <c r="C8" s="60">
        <f aca="true" t="shared" si="2" ref="C8:Y8">SUM(C9:C10)</f>
        <v>232988483</v>
      </c>
      <c r="D8" s="340">
        <f t="shared" si="2"/>
        <v>0</v>
      </c>
      <c r="E8" s="60">
        <f t="shared" si="2"/>
        <v>140371123</v>
      </c>
      <c r="F8" s="59">
        <f t="shared" si="2"/>
        <v>140371123</v>
      </c>
      <c r="G8" s="59">
        <f t="shared" si="2"/>
        <v>11682552</v>
      </c>
      <c r="H8" s="60">
        <f t="shared" si="2"/>
        <v>19202416</v>
      </c>
      <c r="I8" s="60">
        <f t="shared" si="2"/>
        <v>18370669</v>
      </c>
      <c r="J8" s="59">
        <f t="shared" si="2"/>
        <v>49255637</v>
      </c>
      <c r="K8" s="59">
        <f t="shared" si="2"/>
        <v>19155771</v>
      </c>
      <c r="L8" s="60">
        <f t="shared" si="2"/>
        <v>2681646</v>
      </c>
      <c r="M8" s="60">
        <f t="shared" si="2"/>
        <v>17213027</v>
      </c>
      <c r="N8" s="59">
        <f t="shared" si="2"/>
        <v>39050444</v>
      </c>
      <c r="O8" s="59">
        <f t="shared" si="2"/>
        <v>8268360</v>
      </c>
      <c r="P8" s="60">
        <f t="shared" si="2"/>
        <v>17523253</v>
      </c>
      <c r="Q8" s="60">
        <f t="shared" si="2"/>
        <v>13721424</v>
      </c>
      <c r="R8" s="59">
        <f t="shared" si="2"/>
        <v>39513037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127819118</v>
      </c>
      <c r="X8" s="60">
        <f t="shared" si="2"/>
        <v>105278342</v>
      </c>
      <c r="Y8" s="59">
        <f t="shared" si="2"/>
        <v>22540776</v>
      </c>
      <c r="Z8" s="61">
        <f>+IF(X8&lt;&gt;0,+(Y8/X8)*100,0)</f>
        <v>21.41064873533058</v>
      </c>
      <c r="AA8" s="62">
        <f>SUM(AA9:AA10)</f>
        <v>140371123</v>
      </c>
    </row>
    <row r="9" spans="1:27" ht="12.75">
      <c r="A9" s="291" t="s">
        <v>230</v>
      </c>
      <c r="B9" s="142"/>
      <c r="C9" s="60">
        <v>232988483</v>
      </c>
      <c r="D9" s="340"/>
      <c r="E9" s="60">
        <v>140371123</v>
      </c>
      <c r="F9" s="59">
        <v>140371123</v>
      </c>
      <c r="G9" s="59">
        <v>11682552</v>
      </c>
      <c r="H9" s="60">
        <v>19202416</v>
      </c>
      <c r="I9" s="60">
        <v>18370669</v>
      </c>
      <c r="J9" s="59">
        <v>49255637</v>
      </c>
      <c r="K9" s="59">
        <v>19155771</v>
      </c>
      <c r="L9" s="60">
        <v>2681646</v>
      </c>
      <c r="M9" s="60">
        <v>17213027</v>
      </c>
      <c r="N9" s="59">
        <v>39050444</v>
      </c>
      <c r="O9" s="59">
        <v>8268360</v>
      </c>
      <c r="P9" s="60">
        <v>17523253</v>
      </c>
      <c r="Q9" s="60">
        <v>13721424</v>
      </c>
      <c r="R9" s="59">
        <v>39513037</v>
      </c>
      <c r="S9" s="59"/>
      <c r="T9" s="60"/>
      <c r="U9" s="60"/>
      <c r="V9" s="59"/>
      <c r="W9" s="59">
        <v>127819118</v>
      </c>
      <c r="X9" s="60">
        <v>105278342</v>
      </c>
      <c r="Y9" s="59">
        <v>22540776</v>
      </c>
      <c r="Z9" s="61">
        <v>21.41</v>
      </c>
      <c r="AA9" s="62">
        <v>140371123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238886937</v>
      </c>
      <c r="D11" s="363">
        <f aca="true" t="shared" si="3" ref="D11:AA11">+D12</f>
        <v>0</v>
      </c>
      <c r="E11" s="362">
        <f t="shared" si="3"/>
        <v>46386587</v>
      </c>
      <c r="F11" s="364">
        <f t="shared" si="3"/>
        <v>46386587</v>
      </c>
      <c r="G11" s="364">
        <f t="shared" si="3"/>
        <v>0</v>
      </c>
      <c r="H11" s="362">
        <f t="shared" si="3"/>
        <v>0</v>
      </c>
      <c r="I11" s="362">
        <f t="shared" si="3"/>
        <v>2741834</v>
      </c>
      <c r="J11" s="364">
        <f t="shared" si="3"/>
        <v>2741834</v>
      </c>
      <c r="K11" s="364">
        <f t="shared" si="3"/>
        <v>0</v>
      </c>
      <c r="L11" s="362">
        <f t="shared" si="3"/>
        <v>8366821</v>
      </c>
      <c r="M11" s="362">
        <f t="shared" si="3"/>
        <v>2314528</v>
      </c>
      <c r="N11" s="364">
        <f t="shared" si="3"/>
        <v>10681349</v>
      </c>
      <c r="O11" s="364">
        <f t="shared" si="3"/>
        <v>4341785</v>
      </c>
      <c r="P11" s="362">
        <f t="shared" si="3"/>
        <v>0</v>
      </c>
      <c r="Q11" s="362">
        <f t="shared" si="3"/>
        <v>7042503</v>
      </c>
      <c r="R11" s="364">
        <f t="shared" si="3"/>
        <v>11384288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24807471</v>
      </c>
      <c r="X11" s="362">
        <f t="shared" si="3"/>
        <v>34789940</v>
      </c>
      <c r="Y11" s="364">
        <f t="shared" si="3"/>
        <v>-9982469</v>
      </c>
      <c r="Z11" s="365">
        <f>+IF(X11&lt;&gt;0,+(Y11/X11)*100,0)</f>
        <v>-28.69355049189507</v>
      </c>
      <c r="AA11" s="366">
        <f t="shared" si="3"/>
        <v>46386587</v>
      </c>
    </row>
    <row r="12" spans="1:27" ht="12.75">
      <c r="A12" s="291" t="s">
        <v>232</v>
      </c>
      <c r="B12" s="136"/>
      <c r="C12" s="60">
        <v>238886937</v>
      </c>
      <c r="D12" s="340"/>
      <c r="E12" s="60">
        <v>46386587</v>
      </c>
      <c r="F12" s="59">
        <v>46386587</v>
      </c>
      <c r="G12" s="59"/>
      <c r="H12" s="60"/>
      <c r="I12" s="60">
        <v>2741834</v>
      </c>
      <c r="J12" s="59">
        <v>2741834</v>
      </c>
      <c r="K12" s="59"/>
      <c r="L12" s="60">
        <v>8366821</v>
      </c>
      <c r="M12" s="60">
        <v>2314528</v>
      </c>
      <c r="N12" s="59">
        <v>10681349</v>
      </c>
      <c r="O12" s="59">
        <v>4341785</v>
      </c>
      <c r="P12" s="60"/>
      <c r="Q12" s="60">
        <v>7042503</v>
      </c>
      <c r="R12" s="59">
        <v>11384288</v>
      </c>
      <c r="S12" s="59"/>
      <c r="T12" s="60"/>
      <c r="U12" s="60"/>
      <c r="V12" s="59"/>
      <c r="W12" s="59">
        <v>24807471</v>
      </c>
      <c r="X12" s="60">
        <v>34789940</v>
      </c>
      <c r="Y12" s="59">
        <v>-9982469</v>
      </c>
      <c r="Z12" s="61">
        <v>-28.69</v>
      </c>
      <c r="AA12" s="62">
        <v>46386587</v>
      </c>
    </row>
    <row r="13" spans="1:27" ht="12.75">
      <c r="A13" s="361" t="s">
        <v>208</v>
      </c>
      <c r="B13" s="136"/>
      <c r="C13" s="275">
        <f>+C14</f>
        <v>364353185</v>
      </c>
      <c r="D13" s="341">
        <f aca="true" t="shared" si="4" ref="D13:AA13">+D14</f>
        <v>0</v>
      </c>
      <c r="E13" s="275">
        <f t="shared" si="4"/>
        <v>415152340</v>
      </c>
      <c r="F13" s="342">
        <f t="shared" si="4"/>
        <v>415152340</v>
      </c>
      <c r="G13" s="342">
        <f t="shared" si="4"/>
        <v>0</v>
      </c>
      <c r="H13" s="275">
        <f t="shared" si="4"/>
        <v>1786368</v>
      </c>
      <c r="I13" s="275">
        <f t="shared" si="4"/>
        <v>24543370</v>
      </c>
      <c r="J13" s="342">
        <f t="shared" si="4"/>
        <v>26329738</v>
      </c>
      <c r="K13" s="342">
        <f t="shared" si="4"/>
        <v>12619216</v>
      </c>
      <c r="L13" s="275">
        <f t="shared" si="4"/>
        <v>146382778</v>
      </c>
      <c r="M13" s="275">
        <f t="shared" si="4"/>
        <v>48160209</v>
      </c>
      <c r="N13" s="342">
        <f t="shared" si="4"/>
        <v>207162203</v>
      </c>
      <c r="O13" s="342">
        <f t="shared" si="4"/>
        <v>0</v>
      </c>
      <c r="P13" s="275">
        <f t="shared" si="4"/>
        <v>56975906</v>
      </c>
      <c r="Q13" s="275">
        <f t="shared" si="4"/>
        <v>35026324</v>
      </c>
      <c r="R13" s="342">
        <f t="shared" si="4"/>
        <v>92002230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325494171</v>
      </c>
      <c r="X13" s="275">
        <f t="shared" si="4"/>
        <v>311364255</v>
      </c>
      <c r="Y13" s="342">
        <f t="shared" si="4"/>
        <v>14129916</v>
      </c>
      <c r="Z13" s="335">
        <f>+IF(X13&lt;&gt;0,+(Y13/X13)*100,0)</f>
        <v>4.538066195170669</v>
      </c>
      <c r="AA13" s="273">
        <f t="shared" si="4"/>
        <v>415152340</v>
      </c>
    </row>
    <row r="14" spans="1:27" ht="12.75">
      <c r="A14" s="291" t="s">
        <v>233</v>
      </c>
      <c r="B14" s="136"/>
      <c r="C14" s="60">
        <v>364353185</v>
      </c>
      <c r="D14" s="340"/>
      <c r="E14" s="60">
        <v>415152340</v>
      </c>
      <c r="F14" s="59">
        <v>415152340</v>
      </c>
      <c r="G14" s="59"/>
      <c r="H14" s="60">
        <v>1786368</v>
      </c>
      <c r="I14" s="60">
        <v>24543370</v>
      </c>
      <c r="J14" s="59">
        <v>26329738</v>
      </c>
      <c r="K14" s="59">
        <v>12619216</v>
      </c>
      <c r="L14" s="60">
        <v>146382778</v>
      </c>
      <c r="M14" s="60">
        <v>48160209</v>
      </c>
      <c r="N14" s="59">
        <v>207162203</v>
      </c>
      <c r="O14" s="59"/>
      <c r="P14" s="60">
        <v>56975906</v>
      </c>
      <c r="Q14" s="60">
        <v>35026324</v>
      </c>
      <c r="R14" s="59">
        <v>92002230</v>
      </c>
      <c r="S14" s="59"/>
      <c r="T14" s="60"/>
      <c r="U14" s="60"/>
      <c r="V14" s="59"/>
      <c r="W14" s="59">
        <v>325494171</v>
      </c>
      <c r="X14" s="60">
        <v>311364255</v>
      </c>
      <c r="Y14" s="59">
        <v>14129916</v>
      </c>
      <c r="Z14" s="61">
        <v>4.54</v>
      </c>
      <c r="AA14" s="62">
        <v>415152340</v>
      </c>
    </row>
    <row r="15" spans="1:27" ht="12.75">
      <c r="A15" s="361" t="s">
        <v>209</v>
      </c>
      <c r="B15" s="136"/>
      <c r="C15" s="60">
        <f aca="true" t="shared" si="5" ref="C15:Y15">SUM(C16:C20)</f>
        <v>442079674</v>
      </c>
      <c r="D15" s="340">
        <f t="shared" si="5"/>
        <v>0</v>
      </c>
      <c r="E15" s="60">
        <f t="shared" si="5"/>
        <v>143177000</v>
      </c>
      <c r="F15" s="59">
        <f t="shared" si="5"/>
        <v>143177000</v>
      </c>
      <c r="G15" s="59">
        <f t="shared" si="5"/>
        <v>0</v>
      </c>
      <c r="H15" s="60">
        <f t="shared" si="5"/>
        <v>0</v>
      </c>
      <c r="I15" s="60">
        <f t="shared" si="5"/>
        <v>900565</v>
      </c>
      <c r="J15" s="59">
        <f t="shared" si="5"/>
        <v>900565</v>
      </c>
      <c r="K15" s="59">
        <f t="shared" si="5"/>
        <v>699060</v>
      </c>
      <c r="L15" s="60">
        <f t="shared" si="5"/>
        <v>1893920</v>
      </c>
      <c r="M15" s="60">
        <f t="shared" si="5"/>
        <v>5811403</v>
      </c>
      <c r="N15" s="59">
        <f t="shared" si="5"/>
        <v>8404383</v>
      </c>
      <c r="O15" s="59">
        <f t="shared" si="5"/>
        <v>657895</v>
      </c>
      <c r="P15" s="60">
        <f t="shared" si="5"/>
        <v>0</v>
      </c>
      <c r="Q15" s="60">
        <f t="shared" si="5"/>
        <v>3600235</v>
      </c>
      <c r="R15" s="59">
        <f t="shared" si="5"/>
        <v>4258130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13563078</v>
      </c>
      <c r="X15" s="60">
        <f t="shared" si="5"/>
        <v>107382750</v>
      </c>
      <c r="Y15" s="59">
        <f t="shared" si="5"/>
        <v>-93819672</v>
      </c>
      <c r="Z15" s="61">
        <f>+IF(X15&lt;&gt;0,+(Y15/X15)*100,0)</f>
        <v>-87.36940709750868</v>
      </c>
      <c r="AA15" s="62">
        <f>SUM(AA16:AA20)</f>
        <v>143177000</v>
      </c>
    </row>
    <row r="16" spans="1:27" ht="12.75">
      <c r="A16" s="291" t="s">
        <v>234</v>
      </c>
      <c r="B16" s="300"/>
      <c r="C16" s="60"/>
      <c r="D16" s="340"/>
      <c r="E16" s="60">
        <v>14535000</v>
      </c>
      <c r="F16" s="59">
        <v>14535000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10901250</v>
      </c>
      <c r="Y16" s="59">
        <v>-10901250</v>
      </c>
      <c r="Z16" s="61">
        <v>-100</v>
      </c>
      <c r="AA16" s="62">
        <v>14535000</v>
      </c>
    </row>
    <row r="17" spans="1:27" ht="12.75">
      <c r="A17" s="291" t="s">
        <v>235</v>
      </c>
      <c r="B17" s="136"/>
      <c r="C17" s="60"/>
      <c r="D17" s="340"/>
      <c r="E17" s="60">
        <v>80142000</v>
      </c>
      <c r="F17" s="59">
        <v>80142000</v>
      </c>
      <c r="G17" s="59"/>
      <c r="H17" s="60"/>
      <c r="I17" s="60"/>
      <c r="J17" s="59"/>
      <c r="K17" s="59"/>
      <c r="L17" s="60"/>
      <c r="M17" s="60">
        <v>3809851</v>
      </c>
      <c r="N17" s="59">
        <v>3809851</v>
      </c>
      <c r="O17" s="59">
        <v>657895</v>
      </c>
      <c r="P17" s="60"/>
      <c r="Q17" s="60">
        <v>3600235</v>
      </c>
      <c r="R17" s="59">
        <v>4258130</v>
      </c>
      <c r="S17" s="59"/>
      <c r="T17" s="60"/>
      <c r="U17" s="60"/>
      <c r="V17" s="59"/>
      <c r="W17" s="59">
        <v>8067981</v>
      </c>
      <c r="X17" s="60">
        <v>60106500</v>
      </c>
      <c r="Y17" s="59">
        <v>-52038519</v>
      </c>
      <c r="Z17" s="61">
        <v>-86.58</v>
      </c>
      <c r="AA17" s="62">
        <v>80142000</v>
      </c>
    </row>
    <row r="18" spans="1:27" ht="12.75">
      <c r="A18" s="291" t="s">
        <v>82</v>
      </c>
      <c r="B18" s="136"/>
      <c r="C18" s="60"/>
      <c r="D18" s="340"/>
      <c r="E18" s="60">
        <v>48500000</v>
      </c>
      <c r="F18" s="59">
        <v>48500000</v>
      </c>
      <c r="G18" s="59"/>
      <c r="H18" s="60"/>
      <c r="I18" s="60">
        <v>900565</v>
      </c>
      <c r="J18" s="59">
        <v>900565</v>
      </c>
      <c r="K18" s="59">
        <v>699060</v>
      </c>
      <c r="L18" s="60">
        <v>1893920</v>
      </c>
      <c r="M18" s="60">
        <v>2001552</v>
      </c>
      <c r="N18" s="59">
        <v>4594532</v>
      </c>
      <c r="O18" s="59"/>
      <c r="P18" s="60"/>
      <c r="Q18" s="60"/>
      <c r="R18" s="59"/>
      <c r="S18" s="59"/>
      <c r="T18" s="60"/>
      <c r="U18" s="60"/>
      <c r="V18" s="59"/>
      <c r="W18" s="59">
        <v>5495097</v>
      </c>
      <c r="X18" s="60">
        <v>36375000</v>
      </c>
      <c r="Y18" s="59">
        <v>-30879903</v>
      </c>
      <c r="Z18" s="61">
        <v>-84.89</v>
      </c>
      <c r="AA18" s="62">
        <v>48500000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442079674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133310735</v>
      </c>
      <c r="D22" s="344">
        <f t="shared" si="6"/>
        <v>0</v>
      </c>
      <c r="E22" s="343">
        <f t="shared" si="6"/>
        <v>77546896</v>
      </c>
      <c r="F22" s="345">
        <f t="shared" si="6"/>
        <v>77546896</v>
      </c>
      <c r="G22" s="345">
        <f t="shared" si="6"/>
        <v>0</v>
      </c>
      <c r="H22" s="343">
        <f t="shared" si="6"/>
        <v>0</v>
      </c>
      <c r="I22" s="343">
        <f t="shared" si="6"/>
        <v>1886463</v>
      </c>
      <c r="J22" s="345">
        <f t="shared" si="6"/>
        <v>1886463</v>
      </c>
      <c r="K22" s="345">
        <f t="shared" si="6"/>
        <v>1562867</v>
      </c>
      <c r="L22" s="343">
        <f t="shared" si="6"/>
        <v>6530298</v>
      </c>
      <c r="M22" s="343">
        <f t="shared" si="6"/>
        <v>1132867</v>
      </c>
      <c r="N22" s="345">
        <f t="shared" si="6"/>
        <v>9226032</v>
      </c>
      <c r="O22" s="345">
        <f t="shared" si="6"/>
        <v>2753845</v>
      </c>
      <c r="P22" s="343">
        <f t="shared" si="6"/>
        <v>7342713</v>
      </c>
      <c r="Q22" s="343">
        <f t="shared" si="6"/>
        <v>140332</v>
      </c>
      <c r="R22" s="345">
        <f t="shared" si="6"/>
        <v>10236890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21349385</v>
      </c>
      <c r="X22" s="343">
        <f t="shared" si="6"/>
        <v>58160173</v>
      </c>
      <c r="Y22" s="345">
        <f t="shared" si="6"/>
        <v>-36810788</v>
      </c>
      <c r="Z22" s="336">
        <f>+IF(X22&lt;&gt;0,+(Y22/X22)*100,0)</f>
        <v>-63.29208821301133</v>
      </c>
      <c r="AA22" s="350">
        <f>SUM(AA23:AA32)</f>
        <v>77546896</v>
      </c>
    </row>
    <row r="23" spans="1:27" ht="12.75">
      <c r="A23" s="361" t="s">
        <v>237</v>
      </c>
      <c r="B23" s="142"/>
      <c r="C23" s="60">
        <v>66969627</v>
      </c>
      <c r="D23" s="340"/>
      <c r="E23" s="60">
        <v>18500000</v>
      </c>
      <c r="F23" s="59">
        <v>18500000</v>
      </c>
      <c r="G23" s="59"/>
      <c r="H23" s="60"/>
      <c r="I23" s="60">
        <v>917655</v>
      </c>
      <c r="J23" s="59">
        <v>917655</v>
      </c>
      <c r="K23" s="59"/>
      <c r="L23" s="60">
        <v>3817356</v>
      </c>
      <c r="M23" s="60">
        <v>76646</v>
      </c>
      <c r="N23" s="59">
        <v>3894002</v>
      </c>
      <c r="O23" s="59">
        <v>766013</v>
      </c>
      <c r="P23" s="60"/>
      <c r="Q23" s="60"/>
      <c r="R23" s="59">
        <v>766013</v>
      </c>
      <c r="S23" s="59"/>
      <c r="T23" s="60"/>
      <c r="U23" s="60"/>
      <c r="V23" s="59"/>
      <c r="W23" s="59">
        <v>5577670</v>
      </c>
      <c r="X23" s="60">
        <v>13875000</v>
      </c>
      <c r="Y23" s="59">
        <v>-8297330</v>
      </c>
      <c r="Z23" s="61">
        <v>-59.8</v>
      </c>
      <c r="AA23" s="62">
        <v>18500000</v>
      </c>
    </row>
    <row r="24" spans="1:27" ht="12.75">
      <c r="A24" s="361" t="s">
        <v>238</v>
      </c>
      <c r="B24" s="142"/>
      <c r="C24" s="60">
        <v>8025655</v>
      </c>
      <c r="D24" s="340"/>
      <c r="E24" s="60">
        <v>11721826</v>
      </c>
      <c r="F24" s="59">
        <v>11721826</v>
      </c>
      <c r="G24" s="59"/>
      <c r="H24" s="60"/>
      <c r="I24" s="60"/>
      <c r="J24" s="59"/>
      <c r="K24" s="59">
        <v>970428</v>
      </c>
      <c r="L24" s="60"/>
      <c r="M24" s="60">
        <v>587630</v>
      </c>
      <c r="N24" s="59">
        <v>1558058</v>
      </c>
      <c r="O24" s="59">
        <v>407714</v>
      </c>
      <c r="P24" s="60">
        <v>23969</v>
      </c>
      <c r="Q24" s="60">
        <v>140332</v>
      </c>
      <c r="R24" s="59">
        <v>572015</v>
      </c>
      <c r="S24" s="59"/>
      <c r="T24" s="60"/>
      <c r="U24" s="60"/>
      <c r="V24" s="59"/>
      <c r="W24" s="59">
        <v>2130073</v>
      </c>
      <c r="X24" s="60">
        <v>8791370</v>
      </c>
      <c r="Y24" s="59">
        <v>-6661297</v>
      </c>
      <c r="Z24" s="61">
        <v>-75.77</v>
      </c>
      <c r="AA24" s="62">
        <v>11721826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35159907</v>
      </c>
      <c r="D27" s="340"/>
      <c r="E27" s="60">
        <v>8409070</v>
      </c>
      <c r="F27" s="59">
        <v>8409070</v>
      </c>
      <c r="G27" s="59"/>
      <c r="H27" s="60"/>
      <c r="I27" s="60"/>
      <c r="J27" s="59"/>
      <c r="K27" s="59"/>
      <c r="L27" s="60"/>
      <c r="M27" s="60">
        <v>229038</v>
      </c>
      <c r="N27" s="59">
        <v>229038</v>
      </c>
      <c r="O27" s="59">
        <v>1580118</v>
      </c>
      <c r="P27" s="60">
        <v>7318744</v>
      </c>
      <c r="Q27" s="60"/>
      <c r="R27" s="59">
        <v>8898862</v>
      </c>
      <c r="S27" s="59"/>
      <c r="T27" s="60"/>
      <c r="U27" s="60"/>
      <c r="V27" s="59"/>
      <c r="W27" s="59">
        <v>9127900</v>
      </c>
      <c r="X27" s="60">
        <v>6306803</v>
      </c>
      <c r="Y27" s="59">
        <v>2821097</v>
      </c>
      <c r="Z27" s="61">
        <v>44.73</v>
      </c>
      <c r="AA27" s="62">
        <v>8409070</v>
      </c>
    </row>
    <row r="28" spans="1:27" ht="12.75">
      <c r="A28" s="361" t="s">
        <v>242</v>
      </c>
      <c r="B28" s="147"/>
      <c r="C28" s="275">
        <v>430978</v>
      </c>
      <c r="D28" s="341"/>
      <c r="E28" s="275">
        <v>2000000</v>
      </c>
      <c r="F28" s="342">
        <v>2000000</v>
      </c>
      <c r="G28" s="342"/>
      <c r="H28" s="275"/>
      <c r="I28" s="275"/>
      <c r="J28" s="342"/>
      <c r="K28" s="342"/>
      <c r="L28" s="275">
        <v>877150</v>
      </c>
      <c r="M28" s="275"/>
      <c r="N28" s="342">
        <v>877150</v>
      </c>
      <c r="O28" s="342"/>
      <c r="P28" s="275"/>
      <c r="Q28" s="275"/>
      <c r="R28" s="342"/>
      <c r="S28" s="342"/>
      <c r="T28" s="275"/>
      <c r="U28" s="275"/>
      <c r="V28" s="342"/>
      <c r="W28" s="342">
        <v>877150</v>
      </c>
      <c r="X28" s="275">
        <v>1500000</v>
      </c>
      <c r="Y28" s="342">
        <v>-622850</v>
      </c>
      <c r="Z28" s="335">
        <v>-41.52</v>
      </c>
      <c r="AA28" s="273">
        <v>2000000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>
        <v>673979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22050589</v>
      </c>
      <c r="D32" s="340"/>
      <c r="E32" s="60">
        <v>36916000</v>
      </c>
      <c r="F32" s="59">
        <v>36916000</v>
      </c>
      <c r="G32" s="59"/>
      <c r="H32" s="60"/>
      <c r="I32" s="60">
        <v>968808</v>
      </c>
      <c r="J32" s="59">
        <v>968808</v>
      </c>
      <c r="K32" s="59">
        <v>592439</v>
      </c>
      <c r="L32" s="60">
        <v>1835792</v>
      </c>
      <c r="M32" s="60">
        <v>239553</v>
      </c>
      <c r="N32" s="59">
        <v>2667784</v>
      </c>
      <c r="O32" s="59"/>
      <c r="P32" s="60"/>
      <c r="Q32" s="60"/>
      <c r="R32" s="59"/>
      <c r="S32" s="59"/>
      <c r="T32" s="60"/>
      <c r="U32" s="60"/>
      <c r="V32" s="59"/>
      <c r="W32" s="59">
        <v>3636592</v>
      </c>
      <c r="X32" s="60">
        <v>27687000</v>
      </c>
      <c r="Y32" s="59">
        <v>-24050408</v>
      </c>
      <c r="Z32" s="61">
        <v>-86.87</v>
      </c>
      <c r="AA32" s="62">
        <v>36916000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160298256</v>
      </c>
      <c r="D40" s="344">
        <f t="shared" si="9"/>
        <v>0</v>
      </c>
      <c r="E40" s="343">
        <f t="shared" si="9"/>
        <v>304944814</v>
      </c>
      <c r="F40" s="345">
        <f t="shared" si="9"/>
        <v>304944814</v>
      </c>
      <c r="G40" s="345">
        <f t="shared" si="9"/>
        <v>6513726</v>
      </c>
      <c r="H40" s="343">
        <f t="shared" si="9"/>
        <v>6098790</v>
      </c>
      <c r="I40" s="343">
        <f t="shared" si="9"/>
        <v>7741036</v>
      </c>
      <c r="J40" s="345">
        <f t="shared" si="9"/>
        <v>20353552</v>
      </c>
      <c r="K40" s="345">
        <f t="shared" si="9"/>
        <v>4598359</v>
      </c>
      <c r="L40" s="343">
        <f t="shared" si="9"/>
        <v>6722066</v>
      </c>
      <c r="M40" s="343">
        <f t="shared" si="9"/>
        <v>1588254</v>
      </c>
      <c r="N40" s="345">
        <f t="shared" si="9"/>
        <v>12908679</v>
      </c>
      <c r="O40" s="345">
        <f t="shared" si="9"/>
        <v>7267605</v>
      </c>
      <c r="P40" s="343">
        <f t="shared" si="9"/>
        <v>4324600</v>
      </c>
      <c r="Q40" s="343">
        <f t="shared" si="9"/>
        <v>4729559</v>
      </c>
      <c r="R40" s="345">
        <f t="shared" si="9"/>
        <v>16321764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49583995</v>
      </c>
      <c r="X40" s="343">
        <f t="shared" si="9"/>
        <v>228708611</v>
      </c>
      <c r="Y40" s="345">
        <f t="shared" si="9"/>
        <v>-179124616</v>
      </c>
      <c r="Z40" s="336">
        <f>+IF(X40&lt;&gt;0,+(Y40/X40)*100,0)</f>
        <v>-78.3200139324881</v>
      </c>
      <c r="AA40" s="350">
        <f>SUM(AA41:AA49)</f>
        <v>304944814</v>
      </c>
    </row>
    <row r="41" spans="1:27" ht="12.75">
      <c r="A41" s="361" t="s">
        <v>248</v>
      </c>
      <c r="B41" s="142"/>
      <c r="C41" s="362">
        <v>25732125</v>
      </c>
      <c r="D41" s="363"/>
      <c r="E41" s="362">
        <v>79849000</v>
      </c>
      <c r="F41" s="364">
        <v>79849000</v>
      </c>
      <c r="G41" s="364">
        <v>6513726</v>
      </c>
      <c r="H41" s="362">
        <v>6014065</v>
      </c>
      <c r="I41" s="362">
        <v>6513726</v>
      </c>
      <c r="J41" s="364">
        <v>19041517</v>
      </c>
      <c r="K41" s="364">
        <v>4556581</v>
      </c>
      <c r="L41" s="362">
        <v>3149716</v>
      </c>
      <c r="M41" s="362"/>
      <c r="N41" s="364">
        <v>7706297</v>
      </c>
      <c r="O41" s="364">
        <v>7137263</v>
      </c>
      <c r="P41" s="362">
        <v>3332558</v>
      </c>
      <c r="Q41" s="362">
        <v>2746065</v>
      </c>
      <c r="R41" s="364">
        <v>13215886</v>
      </c>
      <c r="S41" s="364"/>
      <c r="T41" s="362"/>
      <c r="U41" s="362"/>
      <c r="V41" s="364"/>
      <c r="W41" s="364">
        <v>39963700</v>
      </c>
      <c r="X41" s="362">
        <v>59886750</v>
      </c>
      <c r="Y41" s="364">
        <v>-19923050</v>
      </c>
      <c r="Z41" s="365">
        <v>-33.27</v>
      </c>
      <c r="AA41" s="366">
        <v>79849000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18603236</v>
      </c>
      <c r="D43" s="369"/>
      <c r="E43" s="305">
        <v>19703300</v>
      </c>
      <c r="F43" s="370">
        <v>19703300</v>
      </c>
      <c r="G43" s="370"/>
      <c r="H43" s="305">
        <v>84725</v>
      </c>
      <c r="I43" s="305">
        <v>81305</v>
      </c>
      <c r="J43" s="370">
        <v>166030</v>
      </c>
      <c r="K43" s="370"/>
      <c r="L43" s="305"/>
      <c r="M43" s="305"/>
      <c r="N43" s="370"/>
      <c r="O43" s="370"/>
      <c r="P43" s="305"/>
      <c r="Q43" s="305">
        <v>-61355</v>
      </c>
      <c r="R43" s="370">
        <v>-61355</v>
      </c>
      <c r="S43" s="370"/>
      <c r="T43" s="305"/>
      <c r="U43" s="305"/>
      <c r="V43" s="370"/>
      <c r="W43" s="370">
        <v>104675</v>
      </c>
      <c r="X43" s="305">
        <v>14777475</v>
      </c>
      <c r="Y43" s="370">
        <v>-14672800</v>
      </c>
      <c r="Z43" s="371">
        <v>-99.29</v>
      </c>
      <c r="AA43" s="303">
        <v>19703300</v>
      </c>
    </row>
    <row r="44" spans="1:27" ht="12.75">
      <c r="A44" s="361" t="s">
        <v>251</v>
      </c>
      <c r="B44" s="136"/>
      <c r="C44" s="60">
        <v>31118134</v>
      </c>
      <c r="D44" s="368"/>
      <c r="E44" s="54">
        <v>16032000</v>
      </c>
      <c r="F44" s="53">
        <v>16032000</v>
      </c>
      <c r="G44" s="53"/>
      <c r="H44" s="54"/>
      <c r="I44" s="54"/>
      <c r="J44" s="53"/>
      <c r="K44" s="53">
        <v>33876</v>
      </c>
      <c r="L44" s="54">
        <v>18525</v>
      </c>
      <c r="M44" s="54"/>
      <c r="N44" s="53">
        <v>52401</v>
      </c>
      <c r="O44" s="53">
        <v>-33876</v>
      </c>
      <c r="P44" s="54">
        <v>462276</v>
      </c>
      <c r="Q44" s="54">
        <v>47583</v>
      </c>
      <c r="R44" s="53">
        <v>475983</v>
      </c>
      <c r="S44" s="53"/>
      <c r="T44" s="54"/>
      <c r="U44" s="54"/>
      <c r="V44" s="53"/>
      <c r="W44" s="53">
        <v>528384</v>
      </c>
      <c r="X44" s="54">
        <v>12024000</v>
      </c>
      <c r="Y44" s="53">
        <v>-11495616</v>
      </c>
      <c r="Z44" s="94">
        <v>-95.61</v>
      </c>
      <c r="AA44" s="95">
        <v>16032000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35001000</v>
      </c>
      <c r="D47" s="368"/>
      <c r="E47" s="54">
        <v>35119714</v>
      </c>
      <c r="F47" s="53">
        <v>35119714</v>
      </c>
      <c r="G47" s="53"/>
      <c r="H47" s="54"/>
      <c r="I47" s="54">
        <v>124034</v>
      </c>
      <c r="J47" s="53">
        <v>124034</v>
      </c>
      <c r="K47" s="53">
        <v>7902</v>
      </c>
      <c r="L47" s="54">
        <v>2142251</v>
      </c>
      <c r="M47" s="54">
        <v>753368</v>
      </c>
      <c r="N47" s="53">
        <v>2903521</v>
      </c>
      <c r="O47" s="53">
        <v>164218</v>
      </c>
      <c r="P47" s="54">
        <v>26400</v>
      </c>
      <c r="Q47" s="54">
        <v>1675756</v>
      </c>
      <c r="R47" s="53">
        <v>1866374</v>
      </c>
      <c r="S47" s="53"/>
      <c r="T47" s="54"/>
      <c r="U47" s="54"/>
      <c r="V47" s="53"/>
      <c r="W47" s="53">
        <v>4893929</v>
      </c>
      <c r="X47" s="54">
        <v>26339786</v>
      </c>
      <c r="Y47" s="53">
        <v>-21445857</v>
      </c>
      <c r="Z47" s="94">
        <v>-81.42</v>
      </c>
      <c r="AA47" s="95">
        <v>35119714</v>
      </c>
    </row>
    <row r="48" spans="1:27" ht="12.75">
      <c r="A48" s="361" t="s">
        <v>255</v>
      </c>
      <c r="B48" s="136"/>
      <c r="C48" s="60">
        <v>49843761</v>
      </c>
      <c r="D48" s="368"/>
      <c r="E48" s="54">
        <v>153579000</v>
      </c>
      <c r="F48" s="53">
        <v>153579000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115184250</v>
      </c>
      <c r="Y48" s="53">
        <v>-115184250</v>
      </c>
      <c r="Z48" s="94">
        <v>-100</v>
      </c>
      <c r="AA48" s="95">
        <v>153579000</v>
      </c>
    </row>
    <row r="49" spans="1:27" ht="12.75">
      <c r="A49" s="361" t="s">
        <v>93</v>
      </c>
      <c r="B49" s="136"/>
      <c r="C49" s="54"/>
      <c r="D49" s="368"/>
      <c r="E49" s="54">
        <v>661800</v>
      </c>
      <c r="F49" s="53">
        <v>661800</v>
      </c>
      <c r="G49" s="53"/>
      <c r="H49" s="54"/>
      <c r="I49" s="54">
        <v>1021971</v>
      </c>
      <c r="J49" s="53">
        <v>1021971</v>
      </c>
      <c r="K49" s="53"/>
      <c r="L49" s="54">
        <v>1411574</v>
      </c>
      <c r="M49" s="54">
        <v>834886</v>
      </c>
      <c r="N49" s="53">
        <v>2246460</v>
      </c>
      <c r="O49" s="53"/>
      <c r="P49" s="54">
        <v>503366</v>
      </c>
      <c r="Q49" s="54">
        <v>321510</v>
      </c>
      <c r="R49" s="53">
        <v>824876</v>
      </c>
      <c r="S49" s="53"/>
      <c r="T49" s="54"/>
      <c r="U49" s="54"/>
      <c r="V49" s="53"/>
      <c r="W49" s="53">
        <v>4093307</v>
      </c>
      <c r="X49" s="54">
        <v>496350</v>
      </c>
      <c r="Y49" s="53">
        <v>3596957</v>
      </c>
      <c r="Z49" s="94">
        <v>724.68</v>
      </c>
      <c r="AA49" s="95">
        <v>661800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6741419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6741419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1683062848</v>
      </c>
      <c r="D60" s="346">
        <f t="shared" si="14"/>
        <v>0</v>
      </c>
      <c r="E60" s="219">
        <f t="shared" si="14"/>
        <v>1330484653</v>
      </c>
      <c r="F60" s="264">
        <f t="shared" si="14"/>
        <v>1330484653</v>
      </c>
      <c r="G60" s="264">
        <f t="shared" si="14"/>
        <v>18196278</v>
      </c>
      <c r="H60" s="219">
        <f t="shared" si="14"/>
        <v>27087574</v>
      </c>
      <c r="I60" s="219">
        <f t="shared" si="14"/>
        <v>65445204</v>
      </c>
      <c r="J60" s="264">
        <f t="shared" si="14"/>
        <v>110729056</v>
      </c>
      <c r="K60" s="264">
        <f t="shared" si="14"/>
        <v>43924922</v>
      </c>
      <c r="L60" s="219">
        <f t="shared" si="14"/>
        <v>188997275</v>
      </c>
      <c r="M60" s="219">
        <f t="shared" si="14"/>
        <v>106387043</v>
      </c>
      <c r="N60" s="264">
        <f t="shared" si="14"/>
        <v>339309240</v>
      </c>
      <c r="O60" s="264">
        <f t="shared" si="14"/>
        <v>36838478</v>
      </c>
      <c r="P60" s="219">
        <f t="shared" si="14"/>
        <v>99563199</v>
      </c>
      <c r="Q60" s="219">
        <f t="shared" si="14"/>
        <v>77355196</v>
      </c>
      <c r="R60" s="264">
        <f t="shared" si="14"/>
        <v>213756873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663795169</v>
      </c>
      <c r="X60" s="219">
        <f t="shared" si="14"/>
        <v>997863491</v>
      </c>
      <c r="Y60" s="264">
        <f t="shared" si="14"/>
        <v>-334068322</v>
      </c>
      <c r="Z60" s="337">
        <f>+IF(X60&lt;&gt;0,+(Y60/X60)*100,0)</f>
        <v>-33.47835901534151</v>
      </c>
      <c r="AA60" s="232">
        <f>+AA57+AA54+AA51+AA40+AA37+AA34+AA22+AA5</f>
        <v>1330484653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452893023</v>
      </c>
      <c r="F5" s="358">
        <f t="shared" si="0"/>
        <v>452893023</v>
      </c>
      <c r="G5" s="358">
        <f t="shared" si="0"/>
        <v>822834</v>
      </c>
      <c r="H5" s="356">
        <f t="shared" si="0"/>
        <v>4535920</v>
      </c>
      <c r="I5" s="356">
        <f t="shared" si="0"/>
        <v>44152566</v>
      </c>
      <c r="J5" s="358">
        <f t="shared" si="0"/>
        <v>49511320</v>
      </c>
      <c r="K5" s="358">
        <f t="shared" si="0"/>
        <v>18022792</v>
      </c>
      <c r="L5" s="356">
        <f t="shared" si="0"/>
        <v>66593395</v>
      </c>
      <c r="M5" s="356">
        <f t="shared" si="0"/>
        <v>19186445</v>
      </c>
      <c r="N5" s="358">
        <f t="shared" si="0"/>
        <v>103802632</v>
      </c>
      <c r="O5" s="358">
        <f t="shared" si="0"/>
        <v>21976447</v>
      </c>
      <c r="P5" s="356">
        <f t="shared" si="0"/>
        <v>19503494</v>
      </c>
      <c r="Q5" s="356">
        <f t="shared" si="0"/>
        <v>62335921</v>
      </c>
      <c r="R5" s="358">
        <f t="shared" si="0"/>
        <v>103815862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257129814</v>
      </c>
      <c r="X5" s="356">
        <f t="shared" si="0"/>
        <v>339669767</v>
      </c>
      <c r="Y5" s="358">
        <f t="shared" si="0"/>
        <v>-82539953</v>
      </c>
      <c r="Z5" s="359">
        <f>+IF(X5&lt;&gt;0,+(Y5/X5)*100,0)</f>
        <v>-24.300058768550926</v>
      </c>
      <c r="AA5" s="360">
        <f>+AA6+AA8+AA11+AA13+AA15</f>
        <v>452893023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103498588</v>
      </c>
      <c r="F6" s="59">
        <f t="shared" si="1"/>
        <v>103498588</v>
      </c>
      <c r="G6" s="59">
        <f t="shared" si="1"/>
        <v>0</v>
      </c>
      <c r="H6" s="60">
        <f t="shared" si="1"/>
        <v>2268090</v>
      </c>
      <c r="I6" s="60">
        <f t="shared" si="1"/>
        <v>16905892</v>
      </c>
      <c r="J6" s="59">
        <f t="shared" si="1"/>
        <v>19173982</v>
      </c>
      <c r="K6" s="59">
        <f t="shared" si="1"/>
        <v>5958859</v>
      </c>
      <c r="L6" s="60">
        <f t="shared" si="1"/>
        <v>7750174</v>
      </c>
      <c r="M6" s="60">
        <f t="shared" si="1"/>
        <v>9246235</v>
      </c>
      <c r="N6" s="59">
        <f t="shared" si="1"/>
        <v>22955268</v>
      </c>
      <c r="O6" s="59">
        <f t="shared" si="1"/>
        <v>9778423</v>
      </c>
      <c r="P6" s="60">
        <f t="shared" si="1"/>
        <v>1416328</v>
      </c>
      <c r="Q6" s="60">
        <f t="shared" si="1"/>
        <v>10906404</v>
      </c>
      <c r="R6" s="59">
        <f t="shared" si="1"/>
        <v>22101155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64230405</v>
      </c>
      <c r="X6" s="60">
        <f t="shared" si="1"/>
        <v>77623941</v>
      </c>
      <c r="Y6" s="59">
        <f t="shared" si="1"/>
        <v>-13393536</v>
      </c>
      <c r="Z6" s="61">
        <f>+IF(X6&lt;&gt;0,+(Y6/X6)*100,0)</f>
        <v>-17.254388050202195</v>
      </c>
      <c r="AA6" s="62">
        <f t="shared" si="1"/>
        <v>103498588</v>
      </c>
    </row>
    <row r="7" spans="1:27" ht="12.75">
      <c r="A7" s="291" t="s">
        <v>229</v>
      </c>
      <c r="B7" s="142"/>
      <c r="C7" s="60"/>
      <c r="D7" s="340"/>
      <c r="E7" s="60">
        <v>103498588</v>
      </c>
      <c r="F7" s="59">
        <v>103498588</v>
      </c>
      <c r="G7" s="59"/>
      <c r="H7" s="60">
        <v>2268090</v>
      </c>
      <c r="I7" s="60">
        <v>16905892</v>
      </c>
      <c r="J7" s="59">
        <v>19173982</v>
      </c>
      <c r="K7" s="59">
        <v>5958859</v>
      </c>
      <c r="L7" s="60">
        <v>7750174</v>
      </c>
      <c r="M7" s="60">
        <v>9246235</v>
      </c>
      <c r="N7" s="59">
        <v>22955268</v>
      </c>
      <c r="O7" s="59">
        <v>9778423</v>
      </c>
      <c r="P7" s="60">
        <v>1416328</v>
      </c>
      <c r="Q7" s="60">
        <v>10906404</v>
      </c>
      <c r="R7" s="59">
        <v>22101155</v>
      </c>
      <c r="S7" s="59"/>
      <c r="T7" s="60"/>
      <c r="U7" s="60"/>
      <c r="V7" s="59"/>
      <c r="W7" s="59">
        <v>64230405</v>
      </c>
      <c r="X7" s="60">
        <v>77623941</v>
      </c>
      <c r="Y7" s="59">
        <v>-13393536</v>
      </c>
      <c r="Z7" s="61">
        <v>-17.25</v>
      </c>
      <c r="AA7" s="62">
        <v>103498588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40440000</v>
      </c>
      <c r="F8" s="59">
        <f t="shared" si="2"/>
        <v>40440000</v>
      </c>
      <c r="G8" s="59">
        <f t="shared" si="2"/>
        <v>822834</v>
      </c>
      <c r="H8" s="60">
        <f t="shared" si="2"/>
        <v>94941</v>
      </c>
      <c r="I8" s="60">
        <f t="shared" si="2"/>
        <v>4095325</v>
      </c>
      <c r="J8" s="59">
        <f t="shared" si="2"/>
        <v>5013100</v>
      </c>
      <c r="K8" s="59">
        <f t="shared" si="2"/>
        <v>222380</v>
      </c>
      <c r="L8" s="60">
        <f t="shared" si="2"/>
        <v>1051336</v>
      </c>
      <c r="M8" s="60">
        <f t="shared" si="2"/>
        <v>880648</v>
      </c>
      <c r="N8" s="59">
        <f t="shared" si="2"/>
        <v>2154364</v>
      </c>
      <c r="O8" s="59">
        <f t="shared" si="2"/>
        <v>498007</v>
      </c>
      <c r="P8" s="60">
        <f t="shared" si="2"/>
        <v>2662629</v>
      </c>
      <c r="Q8" s="60">
        <f t="shared" si="2"/>
        <v>2465600</v>
      </c>
      <c r="R8" s="59">
        <f t="shared" si="2"/>
        <v>5626236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12793700</v>
      </c>
      <c r="X8" s="60">
        <f t="shared" si="2"/>
        <v>30330000</v>
      </c>
      <c r="Y8" s="59">
        <f t="shared" si="2"/>
        <v>-17536300</v>
      </c>
      <c r="Z8" s="61">
        <f>+IF(X8&lt;&gt;0,+(Y8/X8)*100,0)</f>
        <v>-57.818331684800526</v>
      </c>
      <c r="AA8" s="62">
        <f>SUM(AA9:AA10)</f>
        <v>40440000</v>
      </c>
    </row>
    <row r="9" spans="1:27" ht="12.75">
      <c r="A9" s="291" t="s">
        <v>230</v>
      </c>
      <c r="B9" s="142"/>
      <c r="C9" s="60"/>
      <c r="D9" s="340"/>
      <c r="E9" s="60">
        <v>40440000</v>
      </c>
      <c r="F9" s="59">
        <v>40440000</v>
      </c>
      <c r="G9" s="59">
        <v>822834</v>
      </c>
      <c r="H9" s="60">
        <v>94941</v>
      </c>
      <c r="I9" s="60">
        <v>4095325</v>
      </c>
      <c r="J9" s="59">
        <v>5013100</v>
      </c>
      <c r="K9" s="59">
        <v>222380</v>
      </c>
      <c r="L9" s="60">
        <v>1051336</v>
      </c>
      <c r="M9" s="60">
        <v>880648</v>
      </c>
      <c r="N9" s="59">
        <v>2154364</v>
      </c>
      <c r="O9" s="59">
        <v>498007</v>
      </c>
      <c r="P9" s="60">
        <v>2662629</v>
      </c>
      <c r="Q9" s="60">
        <v>2465600</v>
      </c>
      <c r="R9" s="59">
        <v>5626236</v>
      </c>
      <c r="S9" s="59"/>
      <c r="T9" s="60"/>
      <c r="U9" s="60"/>
      <c r="V9" s="59"/>
      <c r="W9" s="59">
        <v>12793700</v>
      </c>
      <c r="X9" s="60">
        <v>30330000</v>
      </c>
      <c r="Y9" s="59">
        <v>-17536300</v>
      </c>
      <c r="Z9" s="61">
        <v>-57.82</v>
      </c>
      <c r="AA9" s="62">
        <v>40440000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229302415</v>
      </c>
      <c r="F11" s="364">
        <f t="shared" si="3"/>
        <v>229302415</v>
      </c>
      <c r="G11" s="364">
        <f t="shared" si="3"/>
        <v>0</v>
      </c>
      <c r="H11" s="362">
        <f t="shared" si="3"/>
        <v>2172889</v>
      </c>
      <c r="I11" s="362">
        <f t="shared" si="3"/>
        <v>23151349</v>
      </c>
      <c r="J11" s="364">
        <f t="shared" si="3"/>
        <v>25324238</v>
      </c>
      <c r="K11" s="364">
        <f t="shared" si="3"/>
        <v>11440577</v>
      </c>
      <c r="L11" s="362">
        <f t="shared" si="3"/>
        <v>19889678</v>
      </c>
      <c r="M11" s="362">
        <f t="shared" si="3"/>
        <v>5812459</v>
      </c>
      <c r="N11" s="364">
        <f t="shared" si="3"/>
        <v>37142714</v>
      </c>
      <c r="O11" s="364">
        <f t="shared" si="3"/>
        <v>11395155</v>
      </c>
      <c r="P11" s="362">
        <f t="shared" si="3"/>
        <v>13826192</v>
      </c>
      <c r="Q11" s="362">
        <f t="shared" si="3"/>
        <v>45076832</v>
      </c>
      <c r="R11" s="364">
        <f t="shared" si="3"/>
        <v>70298179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132765131</v>
      </c>
      <c r="X11" s="362">
        <f t="shared" si="3"/>
        <v>171976811</v>
      </c>
      <c r="Y11" s="364">
        <f t="shared" si="3"/>
        <v>-39211680</v>
      </c>
      <c r="Z11" s="365">
        <f>+IF(X11&lt;&gt;0,+(Y11/X11)*100,0)</f>
        <v>-22.800562338605058</v>
      </c>
      <c r="AA11" s="366">
        <f t="shared" si="3"/>
        <v>229302415</v>
      </c>
    </row>
    <row r="12" spans="1:27" ht="12.75">
      <c r="A12" s="291" t="s">
        <v>232</v>
      </c>
      <c r="B12" s="136"/>
      <c r="C12" s="60"/>
      <c r="D12" s="340"/>
      <c r="E12" s="60">
        <v>229302415</v>
      </c>
      <c r="F12" s="59">
        <v>229302415</v>
      </c>
      <c r="G12" s="59"/>
      <c r="H12" s="60">
        <v>2172889</v>
      </c>
      <c r="I12" s="60">
        <v>23151349</v>
      </c>
      <c r="J12" s="59">
        <v>25324238</v>
      </c>
      <c r="K12" s="59">
        <v>11440577</v>
      </c>
      <c r="L12" s="60">
        <v>19889678</v>
      </c>
      <c r="M12" s="60">
        <v>5812459</v>
      </c>
      <c r="N12" s="59">
        <v>37142714</v>
      </c>
      <c r="O12" s="59">
        <v>11395155</v>
      </c>
      <c r="P12" s="60">
        <v>13826192</v>
      </c>
      <c r="Q12" s="60">
        <v>45076832</v>
      </c>
      <c r="R12" s="59">
        <v>70298179</v>
      </c>
      <c r="S12" s="59"/>
      <c r="T12" s="60"/>
      <c r="U12" s="60"/>
      <c r="V12" s="59"/>
      <c r="W12" s="59">
        <v>132765131</v>
      </c>
      <c r="X12" s="60">
        <v>171976811</v>
      </c>
      <c r="Y12" s="59">
        <v>-39211680</v>
      </c>
      <c r="Z12" s="61">
        <v>-22.8</v>
      </c>
      <c r="AA12" s="62">
        <v>229302415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69380020</v>
      </c>
      <c r="F13" s="342">
        <f t="shared" si="4"/>
        <v>69380020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36868101</v>
      </c>
      <c r="M13" s="275">
        <f t="shared" si="4"/>
        <v>1915253</v>
      </c>
      <c r="N13" s="342">
        <f t="shared" si="4"/>
        <v>38783354</v>
      </c>
      <c r="O13" s="342">
        <f t="shared" si="4"/>
        <v>0</v>
      </c>
      <c r="P13" s="275">
        <f t="shared" si="4"/>
        <v>1415002</v>
      </c>
      <c r="Q13" s="275">
        <f t="shared" si="4"/>
        <v>3500350</v>
      </c>
      <c r="R13" s="342">
        <f t="shared" si="4"/>
        <v>4915352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43698706</v>
      </c>
      <c r="X13" s="275">
        <f t="shared" si="4"/>
        <v>52035015</v>
      </c>
      <c r="Y13" s="342">
        <f t="shared" si="4"/>
        <v>-8336309</v>
      </c>
      <c r="Z13" s="335">
        <f>+IF(X13&lt;&gt;0,+(Y13/X13)*100,0)</f>
        <v>-16.020575760379813</v>
      </c>
      <c r="AA13" s="273">
        <f t="shared" si="4"/>
        <v>69380020</v>
      </c>
    </row>
    <row r="14" spans="1:27" ht="12.75">
      <c r="A14" s="291" t="s">
        <v>233</v>
      </c>
      <c r="B14" s="136"/>
      <c r="C14" s="60"/>
      <c r="D14" s="340"/>
      <c r="E14" s="60">
        <v>69380020</v>
      </c>
      <c r="F14" s="59">
        <v>69380020</v>
      </c>
      <c r="G14" s="59"/>
      <c r="H14" s="60"/>
      <c r="I14" s="60"/>
      <c r="J14" s="59"/>
      <c r="K14" s="59"/>
      <c r="L14" s="60">
        <v>36868101</v>
      </c>
      <c r="M14" s="60">
        <v>1915253</v>
      </c>
      <c r="N14" s="59">
        <v>38783354</v>
      </c>
      <c r="O14" s="59"/>
      <c r="P14" s="60">
        <v>1415002</v>
      </c>
      <c r="Q14" s="60">
        <v>3500350</v>
      </c>
      <c r="R14" s="59">
        <v>4915352</v>
      </c>
      <c r="S14" s="59"/>
      <c r="T14" s="60"/>
      <c r="U14" s="60"/>
      <c r="V14" s="59"/>
      <c r="W14" s="59">
        <v>43698706</v>
      </c>
      <c r="X14" s="60">
        <v>52035015</v>
      </c>
      <c r="Y14" s="59">
        <v>-8336309</v>
      </c>
      <c r="Z14" s="61">
        <v>-16.02</v>
      </c>
      <c r="AA14" s="62">
        <v>69380020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10272000</v>
      </c>
      <c r="F15" s="59">
        <f t="shared" si="5"/>
        <v>10272000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400976</v>
      </c>
      <c r="L15" s="60">
        <f t="shared" si="5"/>
        <v>1034106</v>
      </c>
      <c r="M15" s="60">
        <f t="shared" si="5"/>
        <v>1331850</v>
      </c>
      <c r="N15" s="59">
        <f t="shared" si="5"/>
        <v>2766932</v>
      </c>
      <c r="O15" s="59">
        <f t="shared" si="5"/>
        <v>304862</v>
      </c>
      <c r="P15" s="60">
        <f t="shared" si="5"/>
        <v>183343</v>
      </c>
      <c r="Q15" s="60">
        <f t="shared" si="5"/>
        <v>386735</v>
      </c>
      <c r="R15" s="59">
        <f t="shared" si="5"/>
        <v>874940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3641872</v>
      </c>
      <c r="X15" s="60">
        <f t="shared" si="5"/>
        <v>7704000</v>
      </c>
      <c r="Y15" s="59">
        <f t="shared" si="5"/>
        <v>-4062128</v>
      </c>
      <c r="Z15" s="61">
        <f>+IF(X15&lt;&gt;0,+(Y15/X15)*100,0)</f>
        <v>-52.727518172377984</v>
      </c>
      <c r="AA15" s="62">
        <f>SUM(AA16:AA20)</f>
        <v>10272000</v>
      </c>
    </row>
    <row r="16" spans="1:27" ht="12.75">
      <c r="A16" s="291" t="s">
        <v>234</v>
      </c>
      <c r="B16" s="300"/>
      <c r="C16" s="60"/>
      <c r="D16" s="340"/>
      <c r="E16" s="60">
        <v>10272000</v>
      </c>
      <c r="F16" s="59">
        <v>10272000</v>
      </c>
      <c r="G16" s="59"/>
      <c r="H16" s="60"/>
      <c r="I16" s="60"/>
      <c r="J16" s="59"/>
      <c r="K16" s="59">
        <v>400976</v>
      </c>
      <c r="L16" s="60">
        <v>1034106</v>
      </c>
      <c r="M16" s="60">
        <v>1331850</v>
      </c>
      <c r="N16" s="59">
        <v>2766932</v>
      </c>
      <c r="O16" s="59">
        <v>304862</v>
      </c>
      <c r="P16" s="60">
        <v>183343</v>
      </c>
      <c r="Q16" s="60">
        <v>386735</v>
      </c>
      <c r="R16" s="59">
        <v>874940</v>
      </c>
      <c r="S16" s="59"/>
      <c r="T16" s="60"/>
      <c r="U16" s="60"/>
      <c r="V16" s="59"/>
      <c r="W16" s="59">
        <v>3641872</v>
      </c>
      <c r="X16" s="60">
        <v>7704000</v>
      </c>
      <c r="Y16" s="59">
        <v>-4062128</v>
      </c>
      <c r="Z16" s="61">
        <v>-52.73</v>
      </c>
      <c r="AA16" s="62">
        <v>10272000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5000000</v>
      </c>
      <c r="F22" s="345">
        <f t="shared" si="6"/>
        <v>5000000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78056</v>
      </c>
      <c r="R22" s="345">
        <f t="shared" si="6"/>
        <v>78056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78056</v>
      </c>
      <c r="X22" s="343">
        <f t="shared" si="6"/>
        <v>3750000</v>
      </c>
      <c r="Y22" s="345">
        <f t="shared" si="6"/>
        <v>-3671944</v>
      </c>
      <c r="Z22" s="336">
        <f>+IF(X22&lt;&gt;0,+(Y22/X22)*100,0)</f>
        <v>-97.91850666666667</v>
      </c>
      <c r="AA22" s="350">
        <f>SUM(AA23:AA32)</f>
        <v>5000000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5000000</v>
      </c>
      <c r="F28" s="342">
        <v>5000000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>
        <v>78056</v>
      </c>
      <c r="R28" s="342">
        <v>78056</v>
      </c>
      <c r="S28" s="342"/>
      <c r="T28" s="275"/>
      <c r="U28" s="275"/>
      <c r="V28" s="342"/>
      <c r="W28" s="342">
        <v>78056</v>
      </c>
      <c r="X28" s="275">
        <v>3750000</v>
      </c>
      <c r="Y28" s="342">
        <v>-3671944</v>
      </c>
      <c r="Z28" s="335">
        <v>-97.92</v>
      </c>
      <c r="AA28" s="273">
        <v>5000000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17716500</v>
      </c>
      <c r="F40" s="345">
        <f t="shared" si="9"/>
        <v>17716500</v>
      </c>
      <c r="G40" s="345">
        <f t="shared" si="9"/>
        <v>0</v>
      </c>
      <c r="H40" s="343">
        <f t="shared" si="9"/>
        <v>0</v>
      </c>
      <c r="I40" s="343">
        <f t="shared" si="9"/>
        <v>2467722</v>
      </c>
      <c r="J40" s="345">
        <f t="shared" si="9"/>
        <v>2467722</v>
      </c>
      <c r="K40" s="345">
        <f t="shared" si="9"/>
        <v>16380</v>
      </c>
      <c r="L40" s="343">
        <f t="shared" si="9"/>
        <v>15912</v>
      </c>
      <c r="M40" s="343">
        <f t="shared" si="9"/>
        <v>433072</v>
      </c>
      <c r="N40" s="345">
        <f t="shared" si="9"/>
        <v>465364</v>
      </c>
      <c r="O40" s="345">
        <f t="shared" si="9"/>
        <v>122807</v>
      </c>
      <c r="P40" s="343">
        <f t="shared" si="9"/>
        <v>263630</v>
      </c>
      <c r="Q40" s="343">
        <f t="shared" si="9"/>
        <v>167308</v>
      </c>
      <c r="R40" s="345">
        <f t="shared" si="9"/>
        <v>553745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3486831</v>
      </c>
      <c r="X40" s="343">
        <f t="shared" si="9"/>
        <v>13287375</v>
      </c>
      <c r="Y40" s="345">
        <f t="shared" si="9"/>
        <v>-9800544</v>
      </c>
      <c r="Z40" s="336">
        <f>+IF(X40&lt;&gt;0,+(Y40/X40)*100,0)</f>
        <v>-73.75831569440918</v>
      </c>
      <c r="AA40" s="350">
        <f>SUM(AA41:AA49)</f>
        <v>17716500</v>
      </c>
    </row>
    <row r="41" spans="1:27" ht="12.75">
      <c r="A41" s="361" t="s">
        <v>248</v>
      </c>
      <c r="B41" s="142"/>
      <c r="C41" s="362"/>
      <c r="D41" s="363"/>
      <c r="E41" s="362">
        <v>5500000</v>
      </c>
      <c r="F41" s="364">
        <v>5500000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4125000</v>
      </c>
      <c r="Y41" s="364">
        <v>-4125000</v>
      </c>
      <c r="Z41" s="365">
        <v>-100</v>
      </c>
      <c r="AA41" s="366">
        <v>5500000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1206500</v>
      </c>
      <c r="F43" s="370">
        <v>1206500</v>
      </c>
      <c r="G43" s="370"/>
      <c r="H43" s="305"/>
      <c r="I43" s="305"/>
      <c r="J43" s="370"/>
      <c r="K43" s="370"/>
      <c r="L43" s="305"/>
      <c r="M43" s="305">
        <v>404641</v>
      </c>
      <c r="N43" s="370">
        <v>404641</v>
      </c>
      <c r="O43" s="370">
        <v>122807</v>
      </c>
      <c r="P43" s="305">
        <v>261866</v>
      </c>
      <c r="Q43" s="305"/>
      <c r="R43" s="370">
        <v>384673</v>
      </c>
      <c r="S43" s="370"/>
      <c r="T43" s="305"/>
      <c r="U43" s="305"/>
      <c r="V43" s="370"/>
      <c r="W43" s="370">
        <v>789314</v>
      </c>
      <c r="X43" s="305">
        <v>904875</v>
      </c>
      <c r="Y43" s="370">
        <v>-115561</v>
      </c>
      <c r="Z43" s="371">
        <v>-12.77</v>
      </c>
      <c r="AA43" s="303">
        <v>1206500</v>
      </c>
    </row>
    <row r="44" spans="1:27" ht="12.75">
      <c r="A44" s="361" t="s">
        <v>251</v>
      </c>
      <c r="B44" s="136"/>
      <c r="C44" s="60"/>
      <c r="D44" s="368"/>
      <c r="E44" s="54">
        <v>510000</v>
      </c>
      <c r="F44" s="53">
        <v>510000</v>
      </c>
      <c r="G44" s="53"/>
      <c r="H44" s="54"/>
      <c r="I44" s="54">
        <v>17700</v>
      </c>
      <c r="J44" s="53">
        <v>17700</v>
      </c>
      <c r="K44" s="53">
        <v>16380</v>
      </c>
      <c r="L44" s="54">
        <v>15912</v>
      </c>
      <c r="M44" s="54">
        <v>28431</v>
      </c>
      <c r="N44" s="53">
        <v>60723</v>
      </c>
      <c r="O44" s="53"/>
      <c r="P44" s="54">
        <v>1764</v>
      </c>
      <c r="Q44" s="54">
        <v>167308</v>
      </c>
      <c r="R44" s="53">
        <v>169072</v>
      </c>
      <c r="S44" s="53"/>
      <c r="T44" s="54"/>
      <c r="U44" s="54"/>
      <c r="V44" s="53"/>
      <c r="W44" s="53">
        <v>247495</v>
      </c>
      <c r="X44" s="54">
        <v>382500</v>
      </c>
      <c r="Y44" s="53">
        <v>-135005</v>
      </c>
      <c r="Z44" s="94">
        <v>-35.3</v>
      </c>
      <c r="AA44" s="95">
        <v>510000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10500000</v>
      </c>
      <c r="F47" s="53">
        <v>10500000</v>
      </c>
      <c r="G47" s="53"/>
      <c r="H47" s="54"/>
      <c r="I47" s="54">
        <v>2450022</v>
      </c>
      <c r="J47" s="53">
        <v>2450022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2450022</v>
      </c>
      <c r="X47" s="54">
        <v>7875000</v>
      </c>
      <c r="Y47" s="53">
        <v>-5424978</v>
      </c>
      <c r="Z47" s="94">
        <v>-68.89</v>
      </c>
      <c r="AA47" s="95">
        <v>10500000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475609523</v>
      </c>
      <c r="F60" s="264">
        <f t="shared" si="14"/>
        <v>475609523</v>
      </c>
      <c r="G60" s="264">
        <f t="shared" si="14"/>
        <v>822834</v>
      </c>
      <c r="H60" s="219">
        <f t="shared" si="14"/>
        <v>4535920</v>
      </c>
      <c r="I60" s="219">
        <f t="shared" si="14"/>
        <v>46620288</v>
      </c>
      <c r="J60" s="264">
        <f t="shared" si="14"/>
        <v>51979042</v>
      </c>
      <c r="K60" s="264">
        <f t="shared" si="14"/>
        <v>18039172</v>
      </c>
      <c r="L60" s="219">
        <f t="shared" si="14"/>
        <v>66609307</v>
      </c>
      <c r="M60" s="219">
        <f t="shared" si="14"/>
        <v>19619517</v>
      </c>
      <c r="N60" s="264">
        <f t="shared" si="14"/>
        <v>104267996</v>
      </c>
      <c r="O60" s="264">
        <f t="shared" si="14"/>
        <v>22099254</v>
      </c>
      <c r="P60" s="219">
        <f t="shared" si="14"/>
        <v>19767124</v>
      </c>
      <c r="Q60" s="219">
        <f t="shared" si="14"/>
        <v>62581285</v>
      </c>
      <c r="R60" s="264">
        <f t="shared" si="14"/>
        <v>104447663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260694701</v>
      </c>
      <c r="X60" s="219">
        <f t="shared" si="14"/>
        <v>356707142</v>
      </c>
      <c r="Y60" s="264">
        <f t="shared" si="14"/>
        <v>-96012441</v>
      </c>
      <c r="Z60" s="337">
        <f>+IF(X60&lt;&gt;0,+(Y60/X60)*100,0)</f>
        <v>-26.916321456776437</v>
      </c>
      <c r="AA60" s="232">
        <f>+AA57+AA54+AA51+AA40+AA37+AA34+AA22+AA5</f>
        <v>475609523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2017-05-05T07:47:31Z</dcterms:created>
  <dcterms:modified xsi:type="dcterms:W3CDTF">2017-05-05T07:47:34Z</dcterms:modified>
  <cp:category/>
  <cp:version/>
  <cp:contentType/>
  <cp:contentStatus/>
</cp:coreProperties>
</file>