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<sst xmlns="http://schemas.openxmlformats.org/spreadsheetml/2006/main" count="857" uniqueCount="303">
  <si>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Dr Beyers Naude(EC101)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</si>
  <si>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</si>
  <si>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</si>
  <si>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</si>
  <si>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</si>
  <si>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</si>
  <si>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</si>
  <si>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</si>
  <si>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</si>
  <si>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</si>
  <si>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</si>
  <si>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</si>
  <si>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</si>
  <si>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</si>
  <si>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</si>
  <si>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</si>
  <si>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</si>
  <si>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</si>
  <si>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</si>
  <si>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</si>
  <si>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</si>
  <si>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</si>
  <si>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</si>
  <si>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</si>
  <si>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</si>
  <si>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</si>
  <si>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</si>
  <si>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</si>
  <si>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</si>
  <si>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</si>
  <si>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</si>
  <si>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</si>
  <si>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</si>
  <si>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</si>
  <si>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</si>
  <si>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</si>
  <si>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</si>
  <si>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</si>
  <si>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</si>
  <si>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</si>
  <si>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</si>
  <si>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</si>
  <si>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</si>
  <si>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</si>
  <si>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</si>
  <si>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</si>
  <si>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</si>
  <si>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</si>
  <si>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</si>
  <si>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</si>
  <si>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</si>
  <si>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</si>
  <si>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</si>
  <si>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</si>
  <si>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</si>
  <si>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</si>
  <si>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</si>
  <si>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</si>
  <si>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</si>
  <si>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</si>
  <si>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</si>
  <si>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</si>
  <si>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</si>
  <si>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</si>
  <si>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</si>
  <si>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</si>
  <si>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</si>
  <si>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</si>
  <si>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</si>
  <si>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</si>
  <si>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Dr Beyers Naude(EC101)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</si>
  <si>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</si>
  <si>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</si>
  <si>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</si>
  <si>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</si>
  <si>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</si>
  <si>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</si>
  <si>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</si>
  <si>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</si>
  <si>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</si>
  <si>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</si>
  <si>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</si>
  <si>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</si>
  <si>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</si>
  <si>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</si>
  <si>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</si>
  <si>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</si>
  <si>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</si>
  <si>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</si>
  <si>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</si>
  <si>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</si>
  <si>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</si>
  <si>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</si>
  <si>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</si>
  <si>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</si>
  <si>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</si>
  <si>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</si>
  <si>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</si>
  <si>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</si>
  <si>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</si>
  <si>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Dr Beyers Naude(EC101)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</si>
  <si>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</si>
  <si>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</si>
  <si>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</si>
  <si>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</si>
  <si>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</si>
  <si>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</si>
  <si>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</si>
  <si>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</si>
  <si>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</si>
  <si>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</si>
  <si>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</si>
  <si>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</si>
  <si>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</si>
  <si>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</si>
  <si>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</si>
  <si>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</si>
  <si>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</si>
  <si>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</si>
  <si>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</si>
  <si>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</si>
  <si>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</si>
  <si>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</si>
  <si>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</si>
  <si>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</si>
  <si>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</si>
  <si>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</si>
  <si>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</si>
  <si>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</si>
  <si>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Dr Beyers Naude(EC101)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</si>
  <si>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</si>
  <si>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</si>
  <si>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</si>
  <si>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</si>
  <si>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</si>
  <si>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</si>
  <si>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</si>
  <si>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</si>
  <si>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</si>
  <si>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</si>
  <si>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Dr Beyers Naude(EC101)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</si>
  <si>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</si>
  <si>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</si>
  <si>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</si>
  <si>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</si>
  <si>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</si>
  <si>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</si>
  <si>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</si>
  <si>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</si>
  <si>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</si>
  <si>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</si>
  <si>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</si>
  <si>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</si>
  <si>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</si>
  <si>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</si>
  <si>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</si>
  <si>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</si>
  <si>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</si>
  <si>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</si>
  <si>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</si>
  <si>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</si>
  <si>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</si>
  <si>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</si>
  <si>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</si>
  <si>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</si>
  <si>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</si>
  <si>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</si>
  <si>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</si>
  <si>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</si>
  <si>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</si>
  <si>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</si>
  <si>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</si>
  <si>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</si>
  <si>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</si>
  <si>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Dr Beyers Naude(EC101)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</si>
  <si>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</si>
  <si>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</si>
  <si>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</si>
  <si>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</si>
  <si>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</si>
  <si>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</si>
  <si>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</si>
  <si>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</si>
  <si>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</si>
  <si>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</si>
  <si>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</si>
  <si>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</si>
  <si>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</si>
  <si>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</si>
  <si>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</si>
  <si>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</si>
  <si>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</si>
  <si>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</si>
  <si>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</si>
  <si>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</si>
  <si>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</si>
  <si>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</si>
  <si>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</si>
  <si>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</si>
  <si>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</si>
  <si>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</si>
  <si>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</si>
  <si>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Dr Beyers Naude(EC101)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</si>
  <si>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</si>
  <si>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</si>
  <si>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</si>
  <si>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</si>
  <si>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</si>
  <si>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</si>
  <si>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</si>
  <si>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</si>
  <si>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</si>
  <si>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</si>
  <si>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</si>
  <si>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</si>
  <si>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</si>
  <si>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</si>
  <si>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</si>
  <si>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</si>
  <si>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</si>
  <si>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</si>
  <si>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</si>
  <si>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</si>
  <si>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</si>
  <si>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</si>
  <si>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</si>
  <si>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</si>
  <si>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Dr Beyers Naude(EC101)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</si>
  <si>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</si>
  <si>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</si>
  <si>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</si>
  <si>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</si>
  <si>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</si>
  <si>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</si>
  <si>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</si>
  <si>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</si>
  <si>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</si>
  <si>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</si>
  <si>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</si>
  <si>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</si>
  <si>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</si>
  <si>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</si>
  <si>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</si>
  <si>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</si>
  <si>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</si>
  <si>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</si>
  <si>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</si>
  <si>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</si>
  <si>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</si>
  <si>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</si>
  <si>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</si>
  <si>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</si>
  <si>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</si>
  <si>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</si>
  <si>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</si>
  <si>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</si>
  <si>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</si>
  <si>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</si>
  <si>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</si>
  <si>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</si>
  <si>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</si>
  <si>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</si>
  <si>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</si>
  <si>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Dr Beyers Naude(EC101)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</si>
  <si>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</si>
  <si>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</si>
  <si>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Dr Beyers Naude(EC101)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</si>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</sst>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21480724</v>
      </c>
      <c r="C5" s="19">
        <v>0</v>
      </c>
      <c r="D5" s="59">
        <v>35440870</v>
      </c>
      <c r="E5" s="60">
        <v>35440870</v>
      </c>
      <c r="F5" s="60">
        <v>24320829</v>
      </c>
      <c r="G5" s="60">
        <v>364917</v>
      </c>
      <c r="H5" s="60">
        <v>124405</v>
      </c>
      <c r="I5" s="60">
        <v>24810151</v>
      </c>
      <c r="J5" s="60">
        <v>136415</v>
      </c>
      <c r="K5" s="60">
        <v>135737</v>
      </c>
      <c r="L5" s="60">
        <v>135407</v>
      </c>
      <c r="M5" s="60">
        <v>407559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25217710</v>
      </c>
      <c r="W5" s="60">
        <v>26580645</v>
      </c>
      <c r="X5" s="60">
        <v>-1362935</v>
      </c>
      <c r="Y5" s="61">
        <v>-5.13</v>
      </c>
      <c r="Z5" s="62">
        <v>35440870</v>
      </c>
    </row>
    <row r="6" spans="1:26" ht="12.75">
      <c r="A6" s="58" t="s">
        <v>32</v>
      </c>
      <c r="B6" s="19">
        <v>106300407</v>
      </c>
      <c r="C6" s="19">
        <v>0</v>
      </c>
      <c r="D6" s="59">
        <v>176985427</v>
      </c>
      <c r="E6" s="60">
        <v>176985427</v>
      </c>
      <c r="F6" s="60">
        <v>17312849</v>
      </c>
      <c r="G6" s="60">
        <v>12471370</v>
      </c>
      <c r="H6" s="60">
        <v>12280613</v>
      </c>
      <c r="I6" s="60">
        <v>42064832</v>
      </c>
      <c r="J6" s="60">
        <v>14625374</v>
      </c>
      <c r="K6" s="60">
        <v>11311893</v>
      </c>
      <c r="L6" s="60">
        <v>11734938</v>
      </c>
      <c r="M6" s="60">
        <v>37672205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79737037</v>
      </c>
      <c r="W6" s="60">
        <v>132739074</v>
      </c>
      <c r="X6" s="60">
        <v>-53002037</v>
      </c>
      <c r="Y6" s="61">
        <v>-39.93</v>
      </c>
      <c r="Z6" s="62">
        <v>176985427</v>
      </c>
    </row>
    <row r="7" spans="1:26" ht="12.75">
      <c r="A7" s="58" t="s">
        <v>33</v>
      </c>
      <c r="B7" s="19">
        <v>909666</v>
      </c>
      <c r="C7" s="19">
        <v>0</v>
      </c>
      <c r="D7" s="59">
        <v>1340013</v>
      </c>
      <c r="E7" s="60">
        <v>1340013</v>
      </c>
      <c r="F7" s="60">
        <v>33073</v>
      </c>
      <c r="G7" s="60">
        <v>7670</v>
      </c>
      <c r="H7" s="60">
        <v>78104</v>
      </c>
      <c r="I7" s="60">
        <v>118847</v>
      </c>
      <c r="J7" s="60">
        <v>96249</v>
      </c>
      <c r="K7" s="60">
        <v>81031</v>
      </c>
      <c r="L7" s="60">
        <v>142110</v>
      </c>
      <c r="M7" s="60">
        <v>319390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438237</v>
      </c>
      <c r="W7" s="60">
        <v>1005003</v>
      </c>
      <c r="X7" s="60">
        <v>-566766</v>
      </c>
      <c r="Y7" s="61">
        <v>-56.39</v>
      </c>
      <c r="Z7" s="62">
        <v>1340013</v>
      </c>
    </row>
    <row r="8" spans="1:26" ht="12.75">
      <c r="A8" s="58" t="s">
        <v>34</v>
      </c>
      <c r="B8" s="19">
        <v>49841244</v>
      </c>
      <c r="C8" s="19">
        <v>0</v>
      </c>
      <c r="D8" s="59">
        <v>131095160</v>
      </c>
      <c r="E8" s="60">
        <v>131095160</v>
      </c>
      <c r="F8" s="60">
        <v>7221939</v>
      </c>
      <c r="G8" s="60">
        <v>21310830</v>
      </c>
      <c r="H8" s="60">
        <v>7460000</v>
      </c>
      <c r="I8" s="60">
        <v>35992769</v>
      </c>
      <c r="J8" s="60">
        <v>2035222</v>
      </c>
      <c r="K8" s="60">
        <v>0</v>
      </c>
      <c r="L8" s="60">
        <v>32483000</v>
      </c>
      <c r="M8" s="60">
        <v>34518222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70510991</v>
      </c>
      <c r="W8" s="60">
        <v>98321364</v>
      </c>
      <c r="X8" s="60">
        <v>-27810373</v>
      </c>
      <c r="Y8" s="61">
        <v>-28.29</v>
      </c>
      <c r="Z8" s="62">
        <v>131095160</v>
      </c>
    </row>
    <row r="9" spans="1:26" ht="12.75">
      <c r="A9" s="58" t="s">
        <v>35</v>
      </c>
      <c r="B9" s="19">
        <v>9647516</v>
      </c>
      <c r="C9" s="19">
        <v>0</v>
      </c>
      <c r="D9" s="59">
        <v>14779792</v>
      </c>
      <c r="E9" s="60">
        <v>14779792</v>
      </c>
      <c r="F9" s="60">
        <v>-110806</v>
      </c>
      <c r="G9" s="60">
        <v>3281183</v>
      </c>
      <c r="H9" s="60">
        <v>452255</v>
      </c>
      <c r="I9" s="60">
        <v>3622632</v>
      </c>
      <c r="J9" s="60">
        <v>1046307</v>
      </c>
      <c r="K9" s="60">
        <v>292422</v>
      </c>
      <c r="L9" s="60">
        <v>616657</v>
      </c>
      <c r="M9" s="60">
        <v>1955386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5578018</v>
      </c>
      <c r="W9" s="60">
        <v>11084814</v>
      </c>
      <c r="X9" s="60">
        <v>-5506796</v>
      </c>
      <c r="Y9" s="61">
        <v>-49.68</v>
      </c>
      <c r="Z9" s="62">
        <v>14779792</v>
      </c>
    </row>
    <row r="10" spans="1:26" ht="22.5">
      <c r="A10" s="63" t="s">
        <v>278</v>
      </c>
      <c r="B10" s="64">
        <f>SUM(B5:B9)</f>
        <v>188179557</v>
      </c>
      <c r="C10" s="64">
        <f>SUM(C5:C9)</f>
        <v>0</v>
      </c>
      <c r="D10" s="65">
        <f aca="true" t="shared" si="0" ref="D10:Z10">SUM(D5:D9)</f>
        <v>359641262</v>
      </c>
      <c r="E10" s="66">
        <f t="shared" si="0"/>
        <v>359641262</v>
      </c>
      <c r="F10" s="66">
        <f t="shared" si="0"/>
        <v>48777884</v>
      </c>
      <c r="G10" s="66">
        <f t="shared" si="0"/>
        <v>37435970</v>
      </c>
      <c r="H10" s="66">
        <f t="shared" si="0"/>
        <v>20395377</v>
      </c>
      <c r="I10" s="66">
        <f t="shared" si="0"/>
        <v>106609231</v>
      </c>
      <c r="J10" s="66">
        <f t="shared" si="0"/>
        <v>17939567</v>
      </c>
      <c r="K10" s="66">
        <f t="shared" si="0"/>
        <v>11821083</v>
      </c>
      <c r="L10" s="66">
        <f t="shared" si="0"/>
        <v>45112112</v>
      </c>
      <c r="M10" s="66">
        <f t="shared" si="0"/>
        <v>74872762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181481993</v>
      </c>
      <c r="W10" s="66">
        <f t="shared" si="0"/>
        <v>269730900</v>
      </c>
      <c r="X10" s="66">
        <f t="shared" si="0"/>
        <v>-88248907</v>
      </c>
      <c r="Y10" s="67">
        <f>+IF(W10&lt;&gt;0,(X10/W10)*100,0)</f>
        <v>-32.717388701109144</v>
      </c>
      <c r="Z10" s="68">
        <f t="shared" si="0"/>
        <v>359641262</v>
      </c>
    </row>
    <row r="11" spans="1:26" ht="12.75">
      <c r="A11" s="58" t="s">
        <v>37</v>
      </c>
      <c r="B11" s="19">
        <v>76236458</v>
      </c>
      <c r="C11" s="19">
        <v>0</v>
      </c>
      <c r="D11" s="59">
        <v>120809056</v>
      </c>
      <c r="E11" s="60">
        <v>120809056</v>
      </c>
      <c r="F11" s="60">
        <v>6047715</v>
      </c>
      <c r="G11" s="60">
        <v>6034228</v>
      </c>
      <c r="H11" s="60">
        <v>9029561</v>
      </c>
      <c r="I11" s="60">
        <v>21111504</v>
      </c>
      <c r="J11" s="60">
        <v>9364172</v>
      </c>
      <c r="K11" s="60">
        <v>13397828</v>
      </c>
      <c r="L11" s="60">
        <v>10883807</v>
      </c>
      <c r="M11" s="60">
        <v>33645807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54757311</v>
      </c>
      <c r="W11" s="60">
        <v>90606789</v>
      </c>
      <c r="X11" s="60">
        <v>-35849478</v>
      </c>
      <c r="Y11" s="61">
        <v>-39.57</v>
      </c>
      <c r="Z11" s="62">
        <v>120809056</v>
      </c>
    </row>
    <row r="12" spans="1:26" ht="12.75">
      <c r="A12" s="58" t="s">
        <v>38</v>
      </c>
      <c r="B12" s="19">
        <v>4285582</v>
      </c>
      <c r="C12" s="19">
        <v>0</v>
      </c>
      <c r="D12" s="59">
        <v>10189387</v>
      </c>
      <c r="E12" s="60">
        <v>10189387</v>
      </c>
      <c r="F12" s="60">
        <v>358713</v>
      </c>
      <c r="G12" s="60">
        <v>558413</v>
      </c>
      <c r="H12" s="60">
        <v>664732</v>
      </c>
      <c r="I12" s="60">
        <v>1581858</v>
      </c>
      <c r="J12" s="60">
        <v>661311</v>
      </c>
      <c r="K12" s="60">
        <v>677495</v>
      </c>
      <c r="L12" s="60">
        <v>666706</v>
      </c>
      <c r="M12" s="60">
        <v>2005512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3587370</v>
      </c>
      <c r="W12" s="60">
        <v>7642044</v>
      </c>
      <c r="X12" s="60">
        <v>-4054674</v>
      </c>
      <c r="Y12" s="61">
        <v>-53.06</v>
      </c>
      <c r="Z12" s="62">
        <v>10189387</v>
      </c>
    </row>
    <row r="13" spans="1:26" ht="12.75">
      <c r="A13" s="58" t="s">
        <v>279</v>
      </c>
      <c r="B13" s="19">
        <v>41081275</v>
      </c>
      <c r="C13" s="19">
        <v>0</v>
      </c>
      <c r="D13" s="59">
        <v>66612455</v>
      </c>
      <c r="E13" s="60">
        <v>66612455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49959333</v>
      </c>
      <c r="X13" s="60">
        <v>-49959333</v>
      </c>
      <c r="Y13" s="61">
        <v>-100</v>
      </c>
      <c r="Z13" s="62">
        <v>66612455</v>
      </c>
    </row>
    <row r="14" spans="1:26" ht="12.75">
      <c r="A14" s="58" t="s">
        <v>40</v>
      </c>
      <c r="B14" s="19">
        <v>0</v>
      </c>
      <c r="C14" s="19">
        <v>0</v>
      </c>
      <c r="D14" s="59">
        <v>1313409</v>
      </c>
      <c r="E14" s="60">
        <v>1313409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985050</v>
      </c>
      <c r="X14" s="60">
        <v>-985050</v>
      </c>
      <c r="Y14" s="61">
        <v>-100</v>
      </c>
      <c r="Z14" s="62">
        <v>1313409</v>
      </c>
    </row>
    <row r="15" spans="1:26" ht="12.75">
      <c r="A15" s="58" t="s">
        <v>41</v>
      </c>
      <c r="B15" s="19">
        <v>55662777</v>
      </c>
      <c r="C15" s="19">
        <v>0</v>
      </c>
      <c r="D15" s="59">
        <v>73935795</v>
      </c>
      <c r="E15" s="60">
        <v>73935795</v>
      </c>
      <c r="F15" s="60">
        <v>6695153</v>
      </c>
      <c r="G15" s="60">
        <v>0</v>
      </c>
      <c r="H15" s="60">
        <v>18484885</v>
      </c>
      <c r="I15" s="60">
        <v>25180038</v>
      </c>
      <c r="J15" s="60">
        <v>0</v>
      </c>
      <c r="K15" s="60">
        <v>5848249</v>
      </c>
      <c r="L15" s="60">
        <v>12461573</v>
      </c>
      <c r="M15" s="60">
        <v>18309822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43489860</v>
      </c>
      <c r="W15" s="60">
        <v>55451844</v>
      </c>
      <c r="X15" s="60">
        <v>-11961984</v>
      </c>
      <c r="Y15" s="61">
        <v>-21.57</v>
      </c>
      <c r="Z15" s="62">
        <v>73935795</v>
      </c>
    </row>
    <row r="16" spans="1:26" ht="12.75">
      <c r="A16" s="69" t="s">
        <v>42</v>
      </c>
      <c r="B16" s="19">
        <v>18000</v>
      </c>
      <c r="C16" s="19">
        <v>0</v>
      </c>
      <c r="D16" s="59">
        <v>28075086</v>
      </c>
      <c r="E16" s="60">
        <v>28075086</v>
      </c>
      <c r="F16" s="60">
        <v>1500</v>
      </c>
      <c r="G16" s="60">
        <v>1500</v>
      </c>
      <c r="H16" s="60">
        <v>1500</v>
      </c>
      <c r="I16" s="60">
        <v>4500</v>
      </c>
      <c r="J16" s="60">
        <v>0</v>
      </c>
      <c r="K16" s="60">
        <v>0</v>
      </c>
      <c r="L16" s="60">
        <v>3000</v>
      </c>
      <c r="M16" s="60">
        <v>3000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7500</v>
      </c>
      <c r="W16" s="60">
        <v>21056310</v>
      </c>
      <c r="X16" s="60">
        <v>-21048810</v>
      </c>
      <c r="Y16" s="61">
        <v>-99.96</v>
      </c>
      <c r="Z16" s="62">
        <v>28075086</v>
      </c>
    </row>
    <row r="17" spans="1:26" ht="12.75">
      <c r="A17" s="58" t="s">
        <v>43</v>
      </c>
      <c r="B17" s="19">
        <v>63935549</v>
      </c>
      <c r="C17" s="19">
        <v>0</v>
      </c>
      <c r="D17" s="59">
        <v>123343040</v>
      </c>
      <c r="E17" s="60">
        <v>123343040</v>
      </c>
      <c r="F17" s="60">
        <v>7460941</v>
      </c>
      <c r="G17" s="60">
        <v>4702330</v>
      </c>
      <c r="H17" s="60">
        <v>5776368</v>
      </c>
      <c r="I17" s="60">
        <v>17939639</v>
      </c>
      <c r="J17" s="60">
        <v>6046794</v>
      </c>
      <c r="K17" s="60">
        <v>5628124</v>
      </c>
      <c r="L17" s="60">
        <v>4872292</v>
      </c>
      <c r="M17" s="60">
        <v>16547210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34486849</v>
      </c>
      <c r="W17" s="60">
        <v>92507265</v>
      </c>
      <c r="X17" s="60">
        <v>-58020416</v>
      </c>
      <c r="Y17" s="61">
        <v>-62.72</v>
      </c>
      <c r="Z17" s="62">
        <v>123343040</v>
      </c>
    </row>
    <row r="18" spans="1:26" ht="12.75">
      <c r="A18" s="70" t="s">
        <v>44</v>
      </c>
      <c r="B18" s="71">
        <f>SUM(B11:B17)</f>
        <v>241219641</v>
      </c>
      <c r="C18" s="71">
        <f>SUM(C11:C17)</f>
        <v>0</v>
      </c>
      <c r="D18" s="72">
        <f aca="true" t="shared" si="1" ref="D18:Z18">SUM(D11:D17)</f>
        <v>424278228</v>
      </c>
      <c r="E18" s="73">
        <f t="shared" si="1"/>
        <v>424278228</v>
      </c>
      <c r="F18" s="73">
        <f t="shared" si="1"/>
        <v>20564022</v>
      </c>
      <c r="G18" s="73">
        <f t="shared" si="1"/>
        <v>11296471</v>
      </c>
      <c r="H18" s="73">
        <f t="shared" si="1"/>
        <v>33957046</v>
      </c>
      <c r="I18" s="73">
        <f t="shared" si="1"/>
        <v>65817539</v>
      </c>
      <c r="J18" s="73">
        <f t="shared" si="1"/>
        <v>16072277</v>
      </c>
      <c r="K18" s="73">
        <f t="shared" si="1"/>
        <v>25551696</v>
      </c>
      <c r="L18" s="73">
        <f t="shared" si="1"/>
        <v>28887378</v>
      </c>
      <c r="M18" s="73">
        <f t="shared" si="1"/>
        <v>70511351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136328890</v>
      </c>
      <c r="W18" s="73">
        <f t="shared" si="1"/>
        <v>318208635</v>
      </c>
      <c r="X18" s="73">
        <f t="shared" si="1"/>
        <v>-181879745</v>
      </c>
      <c r="Y18" s="67">
        <f>+IF(W18&lt;&gt;0,(X18/W18)*100,0)</f>
        <v>-57.15738826509218</v>
      </c>
      <c r="Z18" s="74">
        <f t="shared" si="1"/>
        <v>424278228</v>
      </c>
    </row>
    <row r="19" spans="1:26" ht="12.75">
      <c r="A19" s="70" t="s">
        <v>45</v>
      </c>
      <c r="B19" s="75">
        <f>+B10-B18</f>
        <v>-53040084</v>
      </c>
      <c r="C19" s="75">
        <f>+C10-C18</f>
        <v>0</v>
      </c>
      <c r="D19" s="76">
        <f aca="true" t="shared" si="2" ref="D19:Z19">+D10-D18</f>
        <v>-64636966</v>
      </c>
      <c r="E19" s="77">
        <f t="shared" si="2"/>
        <v>-64636966</v>
      </c>
      <c r="F19" s="77">
        <f t="shared" si="2"/>
        <v>28213862</v>
      </c>
      <c r="G19" s="77">
        <f t="shared" si="2"/>
        <v>26139499</v>
      </c>
      <c r="H19" s="77">
        <f t="shared" si="2"/>
        <v>-13561669</v>
      </c>
      <c r="I19" s="77">
        <f t="shared" si="2"/>
        <v>40791692</v>
      </c>
      <c r="J19" s="77">
        <f t="shared" si="2"/>
        <v>1867290</v>
      </c>
      <c r="K19" s="77">
        <f t="shared" si="2"/>
        <v>-13730613</v>
      </c>
      <c r="L19" s="77">
        <f t="shared" si="2"/>
        <v>16224734</v>
      </c>
      <c r="M19" s="77">
        <f t="shared" si="2"/>
        <v>4361411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45153103</v>
      </c>
      <c r="W19" s="77">
        <f>IF(E10=E18,0,W10-W18)</f>
        <v>-48477735</v>
      </c>
      <c r="X19" s="77">
        <f t="shared" si="2"/>
        <v>93630838</v>
      </c>
      <c r="Y19" s="78">
        <f>+IF(W19&lt;&gt;0,(X19/W19)*100,0)</f>
        <v>-193.1419403154871</v>
      </c>
      <c r="Z19" s="79">
        <f t="shared" si="2"/>
        <v>-64636966</v>
      </c>
    </row>
    <row r="20" spans="1:26" ht="12.75">
      <c r="A20" s="58" t="s">
        <v>46</v>
      </c>
      <c r="B20" s="19">
        <v>17237000</v>
      </c>
      <c r="C20" s="19">
        <v>0</v>
      </c>
      <c r="D20" s="59">
        <v>108129238</v>
      </c>
      <c r="E20" s="60">
        <v>108129238</v>
      </c>
      <c r="F20" s="60">
        <v>0</v>
      </c>
      <c r="G20" s="60">
        <v>682219</v>
      </c>
      <c r="H20" s="60">
        <v>9062000</v>
      </c>
      <c r="I20" s="60">
        <v>9744219</v>
      </c>
      <c r="J20" s="60">
        <v>0</v>
      </c>
      <c r="K20" s="60">
        <v>2000000</v>
      </c>
      <c r="L20" s="60">
        <v>16827650</v>
      </c>
      <c r="M20" s="60">
        <v>18827650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28571869</v>
      </c>
      <c r="W20" s="60">
        <v>81096921</v>
      </c>
      <c r="X20" s="60">
        <v>-52525052</v>
      </c>
      <c r="Y20" s="61">
        <v>-64.77</v>
      </c>
      <c r="Z20" s="62">
        <v>108129238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-35803084</v>
      </c>
      <c r="C22" s="86">
        <f>SUM(C19:C21)</f>
        <v>0</v>
      </c>
      <c r="D22" s="87">
        <f aca="true" t="shared" si="3" ref="D22:Z22">SUM(D19:D21)</f>
        <v>43492272</v>
      </c>
      <c r="E22" s="88">
        <f t="shared" si="3"/>
        <v>43492272</v>
      </c>
      <c r="F22" s="88">
        <f t="shared" si="3"/>
        <v>28213862</v>
      </c>
      <c r="G22" s="88">
        <f t="shared" si="3"/>
        <v>26821718</v>
      </c>
      <c r="H22" s="88">
        <f t="shared" si="3"/>
        <v>-4499669</v>
      </c>
      <c r="I22" s="88">
        <f t="shared" si="3"/>
        <v>50535911</v>
      </c>
      <c r="J22" s="88">
        <f t="shared" si="3"/>
        <v>1867290</v>
      </c>
      <c r="K22" s="88">
        <f t="shared" si="3"/>
        <v>-11730613</v>
      </c>
      <c r="L22" s="88">
        <f t="shared" si="3"/>
        <v>33052384</v>
      </c>
      <c r="M22" s="88">
        <f t="shared" si="3"/>
        <v>23189061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73724972</v>
      </c>
      <c r="W22" s="88">
        <f t="shared" si="3"/>
        <v>32619186</v>
      </c>
      <c r="X22" s="88">
        <f t="shared" si="3"/>
        <v>41105786</v>
      </c>
      <c r="Y22" s="89">
        <f>+IF(W22&lt;&gt;0,(X22/W22)*100,0)</f>
        <v>126.01720349490022</v>
      </c>
      <c r="Z22" s="90">
        <f t="shared" si="3"/>
        <v>43492272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-35803084</v>
      </c>
      <c r="C24" s="75">
        <f>SUM(C22:C23)</f>
        <v>0</v>
      </c>
      <c r="D24" s="76">
        <f aca="true" t="shared" si="4" ref="D24:Z24">SUM(D22:D23)</f>
        <v>43492272</v>
      </c>
      <c r="E24" s="77">
        <f t="shared" si="4"/>
        <v>43492272</v>
      </c>
      <c r="F24" s="77">
        <f t="shared" si="4"/>
        <v>28213862</v>
      </c>
      <c r="G24" s="77">
        <f t="shared" si="4"/>
        <v>26821718</v>
      </c>
      <c r="H24" s="77">
        <f t="shared" si="4"/>
        <v>-4499669</v>
      </c>
      <c r="I24" s="77">
        <f t="shared" si="4"/>
        <v>50535911</v>
      </c>
      <c r="J24" s="77">
        <f t="shared" si="4"/>
        <v>1867290</v>
      </c>
      <c r="K24" s="77">
        <f t="shared" si="4"/>
        <v>-11730613</v>
      </c>
      <c r="L24" s="77">
        <f t="shared" si="4"/>
        <v>33052384</v>
      </c>
      <c r="M24" s="77">
        <f t="shared" si="4"/>
        <v>23189061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73724972</v>
      </c>
      <c r="W24" s="77">
        <f t="shared" si="4"/>
        <v>32619186</v>
      </c>
      <c r="X24" s="77">
        <f t="shared" si="4"/>
        <v>41105786</v>
      </c>
      <c r="Y24" s="78">
        <f>+IF(W24&lt;&gt;0,(X24/W24)*100,0)</f>
        <v>126.01720349490022</v>
      </c>
      <c r="Z24" s="79">
        <f t="shared" si="4"/>
        <v>43492272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34558899</v>
      </c>
      <c r="C27" s="22">
        <v>0</v>
      </c>
      <c r="D27" s="99">
        <v>99309085</v>
      </c>
      <c r="E27" s="100">
        <v>99309085</v>
      </c>
      <c r="F27" s="100">
        <v>89419</v>
      </c>
      <c r="G27" s="100">
        <v>1823251</v>
      </c>
      <c r="H27" s="100">
        <v>2899822</v>
      </c>
      <c r="I27" s="100">
        <v>4812492</v>
      </c>
      <c r="J27" s="100">
        <v>3402912</v>
      </c>
      <c r="K27" s="100">
        <v>2212123</v>
      </c>
      <c r="L27" s="100">
        <v>1391288</v>
      </c>
      <c r="M27" s="100">
        <v>7006323</v>
      </c>
      <c r="N27" s="100">
        <v>593163</v>
      </c>
      <c r="O27" s="100">
        <v>1555442</v>
      </c>
      <c r="P27" s="100">
        <v>0</v>
      </c>
      <c r="Q27" s="100">
        <v>2148605</v>
      </c>
      <c r="R27" s="100">
        <v>0</v>
      </c>
      <c r="S27" s="100">
        <v>0</v>
      </c>
      <c r="T27" s="100">
        <v>0</v>
      </c>
      <c r="U27" s="100">
        <v>0</v>
      </c>
      <c r="V27" s="100">
        <v>13967420</v>
      </c>
      <c r="W27" s="100">
        <v>74481814</v>
      </c>
      <c r="X27" s="100">
        <v>-60514394</v>
      </c>
      <c r="Y27" s="101">
        <v>-81.25</v>
      </c>
      <c r="Z27" s="102">
        <v>99309085</v>
      </c>
    </row>
    <row r="28" spans="1:26" ht="12.75">
      <c r="A28" s="103" t="s">
        <v>46</v>
      </c>
      <c r="B28" s="19">
        <v>17665040</v>
      </c>
      <c r="C28" s="19">
        <v>0</v>
      </c>
      <c r="D28" s="59">
        <v>99168733</v>
      </c>
      <c r="E28" s="60">
        <v>99168733</v>
      </c>
      <c r="F28" s="60">
        <v>89419</v>
      </c>
      <c r="G28" s="60">
        <v>1823229</v>
      </c>
      <c r="H28" s="60">
        <v>2899137</v>
      </c>
      <c r="I28" s="60">
        <v>4811785</v>
      </c>
      <c r="J28" s="60">
        <v>3402912</v>
      </c>
      <c r="K28" s="60">
        <v>2212123</v>
      </c>
      <c r="L28" s="60">
        <v>1391288</v>
      </c>
      <c r="M28" s="60">
        <v>7006323</v>
      </c>
      <c r="N28" s="60">
        <v>593163</v>
      </c>
      <c r="O28" s="60">
        <v>1555442</v>
      </c>
      <c r="P28" s="60">
        <v>0</v>
      </c>
      <c r="Q28" s="60">
        <v>2148605</v>
      </c>
      <c r="R28" s="60">
        <v>0</v>
      </c>
      <c r="S28" s="60">
        <v>0</v>
      </c>
      <c r="T28" s="60">
        <v>0</v>
      </c>
      <c r="U28" s="60">
        <v>0</v>
      </c>
      <c r="V28" s="60">
        <v>13966713</v>
      </c>
      <c r="W28" s="60">
        <v>74376550</v>
      </c>
      <c r="X28" s="60">
        <v>-60409837</v>
      </c>
      <c r="Y28" s="61">
        <v>-81.22</v>
      </c>
      <c r="Z28" s="62">
        <v>99168733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16893859</v>
      </c>
      <c r="C31" s="19">
        <v>0</v>
      </c>
      <c r="D31" s="59">
        <v>140352</v>
      </c>
      <c r="E31" s="60">
        <v>140352</v>
      </c>
      <c r="F31" s="60">
        <v>0</v>
      </c>
      <c r="G31" s="60">
        <v>22</v>
      </c>
      <c r="H31" s="60">
        <v>685</v>
      </c>
      <c r="I31" s="60">
        <v>707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707</v>
      </c>
      <c r="W31" s="60">
        <v>105264</v>
      </c>
      <c r="X31" s="60">
        <v>-104557</v>
      </c>
      <c r="Y31" s="61">
        <v>-99.33</v>
      </c>
      <c r="Z31" s="62">
        <v>140352</v>
      </c>
    </row>
    <row r="32" spans="1:26" ht="12.75">
      <c r="A32" s="70" t="s">
        <v>54</v>
      </c>
      <c r="B32" s="22">
        <f>SUM(B28:B31)</f>
        <v>34558899</v>
      </c>
      <c r="C32" s="22">
        <f>SUM(C28:C31)</f>
        <v>0</v>
      </c>
      <c r="D32" s="99">
        <f aca="true" t="shared" si="5" ref="D32:Z32">SUM(D28:D31)</f>
        <v>99309085</v>
      </c>
      <c r="E32" s="100">
        <f t="shared" si="5"/>
        <v>99309085</v>
      </c>
      <c r="F32" s="100">
        <f t="shared" si="5"/>
        <v>89419</v>
      </c>
      <c r="G32" s="100">
        <f t="shared" si="5"/>
        <v>1823251</v>
      </c>
      <c r="H32" s="100">
        <f t="shared" si="5"/>
        <v>2899822</v>
      </c>
      <c r="I32" s="100">
        <f t="shared" si="5"/>
        <v>4812492</v>
      </c>
      <c r="J32" s="100">
        <f t="shared" si="5"/>
        <v>3402912</v>
      </c>
      <c r="K32" s="100">
        <f t="shared" si="5"/>
        <v>2212123</v>
      </c>
      <c r="L32" s="100">
        <f t="shared" si="5"/>
        <v>1391288</v>
      </c>
      <c r="M32" s="100">
        <f t="shared" si="5"/>
        <v>7006323</v>
      </c>
      <c r="N32" s="100">
        <f t="shared" si="5"/>
        <v>593163</v>
      </c>
      <c r="O32" s="100">
        <f t="shared" si="5"/>
        <v>1555442</v>
      </c>
      <c r="P32" s="100">
        <f t="shared" si="5"/>
        <v>0</v>
      </c>
      <c r="Q32" s="100">
        <f t="shared" si="5"/>
        <v>2148605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13967420</v>
      </c>
      <c r="W32" s="100">
        <f t="shared" si="5"/>
        <v>74481814</v>
      </c>
      <c r="X32" s="100">
        <f t="shared" si="5"/>
        <v>-60514394</v>
      </c>
      <c r="Y32" s="101">
        <f>+IF(W32&lt;&gt;0,(X32/W32)*100,0)</f>
        <v>-81.24720753981637</v>
      </c>
      <c r="Z32" s="102">
        <f t="shared" si="5"/>
        <v>99309085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31632242</v>
      </c>
      <c r="C35" s="19">
        <v>0</v>
      </c>
      <c r="D35" s="59">
        <v>53584622</v>
      </c>
      <c r="E35" s="60">
        <v>53584622</v>
      </c>
      <c r="F35" s="60">
        <v>52827770</v>
      </c>
      <c r="G35" s="60">
        <v>108020948</v>
      </c>
      <c r="H35" s="60">
        <v>107571790</v>
      </c>
      <c r="I35" s="60">
        <v>107571790</v>
      </c>
      <c r="J35" s="60">
        <v>102821918</v>
      </c>
      <c r="K35" s="60">
        <v>153765041</v>
      </c>
      <c r="L35" s="60">
        <v>127950222</v>
      </c>
      <c r="M35" s="60">
        <v>127950222</v>
      </c>
      <c r="N35" s="60">
        <v>125891267</v>
      </c>
      <c r="O35" s="60">
        <v>0</v>
      </c>
      <c r="P35" s="60">
        <v>0</v>
      </c>
      <c r="Q35" s="60">
        <v>125891267</v>
      </c>
      <c r="R35" s="60">
        <v>0</v>
      </c>
      <c r="S35" s="60">
        <v>0</v>
      </c>
      <c r="T35" s="60">
        <v>0</v>
      </c>
      <c r="U35" s="60">
        <v>0</v>
      </c>
      <c r="V35" s="60">
        <v>125891267</v>
      </c>
      <c r="W35" s="60">
        <v>40188467</v>
      </c>
      <c r="X35" s="60">
        <v>85702800</v>
      </c>
      <c r="Y35" s="61">
        <v>213.25</v>
      </c>
      <c r="Z35" s="62">
        <v>53584622</v>
      </c>
    </row>
    <row r="36" spans="1:26" ht="12.75">
      <c r="A36" s="58" t="s">
        <v>57</v>
      </c>
      <c r="B36" s="19">
        <v>643774093</v>
      </c>
      <c r="C36" s="19">
        <v>0</v>
      </c>
      <c r="D36" s="59">
        <v>739055668</v>
      </c>
      <c r="E36" s="60">
        <v>739055668</v>
      </c>
      <c r="F36" s="60">
        <v>639277437</v>
      </c>
      <c r="G36" s="60">
        <v>639656274</v>
      </c>
      <c r="H36" s="60">
        <v>642199987</v>
      </c>
      <c r="I36" s="60">
        <v>642199987</v>
      </c>
      <c r="J36" s="60">
        <v>642568392</v>
      </c>
      <c r="K36" s="60">
        <v>648276193</v>
      </c>
      <c r="L36" s="60">
        <v>648317155</v>
      </c>
      <c r="M36" s="60">
        <v>648317155</v>
      </c>
      <c r="N36" s="60">
        <v>648877540</v>
      </c>
      <c r="O36" s="60">
        <v>0</v>
      </c>
      <c r="P36" s="60">
        <v>0</v>
      </c>
      <c r="Q36" s="60">
        <v>648877540</v>
      </c>
      <c r="R36" s="60">
        <v>0</v>
      </c>
      <c r="S36" s="60">
        <v>0</v>
      </c>
      <c r="T36" s="60">
        <v>0</v>
      </c>
      <c r="U36" s="60">
        <v>0</v>
      </c>
      <c r="V36" s="60">
        <v>648877540</v>
      </c>
      <c r="W36" s="60">
        <v>554291751</v>
      </c>
      <c r="X36" s="60">
        <v>94585789</v>
      </c>
      <c r="Y36" s="61">
        <v>17.06</v>
      </c>
      <c r="Z36" s="62">
        <v>739055668</v>
      </c>
    </row>
    <row r="37" spans="1:26" ht="12.75">
      <c r="A37" s="58" t="s">
        <v>58</v>
      </c>
      <c r="B37" s="19">
        <v>37291144</v>
      </c>
      <c r="C37" s="19">
        <v>0</v>
      </c>
      <c r="D37" s="59">
        <v>28651948</v>
      </c>
      <c r="E37" s="60">
        <v>28651948</v>
      </c>
      <c r="F37" s="60">
        <v>34789742</v>
      </c>
      <c r="G37" s="60">
        <v>39507974</v>
      </c>
      <c r="H37" s="60">
        <v>46635971</v>
      </c>
      <c r="I37" s="60">
        <v>46635971</v>
      </c>
      <c r="J37" s="60">
        <v>41685267</v>
      </c>
      <c r="K37" s="60">
        <v>40046548</v>
      </c>
      <c r="L37" s="60">
        <v>42315684</v>
      </c>
      <c r="M37" s="60">
        <v>42315684</v>
      </c>
      <c r="N37" s="60">
        <v>42559303</v>
      </c>
      <c r="O37" s="60">
        <v>0</v>
      </c>
      <c r="P37" s="60">
        <v>0</v>
      </c>
      <c r="Q37" s="60">
        <v>42559303</v>
      </c>
      <c r="R37" s="60">
        <v>0</v>
      </c>
      <c r="S37" s="60">
        <v>0</v>
      </c>
      <c r="T37" s="60">
        <v>0</v>
      </c>
      <c r="U37" s="60">
        <v>0</v>
      </c>
      <c r="V37" s="60">
        <v>42559303</v>
      </c>
      <c r="W37" s="60">
        <v>21488961</v>
      </c>
      <c r="X37" s="60">
        <v>21070342</v>
      </c>
      <c r="Y37" s="61">
        <v>98.05</v>
      </c>
      <c r="Z37" s="62">
        <v>28651948</v>
      </c>
    </row>
    <row r="38" spans="1:26" ht="12.75">
      <c r="A38" s="58" t="s">
        <v>59</v>
      </c>
      <c r="B38" s="19">
        <v>34700612</v>
      </c>
      <c r="C38" s="19">
        <v>0</v>
      </c>
      <c r="D38" s="59">
        <v>27834326</v>
      </c>
      <c r="E38" s="60">
        <v>27834326</v>
      </c>
      <c r="F38" s="60">
        <v>34908225</v>
      </c>
      <c r="G38" s="60">
        <v>34664945</v>
      </c>
      <c r="H38" s="60">
        <v>34653050</v>
      </c>
      <c r="I38" s="60">
        <v>34653050</v>
      </c>
      <c r="J38" s="60">
        <v>34633982</v>
      </c>
      <c r="K38" s="60">
        <v>34515275</v>
      </c>
      <c r="L38" s="60">
        <v>34594476</v>
      </c>
      <c r="M38" s="60">
        <v>34594476</v>
      </c>
      <c r="N38" s="60">
        <v>34515274</v>
      </c>
      <c r="O38" s="60">
        <v>0</v>
      </c>
      <c r="P38" s="60">
        <v>0</v>
      </c>
      <c r="Q38" s="60">
        <v>34515274</v>
      </c>
      <c r="R38" s="60">
        <v>0</v>
      </c>
      <c r="S38" s="60">
        <v>0</v>
      </c>
      <c r="T38" s="60">
        <v>0</v>
      </c>
      <c r="U38" s="60">
        <v>0</v>
      </c>
      <c r="V38" s="60">
        <v>34515274</v>
      </c>
      <c r="W38" s="60">
        <v>20875745</v>
      </c>
      <c r="X38" s="60">
        <v>13639529</v>
      </c>
      <c r="Y38" s="61">
        <v>65.34</v>
      </c>
      <c r="Z38" s="62">
        <v>27834326</v>
      </c>
    </row>
    <row r="39" spans="1:26" ht="12.75">
      <c r="A39" s="58" t="s">
        <v>60</v>
      </c>
      <c r="B39" s="19">
        <v>603414579</v>
      </c>
      <c r="C39" s="19">
        <v>0</v>
      </c>
      <c r="D39" s="59">
        <v>736154016</v>
      </c>
      <c r="E39" s="60">
        <v>736154016</v>
      </c>
      <c r="F39" s="60">
        <v>622407240</v>
      </c>
      <c r="G39" s="60">
        <v>673504303</v>
      </c>
      <c r="H39" s="60">
        <v>668482756</v>
      </c>
      <c r="I39" s="60">
        <v>668482756</v>
      </c>
      <c r="J39" s="60">
        <v>669071061</v>
      </c>
      <c r="K39" s="60">
        <v>727479411</v>
      </c>
      <c r="L39" s="60">
        <v>699357217</v>
      </c>
      <c r="M39" s="60">
        <v>699357217</v>
      </c>
      <c r="N39" s="60">
        <v>697694230</v>
      </c>
      <c r="O39" s="60">
        <v>0</v>
      </c>
      <c r="P39" s="60">
        <v>0</v>
      </c>
      <c r="Q39" s="60">
        <v>697694230</v>
      </c>
      <c r="R39" s="60">
        <v>0</v>
      </c>
      <c r="S39" s="60">
        <v>0</v>
      </c>
      <c r="T39" s="60">
        <v>0</v>
      </c>
      <c r="U39" s="60">
        <v>0</v>
      </c>
      <c r="V39" s="60">
        <v>697694230</v>
      </c>
      <c r="W39" s="60">
        <v>552115512</v>
      </c>
      <c r="X39" s="60">
        <v>145578718</v>
      </c>
      <c r="Y39" s="61">
        <v>26.37</v>
      </c>
      <c r="Z39" s="62">
        <v>736154016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4874109</v>
      </c>
      <c r="C42" s="19">
        <v>0</v>
      </c>
      <c r="D42" s="59">
        <v>43039512</v>
      </c>
      <c r="E42" s="60">
        <v>43039512</v>
      </c>
      <c r="F42" s="60">
        <v>1081302</v>
      </c>
      <c r="G42" s="60">
        <v>24066945</v>
      </c>
      <c r="H42" s="60">
        <v>-9944801</v>
      </c>
      <c r="I42" s="60">
        <v>15203446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15203446</v>
      </c>
      <c r="W42" s="60">
        <v>32279634</v>
      </c>
      <c r="X42" s="60">
        <v>-17076188</v>
      </c>
      <c r="Y42" s="61">
        <v>-52.9</v>
      </c>
      <c r="Z42" s="62">
        <v>43039512</v>
      </c>
    </row>
    <row r="43" spans="1:26" ht="12.75">
      <c r="A43" s="58" t="s">
        <v>63</v>
      </c>
      <c r="B43" s="19">
        <v>-24556495</v>
      </c>
      <c r="C43" s="19">
        <v>0</v>
      </c>
      <c r="D43" s="59">
        <v>-98856312</v>
      </c>
      <c r="E43" s="60">
        <v>-98856312</v>
      </c>
      <c r="F43" s="60">
        <v>-27859</v>
      </c>
      <c r="G43" s="60">
        <v>519195</v>
      </c>
      <c r="H43" s="60">
        <v>-2829822</v>
      </c>
      <c r="I43" s="60">
        <v>-2338486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-2338486</v>
      </c>
      <c r="W43" s="60">
        <v>-74142234</v>
      </c>
      <c r="X43" s="60">
        <v>71803748</v>
      </c>
      <c r="Y43" s="61">
        <v>-96.85</v>
      </c>
      <c r="Z43" s="62">
        <v>-98856312</v>
      </c>
    </row>
    <row r="44" spans="1:26" ht="12.75">
      <c r="A44" s="58" t="s">
        <v>64</v>
      </c>
      <c r="B44" s="19">
        <v>11027</v>
      </c>
      <c r="C44" s="19">
        <v>0</v>
      </c>
      <c r="D44" s="59">
        <v>2009772</v>
      </c>
      <c r="E44" s="60">
        <v>2009772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1507329</v>
      </c>
      <c r="X44" s="60">
        <v>-1507329</v>
      </c>
      <c r="Y44" s="61">
        <v>-100</v>
      </c>
      <c r="Z44" s="62">
        <v>2009772</v>
      </c>
    </row>
    <row r="45" spans="1:26" ht="12.75">
      <c r="A45" s="70" t="s">
        <v>65</v>
      </c>
      <c r="B45" s="22">
        <v>1708169</v>
      </c>
      <c r="C45" s="22">
        <v>0</v>
      </c>
      <c r="D45" s="99">
        <v>-53278798</v>
      </c>
      <c r="E45" s="100">
        <v>-53278798</v>
      </c>
      <c r="F45" s="100">
        <v>1825332</v>
      </c>
      <c r="G45" s="100">
        <v>26411472</v>
      </c>
      <c r="H45" s="100">
        <v>13636849</v>
      </c>
      <c r="I45" s="100">
        <v>13636849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-39827041</v>
      </c>
      <c r="X45" s="100">
        <v>39827041</v>
      </c>
      <c r="Y45" s="101">
        <v>-100</v>
      </c>
      <c r="Z45" s="102">
        <v>-53278798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6917293</v>
      </c>
      <c r="C49" s="52">
        <v>0</v>
      </c>
      <c r="D49" s="129">
        <v>3349794</v>
      </c>
      <c r="E49" s="54">
        <v>2798719</v>
      </c>
      <c r="F49" s="54">
        <v>0</v>
      </c>
      <c r="G49" s="54">
        <v>0</v>
      </c>
      <c r="H49" s="54">
        <v>0</v>
      </c>
      <c r="I49" s="54">
        <v>2327207</v>
      </c>
      <c r="J49" s="54">
        <v>0</v>
      </c>
      <c r="K49" s="54">
        <v>0</v>
      </c>
      <c r="L49" s="54">
        <v>0</v>
      </c>
      <c r="M49" s="54">
        <v>2125679</v>
      </c>
      <c r="N49" s="54">
        <v>0</v>
      </c>
      <c r="O49" s="54">
        <v>0</v>
      </c>
      <c r="P49" s="54">
        <v>0</v>
      </c>
      <c r="Q49" s="54">
        <v>2026908</v>
      </c>
      <c r="R49" s="54">
        <v>0</v>
      </c>
      <c r="S49" s="54">
        <v>0</v>
      </c>
      <c r="T49" s="54">
        <v>0</v>
      </c>
      <c r="U49" s="54">
        <v>0</v>
      </c>
      <c r="V49" s="54">
        <v>57290218</v>
      </c>
      <c r="W49" s="54">
        <v>49004396</v>
      </c>
      <c r="X49" s="54">
        <v>125840214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100.00000187071849</v>
      </c>
      <c r="E58" s="7">
        <f t="shared" si="6"/>
        <v>100.00000187071849</v>
      </c>
      <c r="F58" s="7">
        <f t="shared" si="6"/>
        <v>16.04816911821646</v>
      </c>
      <c r="G58" s="7">
        <f t="shared" si="6"/>
        <v>124.09978045042706</v>
      </c>
      <c r="H58" s="7">
        <f t="shared" si="6"/>
        <v>101.71501210892322</v>
      </c>
      <c r="I58" s="7">
        <f t="shared" si="6"/>
        <v>52.45825632126127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33.486134190318886</v>
      </c>
      <c r="W58" s="7">
        <f t="shared" si="6"/>
        <v>100.00000561215569</v>
      </c>
      <c r="X58" s="7">
        <f t="shared" si="6"/>
        <v>0</v>
      </c>
      <c r="Y58" s="7">
        <f t="shared" si="6"/>
        <v>0</v>
      </c>
      <c r="Z58" s="8">
        <f t="shared" si="6"/>
        <v>100.00000187071849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99.99998487465125</v>
      </c>
      <c r="E59" s="10">
        <f t="shared" si="7"/>
        <v>99.99998487465125</v>
      </c>
      <c r="F59" s="10">
        <f t="shared" si="7"/>
        <v>3.0864471690068442</v>
      </c>
      <c r="G59" s="10">
        <f t="shared" si="7"/>
        <v>0</v>
      </c>
      <c r="H59" s="10">
        <f t="shared" si="7"/>
        <v>0</v>
      </c>
      <c r="I59" s="10">
        <f t="shared" si="7"/>
        <v>48.501345862394615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48.50046812118785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99.99998487465125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100.00000282509136</v>
      </c>
      <c r="E60" s="13">
        <f t="shared" si="7"/>
        <v>100.00000282509136</v>
      </c>
      <c r="F60" s="13">
        <f t="shared" si="7"/>
        <v>34.21306914881543</v>
      </c>
      <c r="G60" s="13">
        <f t="shared" si="7"/>
        <v>71.44291284758611</v>
      </c>
      <c r="H60" s="13">
        <f t="shared" si="7"/>
        <v>68.09961359420738</v>
      </c>
      <c r="I60" s="13">
        <f t="shared" si="7"/>
        <v>55.14396681769702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29.090894109847596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100.00000282509136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100.00000515499232</v>
      </c>
      <c r="E61" s="13">
        <f t="shared" si="7"/>
        <v>100.00000515499232</v>
      </c>
      <c r="F61" s="13">
        <f t="shared" si="7"/>
        <v>58.88067443808417</v>
      </c>
      <c r="G61" s="13">
        <f t="shared" si="7"/>
        <v>61.67329029204461</v>
      </c>
      <c r="H61" s="13">
        <f t="shared" si="7"/>
        <v>35.41490872279455</v>
      </c>
      <c r="I61" s="13">
        <f t="shared" si="7"/>
        <v>51.687392552859556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25.082714584080897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100.00000515499232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99.9999848066308</v>
      </c>
      <c r="E62" s="13">
        <f t="shared" si="7"/>
        <v>99.9999848066308</v>
      </c>
      <c r="F62" s="13">
        <f t="shared" si="7"/>
        <v>40.44121844565974</v>
      </c>
      <c r="G62" s="13">
        <f t="shared" si="7"/>
        <v>59.312194244232955</v>
      </c>
      <c r="H62" s="13">
        <f t="shared" si="7"/>
        <v>69.51314523571106</v>
      </c>
      <c r="I62" s="13">
        <f t="shared" si="7"/>
        <v>57.45216872691308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27.75110455239379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99.9999848066308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99.99999363724928</v>
      </c>
      <c r="E63" s="13">
        <f t="shared" si="7"/>
        <v>99.99999363724928</v>
      </c>
      <c r="F63" s="13">
        <f t="shared" si="7"/>
        <v>7.681028257889387</v>
      </c>
      <c r="G63" s="13">
        <f t="shared" si="7"/>
        <v>178.9823190485099</v>
      </c>
      <c r="H63" s="13">
        <f t="shared" si="7"/>
        <v>84.20493437007912</v>
      </c>
      <c r="I63" s="13">
        <f t="shared" si="7"/>
        <v>34.84261639835806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26.271871893042526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99.99999363724928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9.287605115291642</v>
      </c>
      <c r="G64" s="13">
        <f t="shared" si="7"/>
        <v>126.24491908309284</v>
      </c>
      <c r="H64" s="13">
        <f t="shared" si="7"/>
        <v>547.110626789451</v>
      </c>
      <c r="I64" s="13">
        <f t="shared" si="7"/>
        <v>107.25310608631571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73.68494413868748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100.00053649507765</v>
      </c>
      <c r="E65" s="13">
        <f t="shared" si="7"/>
        <v>100.00053649507765</v>
      </c>
      <c r="F65" s="13">
        <f t="shared" si="7"/>
        <v>171.84381293354218</v>
      </c>
      <c r="G65" s="13">
        <f t="shared" si="7"/>
        <v>160.9683410357189</v>
      </c>
      <c r="H65" s="13">
        <f t="shared" si="7"/>
        <v>296.8416053194016</v>
      </c>
      <c r="I65" s="13">
        <f t="shared" si="7"/>
        <v>192.2381741467422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71.46362422221992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100.00053649507765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100.00010584609132</v>
      </c>
      <c r="E66" s="16">
        <f t="shared" si="7"/>
        <v>100.00010584609132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100.00031753894616</v>
      </c>
      <c r="X66" s="16">
        <f t="shared" si="7"/>
        <v>0</v>
      </c>
      <c r="Y66" s="16">
        <f t="shared" si="7"/>
        <v>0</v>
      </c>
      <c r="Z66" s="17">
        <f t="shared" si="7"/>
        <v>100.00010584609132</v>
      </c>
    </row>
    <row r="67" spans="1:26" ht="12.75" hidden="1">
      <c r="A67" s="41" t="s">
        <v>286</v>
      </c>
      <c r="B67" s="24">
        <v>133071233</v>
      </c>
      <c r="C67" s="24"/>
      <c r="D67" s="25">
        <v>213821588</v>
      </c>
      <c r="E67" s="26">
        <v>213821588</v>
      </c>
      <c r="F67" s="26">
        <v>41542633</v>
      </c>
      <c r="G67" s="26">
        <v>12669576</v>
      </c>
      <c r="H67" s="26">
        <v>12280613</v>
      </c>
      <c r="I67" s="26">
        <v>66492822</v>
      </c>
      <c r="J67" s="26">
        <v>14625775</v>
      </c>
      <c r="K67" s="26">
        <v>11311893</v>
      </c>
      <c r="L67" s="26">
        <v>11734938</v>
      </c>
      <c r="M67" s="26">
        <v>37672606</v>
      </c>
      <c r="N67" s="26"/>
      <c r="O67" s="26"/>
      <c r="P67" s="26"/>
      <c r="Q67" s="26"/>
      <c r="R67" s="26"/>
      <c r="S67" s="26"/>
      <c r="T67" s="26"/>
      <c r="U67" s="26"/>
      <c r="V67" s="26">
        <v>104165428</v>
      </c>
      <c r="W67" s="26">
        <v>160366185</v>
      </c>
      <c r="X67" s="26"/>
      <c r="Y67" s="25"/>
      <c r="Z67" s="27">
        <v>213821588</v>
      </c>
    </row>
    <row r="68" spans="1:26" ht="12.75" hidden="1">
      <c r="A68" s="37" t="s">
        <v>31</v>
      </c>
      <c r="B68" s="19">
        <v>21480724</v>
      </c>
      <c r="C68" s="19"/>
      <c r="D68" s="20">
        <v>33057089</v>
      </c>
      <c r="E68" s="21">
        <v>33057089</v>
      </c>
      <c r="F68" s="21">
        <v>24091616</v>
      </c>
      <c r="G68" s="21"/>
      <c r="H68" s="21"/>
      <c r="I68" s="21">
        <v>24091616</v>
      </c>
      <c r="J68" s="21">
        <v>436</v>
      </c>
      <c r="K68" s="21"/>
      <c r="L68" s="21"/>
      <c r="M68" s="21">
        <v>436</v>
      </c>
      <c r="N68" s="21"/>
      <c r="O68" s="21"/>
      <c r="P68" s="21"/>
      <c r="Q68" s="21"/>
      <c r="R68" s="21"/>
      <c r="S68" s="21"/>
      <c r="T68" s="21"/>
      <c r="U68" s="21"/>
      <c r="V68" s="21">
        <v>24092052</v>
      </c>
      <c r="W68" s="21">
        <v>24792813</v>
      </c>
      <c r="X68" s="21"/>
      <c r="Y68" s="20"/>
      <c r="Z68" s="23">
        <v>33057089</v>
      </c>
    </row>
    <row r="69" spans="1:26" ht="12.75" hidden="1">
      <c r="A69" s="38" t="s">
        <v>32</v>
      </c>
      <c r="B69" s="19">
        <v>106300407</v>
      </c>
      <c r="C69" s="19"/>
      <c r="D69" s="20">
        <v>176985427</v>
      </c>
      <c r="E69" s="21">
        <v>176985427</v>
      </c>
      <c r="F69" s="21">
        <v>17312849</v>
      </c>
      <c r="G69" s="21">
        <v>12471370</v>
      </c>
      <c r="H69" s="21">
        <v>12280613</v>
      </c>
      <c r="I69" s="21">
        <v>42064832</v>
      </c>
      <c r="J69" s="21">
        <v>14625374</v>
      </c>
      <c r="K69" s="21">
        <v>11311893</v>
      </c>
      <c r="L69" s="21">
        <v>11734938</v>
      </c>
      <c r="M69" s="21">
        <v>37672205</v>
      </c>
      <c r="N69" s="21"/>
      <c r="O69" s="21"/>
      <c r="P69" s="21"/>
      <c r="Q69" s="21"/>
      <c r="R69" s="21"/>
      <c r="S69" s="21"/>
      <c r="T69" s="21"/>
      <c r="U69" s="21"/>
      <c r="V69" s="21">
        <v>79737037</v>
      </c>
      <c r="W69" s="21">
        <v>132739074</v>
      </c>
      <c r="X69" s="21"/>
      <c r="Y69" s="20"/>
      <c r="Z69" s="23">
        <v>176985427</v>
      </c>
    </row>
    <row r="70" spans="1:26" ht="12.75" hidden="1">
      <c r="A70" s="39" t="s">
        <v>103</v>
      </c>
      <c r="B70" s="19">
        <v>78000221</v>
      </c>
      <c r="C70" s="19"/>
      <c r="D70" s="20">
        <v>116392026</v>
      </c>
      <c r="E70" s="21">
        <v>116392026</v>
      </c>
      <c r="F70" s="21">
        <v>7405513</v>
      </c>
      <c r="G70" s="21">
        <v>8417344</v>
      </c>
      <c r="H70" s="21">
        <v>8439073</v>
      </c>
      <c r="I70" s="21">
        <v>24261930</v>
      </c>
      <c r="J70" s="21">
        <v>10718867</v>
      </c>
      <c r="K70" s="21">
        <v>6569334</v>
      </c>
      <c r="L70" s="21">
        <v>8445889</v>
      </c>
      <c r="M70" s="21">
        <v>25734090</v>
      </c>
      <c r="N70" s="21"/>
      <c r="O70" s="21"/>
      <c r="P70" s="21"/>
      <c r="Q70" s="21"/>
      <c r="R70" s="21"/>
      <c r="S70" s="21"/>
      <c r="T70" s="21"/>
      <c r="U70" s="21"/>
      <c r="V70" s="21">
        <v>49996020</v>
      </c>
      <c r="W70" s="21">
        <v>87294024</v>
      </c>
      <c r="X70" s="21"/>
      <c r="Y70" s="20"/>
      <c r="Z70" s="23">
        <v>116392026</v>
      </c>
    </row>
    <row r="71" spans="1:26" ht="12.75" hidden="1">
      <c r="A71" s="39" t="s">
        <v>104</v>
      </c>
      <c r="B71" s="19">
        <v>16036698</v>
      </c>
      <c r="C71" s="19"/>
      <c r="D71" s="20">
        <v>32909093</v>
      </c>
      <c r="E71" s="21">
        <v>32909093</v>
      </c>
      <c r="F71" s="21">
        <v>2102088</v>
      </c>
      <c r="G71" s="21">
        <v>2712132</v>
      </c>
      <c r="H71" s="21">
        <v>2546550</v>
      </c>
      <c r="I71" s="21">
        <v>7360770</v>
      </c>
      <c r="J71" s="21">
        <v>2528169</v>
      </c>
      <c r="K71" s="21">
        <v>3392791</v>
      </c>
      <c r="L71" s="21">
        <v>1957022</v>
      </c>
      <c r="M71" s="21">
        <v>7877982</v>
      </c>
      <c r="N71" s="21"/>
      <c r="O71" s="21"/>
      <c r="P71" s="21"/>
      <c r="Q71" s="21"/>
      <c r="R71" s="21"/>
      <c r="S71" s="21"/>
      <c r="T71" s="21"/>
      <c r="U71" s="21"/>
      <c r="V71" s="21">
        <v>15238752</v>
      </c>
      <c r="W71" s="21">
        <v>24681816</v>
      </c>
      <c r="X71" s="21"/>
      <c r="Y71" s="20"/>
      <c r="Z71" s="23">
        <v>32909093</v>
      </c>
    </row>
    <row r="72" spans="1:26" ht="12.75" hidden="1">
      <c r="A72" s="39" t="s">
        <v>105</v>
      </c>
      <c r="B72" s="19">
        <v>7300972</v>
      </c>
      <c r="C72" s="19"/>
      <c r="D72" s="20">
        <v>15716473</v>
      </c>
      <c r="E72" s="21">
        <v>15716473</v>
      </c>
      <c r="F72" s="21">
        <v>5280543</v>
      </c>
      <c r="G72" s="21">
        <v>743003</v>
      </c>
      <c r="H72" s="21">
        <v>736021</v>
      </c>
      <c r="I72" s="21">
        <v>6759567</v>
      </c>
      <c r="J72" s="21">
        <v>729844</v>
      </c>
      <c r="K72" s="21">
        <v>743164</v>
      </c>
      <c r="L72" s="21">
        <v>732184</v>
      </c>
      <c r="M72" s="21">
        <v>2205192</v>
      </c>
      <c r="N72" s="21"/>
      <c r="O72" s="21"/>
      <c r="P72" s="21"/>
      <c r="Q72" s="21"/>
      <c r="R72" s="21"/>
      <c r="S72" s="21"/>
      <c r="T72" s="21"/>
      <c r="U72" s="21"/>
      <c r="V72" s="21">
        <v>8964759</v>
      </c>
      <c r="W72" s="21">
        <v>11787354</v>
      </c>
      <c r="X72" s="21"/>
      <c r="Y72" s="20"/>
      <c r="Z72" s="23">
        <v>15716473</v>
      </c>
    </row>
    <row r="73" spans="1:26" ht="12.75" hidden="1">
      <c r="A73" s="39" t="s">
        <v>106</v>
      </c>
      <c r="B73" s="19">
        <v>3841949</v>
      </c>
      <c r="C73" s="19"/>
      <c r="D73" s="20">
        <v>11035860</v>
      </c>
      <c r="E73" s="21">
        <v>11035860</v>
      </c>
      <c r="F73" s="21">
        <v>2480015</v>
      </c>
      <c r="G73" s="21">
        <v>529432</v>
      </c>
      <c r="H73" s="21">
        <v>529492</v>
      </c>
      <c r="I73" s="21">
        <v>3538939</v>
      </c>
      <c r="J73" s="21">
        <v>533626</v>
      </c>
      <c r="K73" s="21">
        <v>540087</v>
      </c>
      <c r="L73" s="21">
        <v>538498</v>
      </c>
      <c r="M73" s="21">
        <v>1612211</v>
      </c>
      <c r="N73" s="21"/>
      <c r="O73" s="21"/>
      <c r="P73" s="21"/>
      <c r="Q73" s="21"/>
      <c r="R73" s="21"/>
      <c r="S73" s="21"/>
      <c r="T73" s="21"/>
      <c r="U73" s="21"/>
      <c r="V73" s="21">
        <v>5151150</v>
      </c>
      <c r="W73" s="21">
        <v>8276895</v>
      </c>
      <c r="X73" s="21"/>
      <c r="Y73" s="20"/>
      <c r="Z73" s="23">
        <v>11035860</v>
      </c>
    </row>
    <row r="74" spans="1:26" ht="12.75" hidden="1">
      <c r="A74" s="39" t="s">
        <v>107</v>
      </c>
      <c r="B74" s="19">
        <v>1120567</v>
      </c>
      <c r="C74" s="19"/>
      <c r="D74" s="20">
        <v>931975</v>
      </c>
      <c r="E74" s="21">
        <v>931975</v>
      </c>
      <c r="F74" s="21">
        <v>44690</v>
      </c>
      <c r="G74" s="21">
        <v>69459</v>
      </c>
      <c r="H74" s="21">
        <v>29477</v>
      </c>
      <c r="I74" s="21">
        <v>143626</v>
      </c>
      <c r="J74" s="21">
        <v>114868</v>
      </c>
      <c r="K74" s="21">
        <v>66517</v>
      </c>
      <c r="L74" s="21">
        <v>61345</v>
      </c>
      <c r="M74" s="21">
        <v>242730</v>
      </c>
      <c r="N74" s="21"/>
      <c r="O74" s="21"/>
      <c r="P74" s="21"/>
      <c r="Q74" s="21"/>
      <c r="R74" s="21"/>
      <c r="S74" s="21"/>
      <c r="T74" s="21"/>
      <c r="U74" s="21"/>
      <c r="V74" s="21">
        <v>386356</v>
      </c>
      <c r="W74" s="21">
        <v>698985</v>
      </c>
      <c r="X74" s="21"/>
      <c r="Y74" s="20"/>
      <c r="Z74" s="23">
        <v>931975</v>
      </c>
    </row>
    <row r="75" spans="1:26" ht="12.75" hidden="1">
      <c r="A75" s="40" t="s">
        <v>110</v>
      </c>
      <c r="B75" s="28">
        <v>5290102</v>
      </c>
      <c r="C75" s="28"/>
      <c r="D75" s="29">
        <v>3779072</v>
      </c>
      <c r="E75" s="30">
        <v>3779072</v>
      </c>
      <c r="F75" s="30">
        <v>138168</v>
      </c>
      <c r="G75" s="30">
        <v>198206</v>
      </c>
      <c r="H75" s="30"/>
      <c r="I75" s="30">
        <v>336374</v>
      </c>
      <c r="J75" s="30">
        <v>-35</v>
      </c>
      <c r="K75" s="30"/>
      <c r="L75" s="30"/>
      <c r="M75" s="30">
        <v>-35</v>
      </c>
      <c r="N75" s="30"/>
      <c r="O75" s="30"/>
      <c r="P75" s="30"/>
      <c r="Q75" s="30"/>
      <c r="R75" s="30"/>
      <c r="S75" s="30"/>
      <c r="T75" s="30"/>
      <c r="U75" s="30"/>
      <c r="V75" s="30">
        <v>336339</v>
      </c>
      <c r="W75" s="30">
        <v>2834298</v>
      </c>
      <c r="X75" s="30"/>
      <c r="Y75" s="29"/>
      <c r="Z75" s="31">
        <v>3779072</v>
      </c>
    </row>
    <row r="76" spans="1:26" ht="12.75" hidden="1">
      <c r="A76" s="42" t="s">
        <v>287</v>
      </c>
      <c r="B76" s="32">
        <v>133071233</v>
      </c>
      <c r="C76" s="32"/>
      <c r="D76" s="33">
        <v>213821592</v>
      </c>
      <c r="E76" s="34">
        <v>213821592</v>
      </c>
      <c r="F76" s="34">
        <v>6666832</v>
      </c>
      <c r="G76" s="34">
        <v>15722916</v>
      </c>
      <c r="H76" s="34">
        <v>12491227</v>
      </c>
      <c r="I76" s="34">
        <v>34880975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34880975</v>
      </c>
      <c r="W76" s="34">
        <v>160366194</v>
      </c>
      <c r="X76" s="34"/>
      <c r="Y76" s="33"/>
      <c r="Z76" s="35">
        <v>213821592</v>
      </c>
    </row>
    <row r="77" spans="1:26" ht="12.75" hidden="1">
      <c r="A77" s="37" t="s">
        <v>31</v>
      </c>
      <c r="B77" s="19">
        <v>21480724</v>
      </c>
      <c r="C77" s="19"/>
      <c r="D77" s="20">
        <v>33057084</v>
      </c>
      <c r="E77" s="21">
        <v>33057084</v>
      </c>
      <c r="F77" s="21">
        <v>743575</v>
      </c>
      <c r="G77" s="21">
        <v>6813006</v>
      </c>
      <c r="H77" s="21">
        <v>4128177</v>
      </c>
      <c r="I77" s="21">
        <v>11684758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11684758</v>
      </c>
      <c r="W77" s="21">
        <v>24792813</v>
      </c>
      <c r="X77" s="21"/>
      <c r="Y77" s="20"/>
      <c r="Z77" s="23">
        <v>33057084</v>
      </c>
    </row>
    <row r="78" spans="1:26" ht="12.75" hidden="1">
      <c r="A78" s="38" t="s">
        <v>32</v>
      </c>
      <c r="B78" s="19">
        <v>106300407</v>
      </c>
      <c r="C78" s="19"/>
      <c r="D78" s="20">
        <v>176985432</v>
      </c>
      <c r="E78" s="21">
        <v>176985432</v>
      </c>
      <c r="F78" s="21">
        <v>5923257</v>
      </c>
      <c r="G78" s="21">
        <v>8909910</v>
      </c>
      <c r="H78" s="21">
        <v>8363050</v>
      </c>
      <c r="I78" s="21">
        <v>23196217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23196217</v>
      </c>
      <c r="W78" s="21">
        <v>132739074</v>
      </c>
      <c r="X78" s="21"/>
      <c r="Y78" s="20"/>
      <c r="Z78" s="23">
        <v>176985432</v>
      </c>
    </row>
    <row r="79" spans="1:26" ht="12.75" hidden="1">
      <c r="A79" s="39" t="s">
        <v>103</v>
      </c>
      <c r="B79" s="19">
        <v>78000221</v>
      </c>
      <c r="C79" s="19"/>
      <c r="D79" s="20">
        <v>116392032</v>
      </c>
      <c r="E79" s="21">
        <v>116392032</v>
      </c>
      <c r="F79" s="21">
        <v>4360416</v>
      </c>
      <c r="G79" s="21">
        <v>5191253</v>
      </c>
      <c r="H79" s="21">
        <v>2988690</v>
      </c>
      <c r="I79" s="21">
        <v>12540359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12540359</v>
      </c>
      <c r="W79" s="21">
        <v>87294024</v>
      </c>
      <c r="X79" s="21"/>
      <c r="Y79" s="20"/>
      <c r="Z79" s="23">
        <v>116392032</v>
      </c>
    </row>
    <row r="80" spans="1:26" ht="12.75" hidden="1">
      <c r="A80" s="39" t="s">
        <v>104</v>
      </c>
      <c r="B80" s="19">
        <v>16036698</v>
      </c>
      <c r="C80" s="19"/>
      <c r="D80" s="20">
        <v>32909088</v>
      </c>
      <c r="E80" s="21">
        <v>32909088</v>
      </c>
      <c r="F80" s="21">
        <v>850110</v>
      </c>
      <c r="G80" s="21">
        <v>1608625</v>
      </c>
      <c r="H80" s="21">
        <v>1770187</v>
      </c>
      <c r="I80" s="21">
        <v>4228922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4228922</v>
      </c>
      <c r="W80" s="21">
        <v>24681816</v>
      </c>
      <c r="X80" s="21"/>
      <c r="Y80" s="20"/>
      <c r="Z80" s="23">
        <v>32909088</v>
      </c>
    </row>
    <row r="81" spans="1:26" ht="12.75" hidden="1">
      <c r="A81" s="39" t="s">
        <v>105</v>
      </c>
      <c r="B81" s="19">
        <v>7300972</v>
      </c>
      <c r="C81" s="19"/>
      <c r="D81" s="20">
        <v>15716472</v>
      </c>
      <c r="E81" s="21">
        <v>15716472</v>
      </c>
      <c r="F81" s="21">
        <v>405600</v>
      </c>
      <c r="G81" s="21">
        <v>1329844</v>
      </c>
      <c r="H81" s="21">
        <v>619766</v>
      </c>
      <c r="I81" s="21">
        <v>2355210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2355210</v>
      </c>
      <c r="W81" s="21">
        <v>11787354</v>
      </c>
      <c r="X81" s="21"/>
      <c r="Y81" s="20"/>
      <c r="Z81" s="23">
        <v>15716472</v>
      </c>
    </row>
    <row r="82" spans="1:26" ht="12.75" hidden="1">
      <c r="A82" s="39" t="s">
        <v>106</v>
      </c>
      <c r="B82" s="19">
        <v>3841949</v>
      </c>
      <c r="C82" s="19"/>
      <c r="D82" s="20">
        <v>11035860</v>
      </c>
      <c r="E82" s="21">
        <v>11035860</v>
      </c>
      <c r="F82" s="21">
        <v>230334</v>
      </c>
      <c r="G82" s="21">
        <v>668381</v>
      </c>
      <c r="H82" s="21">
        <v>2896907</v>
      </c>
      <c r="I82" s="21">
        <v>3795622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3795622</v>
      </c>
      <c r="W82" s="21">
        <v>8276895</v>
      </c>
      <c r="X82" s="21"/>
      <c r="Y82" s="20"/>
      <c r="Z82" s="23">
        <v>11035860</v>
      </c>
    </row>
    <row r="83" spans="1:26" ht="12.75" hidden="1">
      <c r="A83" s="39" t="s">
        <v>107</v>
      </c>
      <c r="B83" s="19">
        <v>1120567</v>
      </c>
      <c r="C83" s="19"/>
      <c r="D83" s="20">
        <v>931980</v>
      </c>
      <c r="E83" s="21">
        <v>931980</v>
      </c>
      <c r="F83" s="21">
        <v>76797</v>
      </c>
      <c r="G83" s="21">
        <v>111807</v>
      </c>
      <c r="H83" s="21">
        <v>87500</v>
      </c>
      <c r="I83" s="21">
        <v>276104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276104</v>
      </c>
      <c r="W83" s="21">
        <v>698985</v>
      </c>
      <c r="X83" s="21"/>
      <c r="Y83" s="20"/>
      <c r="Z83" s="23">
        <v>931980</v>
      </c>
    </row>
    <row r="84" spans="1:26" ht="12.75" hidden="1">
      <c r="A84" s="40" t="s">
        <v>110</v>
      </c>
      <c r="B84" s="28">
        <v>5290102</v>
      </c>
      <c r="C84" s="28"/>
      <c r="D84" s="29">
        <v>3779076</v>
      </c>
      <c r="E84" s="30">
        <v>3779076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2834307</v>
      </c>
      <c r="X84" s="30"/>
      <c r="Y84" s="29"/>
      <c r="Z84" s="31">
        <v>3779076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12860422</v>
      </c>
      <c r="F5" s="358">
        <f t="shared" si="0"/>
        <v>12860422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9645317</v>
      </c>
      <c r="Y5" s="358">
        <f t="shared" si="0"/>
        <v>-9645317</v>
      </c>
      <c r="Z5" s="359">
        <f>+IF(X5&lt;&gt;0,+(Y5/X5)*100,0)</f>
        <v>-100</v>
      </c>
      <c r="AA5" s="360">
        <f>+AA6+AA8+AA11+AA13+AA15</f>
        <v>12860422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4521370</v>
      </c>
      <c r="F6" s="59">
        <f t="shared" si="1"/>
        <v>4521370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3391028</v>
      </c>
      <c r="Y6" s="59">
        <f t="shared" si="1"/>
        <v>-3391028</v>
      </c>
      <c r="Z6" s="61">
        <f>+IF(X6&lt;&gt;0,+(Y6/X6)*100,0)</f>
        <v>-100</v>
      </c>
      <c r="AA6" s="62">
        <f t="shared" si="1"/>
        <v>4521370</v>
      </c>
    </row>
    <row r="7" spans="1:27" ht="12.75">
      <c r="A7" s="291" t="s">
        <v>229</v>
      </c>
      <c r="B7" s="142"/>
      <c r="C7" s="60"/>
      <c r="D7" s="340"/>
      <c r="E7" s="60">
        <v>4521370</v>
      </c>
      <c r="F7" s="59">
        <v>4521370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3391028</v>
      </c>
      <c r="Y7" s="59">
        <v>-3391028</v>
      </c>
      <c r="Z7" s="61">
        <v>-100</v>
      </c>
      <c r="AA7" s="62">
        <v>4521370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2553899</v>
      </c>
      <c r="F8" s="59">
        <f t="shared" si="2"/>
        <v>2553899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1915424</v>
      </c>
      <c r="Y8" s="59">
        <f t="shared" si="2"/>
        <v>-1915424</v>
      </c>
      <c r="Z8" s="61">
        <f>+IF(X8&lt;&gt;0,+(Y8/X8)*100,0)</f>
        <v>-100</v>
      </c>
      <c r="AA8" s="62">
        <f>SUM(AA9:AA10)</f>
        <v>2553899</v>
      </c>
    </row>
    <row r="9" spans="1:27" ht="12.75">
      <c r="A9" s="291" t="s">
        <v>230</v>
      </c>
      <c r="B9" s="142"/>
      <c r="C9" s="60"/>
      <c r="D9" s="340"/>
      <c r="E9" s="60">
        <v>2553899</v>
      </c>
      <c r="F9" s="59">
        <v>2553899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1915424</v>
      </c>
      <c r="Y9" s="59">
        <v>-1915424</v>
      </c>
      <c r="Z9" s="61">
        <v>-100</v>
      </c>
      <c r="AA9" s="62">
        <v>2553899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2857309</v>
      </c>
      <c r="F11" s="364">
        <f t="shared" si="3"/>
        <v>2857309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2142982</v>
      </c>
      <c r="Y11" s="364">
        <f t="shared" si="3"/>
        <v>-2142982</v>
      </c>
      <c r="Z11" s="365">
        <f>+IF(X11&lt;&gt;0,+(Y11/X11)*100,0)</f>
        <v>-100</v>
      </c>
      <c r="AA11" s="366">
        <f t="shared" si="3"/>
        <v>2857309</v>
      </c>
    </row>
    <row r="12" spans="1:27" ht="12.75">
      <c r="A12" s="291" t="s">
        <v>232</v>
      </c>
      <c r="B12" s="136"/>
      <c r="C12" s="60"/>
      <c r="D12" s="340"/>
      <c r="E12" s="60">
        <v>2857309</v>
      </c>
      <c r="F12" s="59">
        <v>2857309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2142982</v>
      </c>
      <c r="Y12" s="59">
        <v>-2142982</v>
      </c>
      <c r="Z12" s="61">
        <v>-100</v>
      </c>
      <c r="AA12" s="62">
        <v>2857309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1701091</v>
      </c>
      <c r="F13" s="342">
        <f t="shared" si="4"/>
        <v>1701091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1275818</v>
      </c>
      <c r="Y13" s="342">
        <f t="shared" si="4"/>
        <v>-1275818</v>
      </c>
      <c r="Z13" s="335">
        <f>+IF(X13&lt;&gt;0,+(Y13/X13)*100,0)</f>
        <v>-100</v>
      </c>
      <c r="AA13" s="273">
        <f t="shared" si="4"/>
        <v>1701091</v>
      </c>
    </row>
    <row r="14" spans="1:27" ht="12.75">
      <c r="A14" s="291" t="s">
        <v>233</v>
      </c>
      <c r="B14" s="136"/>
      <c r="C14" s="60"/>
      <c r="D14" s="340"/>
      <c r="E14" s="60">
        <v>1701091</v>
      </c>
      <c r="F14" s="59">
        <v>1701091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1275818</v>
      </c>
      <c r="Y14" s="59">
        <v>-1275818</v>
      </c>
      <c r="Z14" s="61">
        <v>-100</v>
      </c>
      <c r="AA14" s="62">
        <v>1701091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1226753</v>
      </c>
      <c r="F15" s="59">
        <f t="shared" si="5"/>
        <v>1226753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920065</v>
      </c>
      <c r="Y15" s="59">
        <f t="shared" si="5"/>
        <v>-920065</v>
      </c>
      <c r="Z15" s="61">
        <f>+IF(X15&lt;&gt;0,+(Y15/X15)*100,0)</f>
        <v>-100</v>
      </c>
      <c r="AA15" s="62">
        <f>SUM(AA16:AA20)</f>
        <v>1226753</v>
      </c>
    </row>
    <row r="16" spans="1:27" ht="12.75">
      <c r="A16" s="291" t="s">
        <v>234</v>
      </c>
      <c r="B16" s="300"/>
      <c r="C16" s="60"/>
      <c r="D16" s="340"/>
      <c r="E16" s="60">
        <v>1226753</v>
      </c>
      <c r="F16" s="59">
        <v>1226753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920065</v>
      </c>
      <c r="Y16" s="59">
        <v>-920065</v>
      </c>
      <c r="Z16" s="61">
        <v>-100</v>
      </c>
      <c r="AA16" s="62">
        <v>1226753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1304569</v>
      </c>
      <c r="F22" s="345">
        <f t="shared" si="6"/>
        <v>1304569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978427</v>
      </c>
      <c r="Y22" s="345">
        <f t="shared" si="6"/>
        <v>-978427</v>
      </c>
      <c r="Z22" s="336">
        <f>+IF(X22&lt;&gt;0,+(Y22/X22)*100,0)</f>
        <v>-100</v>
      </c>
      <c r="AA22" s="350">
        <f>SUM(AA23:AA32)</f>
        <v>1304569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1304569</v>
      </c>
      <c r="F32" s="59">
        <v>1304569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978427</v>
      </c>
      <c r="Y32" s="59">
        <v>-978427</v>
      </c>
      <c r="Z32" s="61">
        <v>-100</v>
      </c>
      <c r="AA32" s="62">
        <v>1304569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11540142</v>
      </c>
      <c r="D40" s="344">
        <f t="shared" si="9"/>
        <v>0</v>
      </c>
      <c r="E40" s="343">
        <f t="shared" si="9"/>
        <v>4416834</v>
      </c>
      <c r="F40" s="345">
        <f t="shared" si="9"/>
        <v>4416834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3312626</v>
      </c>
      <c r="Y40" s="345">
        <f t="shared" si="9"/>
        <v>-3312626</v>
      </c>
      <c r="Z40" s="336">
        <f>+IF(X40&lt;&gt;0,+(Y40/X40)*100,0)</f>
        <v>-100</v>
      </c>
      <c r="AA40" s="350">
        <f>SUM(AA41:AA49)</f>
        <v>4416834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11540142</v>
      </c>
      <c r="D49" s="368"/>
      <c r="E49" s="54">
        <v>4416834</v>
      </c>
      <c r="F49" s="53">
        <v>4416834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3312626</v>
      </c>
      <c r="Y49" s="53">
        <v>-3312626</v>
      </c>
      <c r="Z49" s="94">
        <v>-100</v>
      </c>
      <c r="AA49" s="95">
        <v>4416834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11540142</v>
      </c>
      <c r="D60" s="346">
        <f t="shared" si="14"/>
        <v>0</v>
      </c>
      <c r="E60" s="219">
        <f t="shared" si="14"/>
        <v>18581825</v>
      </c>
      <c r="F60" s="264">
        <f t="shared" si="14"/>
        <v>18581825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13936370</v>
      </c>
      <c r="Y60" s="264">
        <f t="shared" si="14"/>
        <v>-13936370</v>
      </c>
      <c r="Z60" s="337">
        <f>+IF(X60&lt;&gt;0,+(Y60/X60)*100,0)</f>
        <v>-100</v>
      </c>
      <c r="AA60" s="232">
        <f>+AA57+AA54+AA51+AA40+AA37+AA34+AA22+AA5</f>
        <v>18581825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76179821</v>
      </c>
      <c r="D5" s="153">
        <f>SUM(D6:D8)</f>
        <v>0</v>
      </c>
      <c r="E5" s="154">
        <f t="shared" si="0"/>
        <v>185000819</v>
      </c>
      <c r="F5" s="100">
        <f t="shared" si="0"/>
        <v>185000819</v>
      </c>
      <c r="G5" s="100">
        <f t="shared" si="0"/>
        <v>30978777</v>
      </c>
      <c r="H5" s="100">
        <f t="shared" si="0"/>
        <v>24096949</v>
      </c>
      <c r="I5" s="100">
        <f t="shared" si="0"/>
        <v>6567432</v>
      </c>
      <c r="J5" s="100">
        <f t="shared" si="0"/>
        <v>61643158</v>
      </c>
      <c r="K5" s="100">
        <f t="shared" si="0"/>
        <v>478153</v>
      </c>
      <c r="L5" s="100">
        <f t="shared" si="0"/>
        <v>347955</v>
      </c>
      <c r="M5" s="100">
        <f t="shared" si="0"/>
        <v>34203198</v>
      </c>
      <c r="N5" s="100">
        <f t="shared" si="0"/>
        <v>35029306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96672464</v>
      </c>
      <c r="X5" s="100">
        <f t="shared" si="0"/>
        <v>138750597</v>
      </c>
      <c r="Y5" s="100">
        <f t="shared" si="0"/>
        <v>-42078133</v>
      </c>
      <c r="Z5" s="137">
        <f>+IF(X5&lt;&gt;0,+(Y5/X5)*100,0)</f>
        <v>-30.326451856635977</v>
      </c>
      <c r="AA5" s="153">
        <f>SUM(AA6:AA8)</f>
        <v>185000819</v>
      </c>
    </row>
    <row r="6" spans="1:27" ht="12.75">
      <c r="A6" s="138" t="s">
        <v>75</v>
      </c>
      <c r="B6" s="136"/>
      <c r="C6" s="155">
        <v>2477556</v>
      </c>
      <c r="D6" s="155"/>
      <c r="E6" s="156">
        <v>69567527</v>
      </c>
      <c r="F6" s="60">
        <v>69567527</v>
      </c>
      <c r="G6" s="60">
        <v>-829801</v>
      </c>
      <c r="H6" s="60"/>
      <c r="I6" s="60">
        <v>776326</v>
      </c>
      <c r="J6" s="60">
        <v>-53475</v>
      </c>
      <c r="K6" s="60">
        <v>5492</v>
      </c>
      <c r="L6" s="60">
        <v>110</v>
      </c>
      <c r="M6" s="60">
        <v>9455342</v>
      </c>
      <c r="N6" s="60">
        <v>9460944</v>
      </c>
      <c r="O6" s="60"/>
      <c r="P6" s="60"/>
      <c r="Q6" s="60"/>
      <c r="R6" s="60"/>
      <c r="S6" s="60"/>
      <c r="T6" s="60"/>
      <c r="U6" s="60"/>
      <c r="V6" s="60"/>
      <c r="W6" s="60">
        <v>9407469</v>
      </c>
      <c r="X6" s="60">
        <v>52175637</v>
      </c>
      <c r="Y6" s="60">
        <v>-42768168</v>
      </c>
      <c r="Z6" s="140">
        <v>-81.97</v>
      </c>
      <c r="AA6" s="155">
        <v>69567527</v>
      </c>
    </row>
    <row r="7" spans="1:27" ht="12.75">
      <c r="A7" s="138" t="s">
        <v>76</v>
      </c>
      <c r="B7" s="136"/>
      <c r="C7" s="157">
        <v>73086280</v>
      </c>
      <c r="D7" s="157"/>
      <c r="E7" s="158">
        <v>109028343</v>
      </c>
      <c r="F7" s="159">
        <v>109028343</v>
      </c>
      <c r="G7" s="159">
        <v>31642090</v>
      </c>
      <c r="H7" s="159">
        <v>24029557</v>
      </c>
      <c r="I7" s="159">
        <v>5770449</v>
      </c>
      <c r="J7" s="159">
        <v>61442096</v>
      </c>
      <c r="K7" s="159">
        <v>405608</v>
      </c>
      <c r="L7" s="159">
        <v>314112</v>
      </c>
      <c r="M7" s="159">
        <v>24723112</v>
      </c>
      <c r="N7" s="159">
        <v>25442832</v>
      </c>
      <c r="O7" s="159"/>
      <c r="P7" s="159"/>
      <c r="Q7" s="159"/>
      <c r="R7" s="159"/>
      <c r="S7" s="159"/>
      <c r="T7" s="159"/>
      <c r="U7" s="159"/>
      <c r="V7" s="159"/>
      <c r="W7" s="159">
        <v>86884928</v>
      </c>
      <c r="X7" s="159">
        <v>81771255</v>
      </c>
      <c r="Y7" s="159">
        <v>5113673</v>
      </c>
      <c r="Z7" s="141">
        <v>6.25</v>
      </c>
      <c r="AA7" s="157">
        <v>109028343</v>
      </c>
    </row>
    <row r="8" spans="1:27" ht="12.75">
      <c r="A8" s="138" t="s">
        <v>77</v>
      </c>
      <c r="B8" s="136"/>
      <c r="C8" s="155">
        <v>615985</v>
      </c>
      <c r="D8" s="155"/>
      <c r="E8" s="156">
        <v>6404949</v>
      </c>
      <c r="F8" s="60">
        <v>6404949</v>
      </c>
      <c r="G8" s="60">
        <v>166488</v>
      </c>
      <c r="H8" s="60">
        <v>67392</v>
      </c>
      <c r="I8" s="60">
        <v>20657</v>
      </c>
      <c r="J8" s="60">
        <v>254537</v>
      </c>
      <c r="K8" s="60">
        <v>67053</v>
      </c>
      <c r="L8" s="60">
        <v>33733</v>
      </c>
      <c r="M8" s="60">
        <v>24744</v>
      </c>
      <c r="N8" s="60">
        <v>125530</v>
      </c>
      <c r="O8" s="60"/>
      <c r="P8" s="60"/>
      <c r="Q8" s="60"/>
      <c r="R8" s="60"/>
      <c r="S8" s="60"/>
      <c r="T8" s="60"/>
      <c r="U8" s="60"/>
      <c r="V8" s="60"/>
      <c r="W8" s="60">
        <v>380067</v>
      </c>
      <c r="X8" s="60">
        <v>4803705</v>
      </c>
      <c r="Y8" s="60">
        <v>-4423638</v>
      </c>
      <c r="Z8" s="140">
        <v>-92.09</v>
      </c>
      <c r="AA8" s="155">
        <v>6404949</v>
      </c>
    </row>
    <row r="9" spans="1:27" ht="12.75">
      <c r="A9" s="135" t="s">
        <v>78</v>
      </c>
      <c r="B9" s="136"/>
      <c r="C9" s="153">
        <f aca="true" t="shared" si="1" ref="C9:Y9">SUM(C10:C14)</f>
        <v>7051467</v>
      </c>
      <c r="D9" s="153">
        <f>SUM(D10:D14)</f>
        <v>0</v>
      </c>
      <c r="E9" s="154">
        <f t="shared" si="1"/>
        <v>10206398</v>
      </c>
      <c r="F9" s="100">
        <f t="shared" si="1"/>
        <v>10206398</v>
      </c>
      <c r="G9" s="100">
        <f t="shared" si="1"/>
        <v>269271</v>
      </c>
      <c r="H9" s="100">
        <f t="shared" si="1"/>
        <v>825037</v>
      </c>
      <c r="I9" s="100">
        <f t="shared" si="1"/>
        <v>231270</v>
      </c>
      <c r="J9" s="100">
        <f t="shared" si="1"/>
        <v>1325578</v>
      </c>
      <c r="K9" s="100">
        <f t="shared" si="1"/>
        <v>836359</v>
      </c>
      <c r="L9" s="100">
        <f t="shared" si="1"/>
        <v>-103131</v>
      </c>
      <c r="M9" s="100">
        <f t="shared" si="1"/>
        <v>751529</v>
      </c>
      <c r="N9" s="100">
        <f t="shared" si="1"/>
        <v>1484757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2810335</v>
      </c>
      <c r="X9" s="100">
        <f t="shared" si="1"/>
        <v>7654788</v>
      </c>
      <c r="Y9" s="100">
        <f t="shared" si="1"/>
        <v>-4844453</v>
      </c>
      <c r="Z9" s="137">
        <f>+IF(X9&lt;&gt;0,+(Y9/X9)*100,0)</f>
        <v>-63.286573057281274</v>
      </c>
      <c r="AA9" s="153">
        <f>SUM(AA10:AA14)</f>
        <v>10206398</v>
      </c>
    </row>
    <row r="10" spans="1:27" ht="12.75">
      <c r="A10" s="138" t="s">
        <v>79</v>
      </c>
      <c r="B10" s="136"/>
      <c r="C10" s="155">
        <v>1762002</v>
      </c>
      <c r="D10" s="155"/>
      <c r="E10" s="156">
        <v>3462382</v>
      </c>
      <c r="F10" s="60">
        <v>3462382</v>
      </c>
      <c r="G10" s="60">
        <v>20986</v>
      </c>
      <c r="H10" s="60">
        <v>40200</v>
      </c>
      <c r="I10" s="60">
        <v>29092</v>
      </c>
      <c r="J10" s="60">
        <v>90278</v>
      </c>
      <c r="K10" s="60">
        <v>31410</v>
      </c>
      <c r="L10" s="60">
        <v>19808</v>
      </c>
      <c r="M10" s="60">
        <v>16516</v>
      </c>
      <c r="N10" s="60">
        <v>67734</v>
      </c>
      <c r="O10" s="60"/>
      <c r="P10" s="60"/>
      <c r="Q10" s="60"/>
      <c r="R10" s="60"/>
      <c r="S10" s="60"/>
      <c r="T10" s="60"/>
      <c r="U10" s="60"/>
      <c r="V10" s="60"/>
      <c r="W10" s="60">
        <v>158012</v>
      </c>
      <c r="X10" s="60">
        <v>2596779</v>
      </c>
      <c r="Y10" s="60">
        <v>-2438767</v>
      </c>
      <c r="Z10" s="140">
        <v>-93.92</v>
      </c>
      <c r="AA10" s="155">
        <v>3462382</v>
      </c>
    </row>
    <row r="11" spans="1:27" ht="12.75">
      <c r="A11" s="138" t="s">
        <v>80</v>
      </c>
      <c r="B11" s="136"/>
      <c r="C11" s="155">
        <v>81435</v>
      </c>
      <c r="D11" s="155"/>
      <c r="E11" s="156">
        <v>79096</v>
      </c>
      <c r="F11" s="60">
        <v>79096</v>
      </c>
      <c r="G11" s="60">
        <v>5794</v>
      </c>
      <c r="H11" s="60">
        <v>7245</v>
      </c>
      <c r="I11" s="60">
        <v>5870</v>
      </c>
      <c r="J11" s="60">
        <v>18909</v>
      </c>
      <c r="K11" s="60">
        <v>5907</v>
      </c>
      <c r="L11" s="60">
        <v>7587</v>
      </c>
      <c r="M11" s="60">
        <v>6143</v>
      </c>
      <c r="N11" s="60">
        <v>19637</v>
      </c>
      <c r="O11" s="60"/>
      <c r="P11" s="60"/>
      <c r="Q11" s="60"/>
      <c r="R11" s="60"/>
      <c r="S11" s="60"/>
      <c r="T11" s="60"/>
      <c r="U11" s="60"/>
      <c r="V11" s="60"/>
      <c r="W11" s="60">
        <v>38546</v>
      </c>
      <c r="X11" s="60">
        <v>59319</v>
      </c>
      <c r="Y11" s="60">
        <v>-20773</v>
      </c>
      <c r="Z11" s="140">
        <v>-35.02</v>
      </c>
      <c r="AA11" s="155">
        <v>79096</v>
      </c>
    </row>
    <row r="12" spans="1:27" ht="12.75">
      <c r="A12" s="138" t="s">
        <v>81</v>
      </c>
      <c r="B12" s="136"/>
      <c r="C12" s="155">
        <v>2720161</v>
      </c>
      <c r="D12" s="155"/>
      <c r="E12" s="156">
        <v>4706246</v>
      </c>
      <c r="F12" s="60">
        <v>4706246</v>
      </c>
      <c r="G12" s="60">
        <v>242180</v>
      </c>
      <c r="H12" s="60">
        <v>598631</v>
      </c>
      <c r="I12" s="60">
        <v>195997</v>
      </c>
      <c r="J12" s="60">
        <v>1036808</v>
      </c>
      <c r="K12" s="60">
        <v>798731</v>
      </c>
      <c r="L12" s="60">
        <v>-130837</v>
      </c>
      <c r="M12" s="60">
        <v>549909</v>
      </c>
      <c r="N12" s="60">
        <v>1217803</v>
      </c>
      <c r="O12" s="60"/>
      <c r="P12" s="60"/>
      <c r="Q12" s="60"/>
      <c r="R12" s="60"/>
      <c r="S12" s="60"/>
      <c r="T12" s="60"/>
      <c r="U12" s="60"/>
      <c r="V12" s="60"/>
      <c r="W12" s="60">
        <v>2254611</v>
      </c>
      <c r="X12" s="60">
        <v>3529692</v>
      </c>
      <c r="Y12" s="60">
        <v>-1275081</v>
      </c>
      <c r="Z12" s="140">
        <v>-36.12</v>
      </c>
      <c r="AA12" s="155">
        <v>4706246</v>
      </c>
    </row>
    <row r="13" spans="1:27" ht="12.75">
      <c r="A13" s="138" t="s">
        <v>82</v>
      </c>
      <c r="B13" s="136"/>
      <c r="C13" s="155">
        <v>1069002</v>
      </c>
      <c r="D13" s="155"/>
      <c r="E13" s="156">
        <v>722238</v>
      </c>
      <c r="F13" s="60">
        <v>722238</v>
      </c>
      <c r="G13" s="60">
        <v>311</v>
      </c>
      <c r="H13" s="60">
        <v>178961</v>
      </c>
      <c r="I13" s="60">
        <v>311</v>
      </c>
      <c r="J13" s="60">
        <v>179583</v>
      </c>
      <c r="K13" s="60">
        <v>311</v>
      </c>
      <c r="L13" s="60">
        <v>311</v>
      </c>
      <c r="M13" s="60">
        <v>178961</v>
      </c>
      <c r="N13" s="60">
        <v>179583</v>
      </c>
      <c r="O13" s="60"/>
      <c r="P13" s="60"/>
      <c r="Q13" s="60"/>
      <c r="R13" s="60"/>
      <c r="S13" s="60"/>
      <c r="T13" s="60"/>
      <c r="U13" s="60"/>
      <c r="V13" s="60"/>
      <c r="W13" s="60">
        <v>359166</v>
      </c>
      <c r="X13" s="60">
        <v>541674</v>
      </c>
      <c r="Y13" s="60">
        <v>-182508</v>
      </c>
      <c r="Z13" s="140">
        <v>-33.69</v>
      </c>
      <c r="AA13" s="155">
        <v>722238</v>
      </c>
    </row>
    <row r="14" spans="1:27" ht="12.75">
      <c r="A14" s="138" t="s">
        <v>83</v>
      </c>
      <c r="B14" s="136"/>
      <c r="C14" s="157">
        <v>1418867</v>
      </c>
      <c r="D14" s="157"/>
      <c r="E14" s="158">
        <v>1236436</v>
      </c>
      <c r="F14" s="159">
        <v>1236436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927324</v>
      </c>
      <c r="Y14" s="159">
        <v>-927324</v>
      </c>
      <c r="Z14" s="141">
        <v>-100</v>
      </c>
      <c r="AA14" s="157">
        <v>1236436</v>
      </c>
    </row>
    <row r="15" spans="1:27" ht="12.75">
      <c r="A15" s="135" t="s">
        <v>84</v>
      </c>
      <c r="B15" s="142"/>
      <c r="C15" s="153">
        <f aca="true" t="shared" si="2" ref="C15:Y15">SUM(C16:C18)</f>
        <v>815082</v>
      </c>
      <c r="D15" s="153">
        <f>SUM(D16:D18)</f>
        <v>0</v>
      </c>
      <c r="E15" s="154">
        <f t="shared" si="2"/>
        <v>6164970</v>
      </c>
      <c r="F15" s="100">
        <f t="shared" si="2"/>
        <v>6164970</v>
      </c>
      <c r="G15" s="100">
        <f t="shared" si="2"/>
        <v>163633</v>
      </c>
      <c r="H15" s="100">
        <f t="shared" si="2"/>
        <v>15136</v>
      </c>
      <c r="I15" s="100">
        <f t="shared" si="2"/>
        <v>6713</v>
      </c>
      <c r="J15" s="100">
        <f t="shared" si="2"/>
        <v>185482</v>
      </c>
      <c r="K15" s="100">
        <f t="shared" si="2"/>
        <v>46527</v>
      </c>
      <c r="L15" s="100">
        <f t="shared" si="2"/>
        <v>21529</v>
      </c>
      <c r="M15" s="100">
        <f t="shared" si="2"/>
        <v>10741</v>
      </c>
      <c r="N15" s="100">
        <f t="shared" si="2"/>
        <v>78797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264279</v>
      </c>
      <c r="X15" s="100">
        <f t="shared" si="2"/>
        <v>4623723</v>
      </c>
      <c r="Y15" s="100">
        <f t="shared" si="2"/>
        <v>-4359444</v>
      </c>
      <c r="Z15" s="137">
        <f>+IF(X15&lt;&gt;0,+(Y15/X15)*100,0)</f>
        <v>-94.2842813031836</v>
      </c>
      <c r="AA15" s="153">
        <f>SUM(AA16:AA18)</f>
        <v>6164970</v>
      </c>
    </row>
    <row r="16" spans="1:27" ht="12.75">
      <c r="A16" s="138" t="s">
        <v>85</v>
      </c>
      <c r="B16" s="136"/>
      <c r="C16" s="155">
        <v>200200</v>
      </c>
      <c r="D16" s="155"/>
      <c r="E16" s="156">
        <v>796692</v>
      </c>
      <c r="F16" s="60">
        <v>796692</v>
      </c>
      <c r="G16" s="60">
        <v>150000</v>
      </c>
      <c r="H16" s="60"/>
      <c r="I16" s="60"/>
      <c r="J16" s="60">
        <v>150000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150000</v>
      </c>
      <c r="X16" s="60">
        <v>597519</v>
      </c>
      <c r="Y16" s="60">
        <v>-447519</v>
      </c>
      <c r="Z16" s="140">
        <v>-74.9</v>
      </c>
      <c r="AA16" s="155">
        <v>796692</v>
      </c>
    </row>
    <row r="17" spans="1:27" ht="12.75">
      <c r="A17" s="138" t="s">
        <v>86</v>
      </c>
      <c r="B17" s="136"/>
      <c r="C17" s="155">
        <v>614882</v>
      </c>
      <c r="D17" s="155"/>
      <c r="E17" s="156">
        <v>5368278</v>
      </c>
      <c r="F17" s="60">
        <v>5368278</v>
      </c>
      <c r="G17" s="60">
        <v>13633</v>
      </c>
      <c r="H17" s="60">
        <v>15136</v>
      </c>
      <c r="I17" s="60">
        <v>6713</v>
      </c>
      <c r="J17" s="60">
        <v>35482</v>
      </c>
      <c r="K17" s="60">
        <v>46527</v>
      </c>
      <c r="L17" s="60">
        <v>21529</v>
      </c>
      <c r="M17" s="60">
        <v>10741</v>
      </c>
      <c r="N17" s="60">
        <v>78797</v>
      </c>
      <c r="O17" s="60"/>
      <c r="P17" s="60"/>
      <c r="Q17" s="60"/>
      <c r="R17" s="60"/>
      <c r="S17" s="60"/>
      <c r="T17" s="60"/>
      <c r="U17" s="60"/>
      <c r="V17" s="60"/>
      <c r="W17" s="60">
        <v>114279</v>
      </c>
      <c r="X17" s="60">
        <v>4026204</v>
      </c>
      <c r="Y17" s="60">
        <v>-3911925</v>
      </c>
      <c r="Z17" s="140">
        <v>-97.16</v>
      </c>
      <c r="AA17" s="155">
        <v>5368278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120668454</v>
      </c>
      <c r="D19" s="153">
        <f>SUM(D20:D23)</f>
        <v>0</v>
      </c>
      <c r="E19" s="154">
        <f t="shared" si="3"/>
        <v>265674667</v>
      </c>
      <c r="F19" s="100">
        <f t="shared" si="3"/>
        <v>265674667</v>
      </c>
      <c r="G19" s="100">
        <f t="shared" si="3"/>
        <v>17344160</v>
      </c>
      <c r="H19" s="100">
        <f t="shared" si="3"/>
        <v>13142120</v>
      </c>
      <c r="I19" s="100">
        <f t="shared" si="3"/>
        <v>22648231</v>
      </c>
      <c r="J19" s="100">
        <f t="shared" si="3"/>
        <v>53134511</v>
      </c>
      <c r="K19" s="100">
        <f t="shared" si="3"/>
        <v>16527355</v>
      </c>
      <c r="L19" s="100">
        <f t="shared" si="3"/>
        <v>13524360</v>
      </c>
      <c r="M19" s="100">
        <f t="shared" si="3"/>
        <v>26940193</v>
      </c>
      <c r="N19" s="100">
        <f t="shared" si="3"/>
        <v>56991908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110126419</v>
      </c>
      <c r="X19" s="100">
        <f t="shared" si="3"/>
        <v>199256004</v>
      </c>
      <c r="Y19" s="100">
        <f t="shared" si="3"/>
        <v>-89129585</v>
      </c>
      <c r="Z19" s="137">
        <f>+IF(X19&lt;&gt;0,+(Y19/X19)*100,0)</f>
        <v>-44.73119163827054</v>
      </c>
      <c r="AA19" s="153">
        <f>SUM(AA20:AA23)</f>
        <v>265674667</v>
      </c>
    </row>
    <row r="20" spans="1:27" ht="12.75">
      <c r="A20" s="138" t="s">
        <v>89</v>
      </c>
      <c r="B20" s="136"/>
      <c r="C20" s="155">
        <v>79593434</v>
      </c>
      <c r="D20" s="155"/>
      <c r="E20" s="156">
        <v>127648933</v>
      </c>
      <c r="F20" s="60">
        <v>127648933</v>
      </c>
      <c r="G20" s="60">
        <v>7492601</v>
      </c>
      <c r="H20" s="60">
        <v>8475334</v>
      </c>
      <c r="I20" s="60">
        <v>10548506</v>
      </c>
      <c r="J20" s="60">
        <v>26516441</v>
      </c>
      <c r="K20" s="60">
        <v>12721823</v>
      </c>
      <c r="L20" s="60">
        <v>8847839</v>
      </c>
      <c r="M20" s="60">
        <v>9457565</v>
      </c>
      <c r="N20" s="60">
        <v>31027227</v>
      </c>
      <c r="O20" s="60"/>
      <c r="P20" s="60"/>
      <c r="Q20" s="60"/>
      <c r="R20" s="60"/>
      <c r="S20" s="60"/>
      <c r="T20" s="60"/>
      <c r="U20" s="60"/>
      <c r="V20" s="60"/>
      <c r="W20" s="60">
        <v>57543668</v>
      </c>
      <c r="X20" s="60">
        <v>95736699</v>
      </c>
      <c r="Y20" s="60">
        <v>-38193031</v>
      </c>
      <c r="Z20" s="140">
        <v>-39.89</v>
      </c>
      <c r="AA20" s="155">
        <v>127648933</v>
      </c>
    </row>
    <row r="21" spans="1:27" ht="12.75">
      <c r="A21" s="138" t="s">
        <v>90</v>
      </c>
      <c r="B21" s="136"/>
      <c r="C21" s="155">
        <v>16047689</v>
      </c>
      <c r="D21" s="155"/>
      <c r="E21" s="156">
        <v>89284258</v>
      </c>
      <c r="F21" s="60">
        <v>89284258</v>
      </c>
      <c r="G21" s="60">
        <v>2088846</v>
      </c>
      <c r="H21" s="60">
        <v>3394351</v>
      </c>
      <c r="I21" s="60">
        <v>2546550</v>
      </c>
      <c r="J21" s="60">
        <v>8029747</v>
      </c>
      <c r="K21" s="60">
        <v>2541488</v>
      </c>
      <c r="L21" s="60">
        <v>3392870</v>
      </c>
      <c r="M21" s="60">
        <v>1957996</v>
      </c>
      <c r="N21" s="60">
        <v>7892354</v>
      </c>
      <c r="O21" s="60"/>
      <c r="P21" s="60"/>
      <c r="Q21" s="60"/>
      <c r="R21" s="60"/>
      <c r="S21" s="60"/>
      <c r="T21" s="60"/>
      <c r="U21" s="60"/>
      <c r="V21" s="60"/>
      <c r="W21" s="60">
        <v>15922101</v>
      </c>
      <c r="X21" s="60">
        <v>66963186</v>
      </c>
      <c r="Y21" s="60">
        <v>-51041085</v>
      </c>
      <c r="Z21" s="140">
        <v>-76.22</v>
      </c>
      <c r="AA21" s="155">
        <v>89284258</v>
      </c>
    </row>
    <row r="22" spans="1:27" ht="12.75">
      <c r="A22" s="138" t="s">
        <v>91</v>
      </c>
      <c r="B22" s="136"/>
      <c r="C22" s="157">
        <v>20662982</v>
      </c>
      <c r="D22" s="157"/>
      <c r="E22" s="158">
        <v>37484695</v>
      </c>
      <c r="F22" s="159">
        <v>37484695</v>
      </c>
      <c r="G22" s="159">
        <v>5282698</v>
      </c>
      <c r="H22" s="159">
        <v>743003</v>
      </c>
      <c r="I22" s="159">
        <v>9023683</v>
      </c>
      <c r="J22" s="159">
        <v>15049384</v>
      </c>
      <c r="K22" s="159">
        <v>730418</v>
      </c>
      <c r="L22" s="159">
        <v>743564</v>
      </c>
      <c r="M22" s="159">
        <v>14986134</v>
      </c>
      <c r="N22" s="159">
        <v>16460116</v>
      </c>
      <c r="O22" s="159"/>
      <c r="P22" s="159"/>
      <c r="Q22" s="159"/>
      <c r="R22" s="159"/>
      <c r="S22" s="159"/>
      <c r="T22" s="159"/>
      <c r="U22" s="159"/>
      <c r="V22" s="159"/>
      <c r="W22" s="159">
        <v>31509500</v>
      </c>
      <c r="X22" s="159">
        <v>28113525</v>
      </c>
      <c r="Y22" s="159">
        <v>3395975</v>
      </c>
      <c r="Z22" s="141">
        <v>12.08</v>
      </c>
      <c r="AA22" s="157">
        <v>37484695</v>
      </c>
    </row>
    <row r="23" spans="1:27" ht="12.75">
      <c r="A23" s="138" t="s">
        <v>92</v>
      </c>
      <c r="B23" s="136"/>
      <c r="C23" s="155">
        <v>4364349</v>
      </c>
      <c r="D23" s="155"/>
      <c r="E23" s="156">
        <v>11256781</v>
      </c>
      <c r="F23" s="60">
        <v>11256781</v>
      </c>
      <c r="G23" s="60">
        <v>2480015</v>
      </c>
      <c r="H23" s="60">
        <v>529432</v>
      </c>
      <c r="I23" s="60">
        <v>529492</v>
      </c>
      <c r="J23" s="60">
        <v>3538939</v>
      </c>
      <c r="K23" s="60">
        <v>533626</v>
      </c>
      <c r="L23" s="60">
        <v>540087</v>
      </c>
      <c r="M23" s="60">
        <v>538498</v>
      </c>
      <c r="N23" s="60">
        <v>1612211</v>
      </c>
      <c r="O23" s="60"/>
      <c r="P23" s="60"/>
      <c r="Q23" s="60"/>
      <c r="R23" s="60"/>
      <c r="S23" s="60"/>
      <c r="T23" s="60"/>
      <c r="U23" s="60"/>
      <c r="V23" s="60"/>
      <c r="W23" s="60">
        <v>5151150</v>
      </c>
      <c r="X23" s="60">
        <v>8442594</v>
      </c>
      <c r="Y23" s="60">
        <v>-3291444</v>
      </c>
      <c r="Z23" s="140">
        <v>-38.99</v>
      </c>
      <c r="AA23" s="155">
        <v>11256781</v>
      </c>
    </row>
    <row r="24" spans="1:27" ht="12.75">
      <c r="A24" s="135" t="s">
        <v>93</v>
      </c>
      <c r="B24" s="142" t="s">
        <v>94</v>
      </c>
      <c r="C24" s="153">
        <v>701733</v>
      </c>
      <c r="D24" s="153"/>
      <c r="E24" s="154">
        <v>723646</v>
      </c>
      <c r="F24" s="100">
        <v>723646</v>
      </c>
      <c r="G24" s="100">
        <v>22043</v>
      </c>
      <c r="H24" s="100">
        <v>38947</v>
      </c>
      <c r="I24" s="100">
        <v>3731</v>
      </c>
      <c r="J24" s="100">
        <v>64721</v>
      </c>
      <c r="K24" s="100">
        <v>51173</v>
      </c>
      <c r="L24" s="100">
        <v>30370</v>
      </c>
      <c r="M24" s="100">
        <v>34101</v>
      </c>
      <c r="N24" s="100">
        <v>115644</v>
      </c>
      <c r="O24" s="100"/>
      <c r="P24" s="100"/>
      <c r="Q24" s="100"/>
      <c r="R24" s="100"/>
      <c r="S24" s="100"/>
      <c r="T24" s="100"/>
      <c r="U24" s="100"/>
      <c r="V24" s="100"/>
      <c r="W24" s="100">
        <v>180365</v>
      </c>
      <c r="X24" s="100">
        <v>542727</v>
      </c>
      <c r="Y24" s="100">
        <v>-362362</v>
      </c>
      <c r="Z24" s="137">
        <v>-66.77</v>
      </c>
      <c r="AA24" s="153">
        <v>723646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205416557</v>
      </c>
      <c r="D25" s="168">
        <f>+D5+D9+D15+D19+D24</f>
        <v>0</v>
      </c>
      <c r="E25" s="169">
        <f t="shared" si="4"/>
        <v>467770500</v>
      </c>
      <c r="F25" s="73">
        <f t="shared" si="4"/>
        <v>467770500</v>
      </c>
      <c r="G25" s="73">
        <f t="shared" si="4"/>
        <v>48777884</v>
      </c>
      <c r="H25" s="73">
        <f t="shared" si="4"/>
        <v>38118189</v>
      </c>
      <c r="I25" s="73">
        <f t="shared" si="4"/>
        <v>29457377</v>
      </c>
      <c r="J25" s="73">
        <f t="shared" si="4"/>
        <v>116353450</v>
      </c>
      <c r="K25" s="73">
        <f t="shared" si="4"/>
        <v>17939567</v>
      </c>
      <c r="L25" s="73">
        <f t="shared" si="4"/>
        <v>13821083</v>
      </c>
      <c r="M25" s="73">
        <f t="shared" si="4"/>
        <v>61939762</v>
      </c>
      <c r="N25" s="73">
        <f t="shared" si="4"/>
        <v>93700412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210053862</v>
      </c>
      <c r="X25" s="73">
        <f t="shared" si="4"/>
        <v>350827839</v>
      </c>
      <c r="Y25" s="73">
        <f t="shared" si="4"/>
        <v>-140773977</v>
      </c>
      <c r="Z25" s="170">
        <f>+IF(X25&lt;&gt;0,+(Y25/X25)*100,0)</f>
        <v>-40.126227554022584</v>
      </c>
      <c r="AA25" s="168">
        <f>+AA5+AA9+AA15+AA19+AA24</f>
        <v>467770500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55266484</v>
      </c>
      <c r="D28" s="153">
        <f>SUM(D29:D31)</f>
        <v>0</v>
      </c>
      <c r="E28" s="154">
        <f t="shared" si="5"/>
        <v>140364353</v>
      </c>
      <c r="F28" s="100">
        <f t="shared" si="5"/>
        <v>140364353</v>
      </c>
      <c r="G28" s="100">
        <f t="shared" si="5"/>
        <v>6423007</v>
      </c>
      <c r="H28" s="100">
        <f t="shared" si="5"/>
        <v>4304138</v>
      </c>
      <c r="I28" s="100">
        <f t="shared" si="5"/>
        <v>6321835</v>
      </c>
      <c r="J28" s="100">
        <f t="shared" si="5"/>
        <v>17048980</v>
      </c>
      <c r="K28" s="100">
        <f t="shared" si="5"/>
        <v>5983639</v>
      </c>
      <c r="L28" s="100">
        <f t="shared" si="5"/>
        <v>7250968</v>
      </c>
      <c r="M28" s="100">
        <f t="shared" si="5"/>
        <v>6685699</v>
      </c>
      <c r="N28" s="100">
        <f t="shared" si="5"/>
        <v>19920306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36969286</v>
      </c>
      <c r="X28" s="100">
        <f t="shared" si="5"/>
        <v>105273252</v>
      </c>
      <c r="Y28" s="100">
        <f t="shared" si="5"/>
        <v>-68303966</v>
      </c>
      <c r="Z28" s="137">
        <f>+IF(X28&lt;&gt;0,+(Y28/X28)*100,0)</f>
        <v>-64.88254585314796</v>
      </c>
      <c r="AA28" s="153">
        <f>SUM(AA29:AA31)</f>
        <v>140364353</v>
      </c>
    </row>
    <row r="29" spans="1:27" ht="12.75">
      <c r="A29" s="138" t="s">
        <v>75</v>
      </c>
      <c r="B29" s="136"/>
      <c r="C29" s="155">
        <v>19235776</v>
      </c>
      <c r="D29" s="155"/>
      <c r="E29" s="156">
        <v>58878303</v>
      </c>
      <c r="F29" s="60">
        <v>58878303</v>
      </c>
      <c r="G29" s="60">
        <v>1845819</v>
      </c>
      <c r="H29" s="60">
        <v>1163785</v>
      </c>
      <c r="I29" s="60">
        <v>1830805</v>
      </c>
      <c r="J29" s="60">
        <v>4840409</v>
      </c>
      <c r="K29" s="60">
        <v>1723010</v>
      </c>
      <c r="L29" s="60">
        <v>2150525</v>
      </c>
      <c r="M29" s="60">
        <v>2109430</v>
      </c>
      <c r="N29" s="60">
        <v>5982965</v>
      </c>
      <c r="O29" s="60"/>
      <c r="P29" s="60"/>
      <c r="Q29" s="60"/>
      <c r="R29" s="60"/>
      <c r="S29" s="60"/>
      <c r="T29" s="60"/>
      <c r="U29" s="60"/>
      <c r="V29" s="60"/>
      <c r="W29" s="60">
        <v>10823374</v>
      </c>
      <c r="X29" s="60">
        <v>44158725</v>
      </c>
      <c r="Y29" s="60">
        <v>-33335351</v>
      </c>
      <c r="Z29" s="140">
        <v>-75.49</v>
      </c>
      <c r="AA29" s="155">
        <v>58878303</v>
      </c>
    </row>
    <row r="30" spans="1:27" ht="12.75">
      <c r="A30" s="138" t="s">
        <v>76</v>
      </c>
      <c r="B30" s="136"/>
      <c r="C30" s="157">
        <v>23798395</v>
      </c>
      <c r="D30" s="157"/>
      <c r="E30" s="158">
        <v>55038839</v>
      </c>
      <c r="F30" s="159">
        <v>55038839</v>
      </c>
      <c r="G30" s="159">
        <v>3227807</v>
      </c>
      <c r="H30" s="159">
        <v>2287528</v>
      </c>
      <c r="I30" s="159">
        <v>3251574</v>
      </c>
      <c r="J30" s="159">
        <v>8766909</v>
      </c>
      <c r="K30" s="159">
        <v>2807865</v>
      </c>
      <c r="L30" s="159">
        <v>3327066</v>
      </c>
      <c r="M30" s="159">
        <v>3292150</v>
      </c>
      <c r="N30" s="159">
        <v>9427081</v>
      </c>
      <c r="O30" s="159"/>
      <c r="P30" s="159"/>
      <c r="Q30" s="159"/>
      <c r="R30" s="159"/>
      <c r="S30" s="159"/>
      <c r="T30" s="159"/>
      <c r="U30" s="159"/>
      <c r="V30" s="159"/>
      <c r="W30" s="159">
        <v>18193990</v>
      </c>
      <c r="X30" s="159">
        <v>41279121</v>
      </c>
      <c r="Y30" s="159">
        <v>-23085131</v>
      </c>
      <c r="Z30" s="141">
        <v>-55.92</v>
      </c>
      <c r="AA30" s="157">
        <v>55038839</v>
      </c>
    </row>
    <row r="31" spans="1:27" ht="12.75">
      <c r="A31" s="138" t="s">
        <v>77</v>
      </c>
      <c r="B31" s="136"/>
      <c r="C31" s="155">
        <v>12232313</v>
      </c>
      <c r="D31" s="155"/>
      <c r="E31" s="156">
        <v>26447211</v>
      </c>
      <c r="F31" s="60">
        <v>26447211</v>
      </c>
      <c r="G31" s="60">
        <v>1349381</v>
      </c>
      <c r="H31" s="60">
        <v>852825</v>
      </c>
      <c r="I31" s="60">
        <v>1239456</v>
      </c>
      <c r="J31" s="60">
        <v>3441662</v>
      </c>
      <c r="K31" s="60">
        <v>1452764</v>
      </c>
      <c r="L31" s="60">
        <v>1773377</v>
      </c>
      <c r="M31" s="60">
        <v>1284119</v>
      </c>
      <c r="N31" s="60">
        <v>4510260</v>
      </c>
      <c r="O31" s="60"/>
      <c r="P31" s="60"/>
      <c r="Q31" s="60"/>
      <c r="R31" s="60"/>
      <c r="S31" s="60"/>
      <c r="T31" s="60"/>
      <c r="U31" s="60"/>
      <c r="V31" s="60"/>
      <c r="W31" s="60">
        <v>7951922</v>
      </c>
      <c r="X31" s="60">
        <v>19835406</v>
      </c>
      <c r="Y31" s="60">
        <v>-11883484</v>
      </c>
      <c r="Z31" s="140">
        <v>-59.91</v>
      </c>
      <c r="AA31" s="155">
        <v>26447211</v>
      </c>
    </row>
    <row r="32" spans="1:27" ht="12.75">
      <c r="A32" s="135" t="s">
        <v>78</v>
      </c>
      <c r="B32" s="136"/>
      <c r="C32" s="153">
        <f aca="true" t="shared" si="6" ref="C32:Y32">SUM(C33:C37)</f>
        <v>21600406</v>
      </c>
      <c r="D32" s="153">
        <f>SUM(D33:D37)</f>
        <v>0</v>
      </c>
      <c r="E32" s="154">
        <f t="shared" si="6"/>
        <v>31093978</v>
      </c>
      <c r="F32" s="100">
        <f t="shared" si="6"/>
        <v>31093978</v>
      </c>
      <c r="G32" s="100">
        <f t="shared" si="6"/>
        <v>1957939</v>
      </c>
      <c r="H32" s="100">
        <f t="shared" si="6"/>
        <v>2105459</v>
      </c>
      <c r="I32" s="100">
        <f t="shared" si="6"/>
        <v>2054750</v>
      </c>
      <c r="J32" s="100">
        <f t="shared" si="6"/>
        <v>6118148</v>
      </c>
      <c r="K32" s="100">
        <f t="shared" si="6"/>
        <v>2221649</v>
      </c>
      <c r="L32" s="100">
        <f t="shared" si="6"/>
        <v>3016159</v>
      </c>
      <c r="M32" s="100">
        <f t="shared" si="6"/>
        <v>2446047</v>
      </c>
      <c r="N32" s="100">
        <f t="shared" si="6"/>
        <v>7683855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13802003</v>
      </c>
      <c r="X32" s="100">
        <f t="shared" si="6"/>
        <v>23320476</v>
      </c>
      <c r="Y32" s="100">
        <f t="shared" si="6"/>
        <v>-9518473</v>
      </c>
      <c r="Z32" s="137">
        <f>+IF(X32&lt;&gt;0,+(Y32/X32)*100,0)</f>
        <v>-40.815946466958906</v>
      </c>
      <c r="AA32" s="153">
        <f>SUM(AA33:AA37)</f>
        <v>31093978</v>
      </c>
    </row>
    <row r="33" spans="1:27" ht="12.75">
      <c r="A33" s="138" t="s">
        <v>79</v>
      </c>
      <c r="B33" s="136"/>
      <c r="C33" s="155">
        <v>2499303</v>
      </c>
      <c r="D33" s="155"/>
      <c r="E33" s="156">
        <v>6925956</v>
      </c>
      <c r="F33" s="60">
        <v>6925956</v>
      </c>
      <c r="G33" s="60">
        <v>287593</v>
      </c>
      <c r="H33" s="60">
        <v>198925</v>
      </c>
      <c r="I33" s="60">
        <v>281634</v>
      </c>
      <c r="J33" s="60">
        <v>768152</v>
      </c>
      <c r="K33" s="60">
        <v>321578</v>
      </c>
      <c r="L33" s="60">
        <v>470003</v>
      </c>
      <c r="M33" s="60">
        <v>296550</v>
      </c>
      <c r="N33" s="60">
        <v>1088131</v>
      </c>
      <c r="O33" s="60"/>
      <c r="P33" s="60"/>
      <c r="Q33" s="60"/>
      <c r="R33" s="60"/>
      <c r="S33" s="60"/>
      <c r="T33" s="60"/>
      <c r="U33" s="60"/>
      <c r="V33" s="60"/>
      <c r="W33" s="60">
        <v>1856283</v>
      </c>
      <c r="X33" s="60">
        <v>5194467</v>
      </c>
      <c r="Y33" s="60">
        <v>-3338184</v>
      </c>
      <c r="Z33" s="140">
        <v>-64.26</v>
      </c>
      <c r="AA33" s="155">
        <v>6925956</v>
      </c>
    </row>
    <row r="34" spans="1:27" ht="12.75">
      <c r="A34" s="138" t="s">
        <v>80</v>
      </c>
      <c r="B34" s="136"/>
      <c r="C34" s="155">
        <v>13172709</v>
      </c>
      <c r="D34" s="155"/>
      <c r="E34" s="156">
        <v>14787809</v>
      </c>
      <c r="F34" s="60">
        <v>14787809</v>
      </c>
      <c r="G34" s="60">
        <v>1078798</v>
      </c>
      <c r="H34" s="60">
        <v>1370882</v>
      </c>
      <c r="I34" s="60">
        <v>1091593</v>
      </c>
      <c r="J34" s="60">
        <v>3541273</v>
      </c>
      <c r="K34" s="60">
        <v>1080573</v>
      </c>
      <c r="L34" s="60">
        <v>1426465</v>
      </c>
      <c r="M34" s="60">
        <v>1436599</v>
      </c>
      <c r="N34" s="60">
        <v>3943637</v>
      </c>
      <c r="O34" s="60"/>
      <c r="P34" s="60"/>
      <c r="Q34" s="60"/>
      <c r="R34" s="60"/>
      <c r="S34" s="60"/>
      <c r="T34" s="60"/>
      <c r="U34" s="60"/>
      <c r="V34" s="60"/>
      <c r="W34" s="60">
        <v>7484910</v>
      </c>
      <c r="X34" s="60">
        <v>11090853</v>
      </c>
      <c r="Y34" s="60">
        <v>-3605943</v>
      </c>
      <c r="Z34" s="140">
        <v>-32.51</v>
      </c>
      <c r="AA34" s="155">
        <v>14787809</v>
      </c>
    </row>
    <row r="35" spans="1:27" ht="12.75">
      <c r="A35" s="138" t="s">
        <v>81</v>
      </c>
      <c r="B35" s="136"/>
      <c r="C35" s="155">
        <v>5113825</v>
      </c>
      <c r="D35" s="155"/>
      <c r="E35" s="156">
        <v>6634219</v>
      </c>
      <c r="F35" s="60">
        <v>6634219</v>
      </c>
      <c r="G35" s="60">
        <v>394825</v>
      </c>
      <c r="H35" s="60">
        <v>366748</v>
      </c>
      <c r="I35" s="60">
        <v>511625</v>
      </c>
      <c r="J35" s="60">
        <v>1273198</v>
      </c>
      <c r="K35" s="60">
        <v>610621</v>
      </c>
      <c r="L35" s="60">
        <v>836745</v>
      </c>
      <c r="M35" s="60">
        <v>548432</v>
      </c>
      <c r="N35" s="60">
        <v>1995798</v>
      </c>
      <c r="O35" s="60"/>
      <c r="P35" s="60"/>
      <c r="Q35" s="60"/>
      <c r="R35" s="60"/>
      <c r="S35" s="60"/>
      <c r="T35" s="60"/>
      <c r="U35" s="60"/>
      <c r="V35" s="60"/>
      <c r="W35" s="60">
        <v>3268996</v>
      </c>
      <c r="X35" s="60">
        <v>4975659</v>
      </c>
      <c r="Y35" s="60">
        <v>-1706663</v>
      </c>
      <c r="Z35" s="140">
        <v>-34.3</v>
      </c>
      <c r="AA35" s="155">
        <v>6634219</v>
      </c>
    </row>
    <row r="36" spans="1:27" ht="12.75">
      <c r="A36" s="138" t="s">
        <v>82</v>
      </c>
      <c r="B36" s="136"/>
      <c r="C36" s="155">
        <v>-1374492</v>
      </c>
      <c r="D36" s="155"/>
      <c r="E36" s="156">
        <v>628821</v>
      </c>
      <c r="F36" s="60">
        <v>628821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471618</v>
      </c>
      <c r="Y36" s="60">
        <v>-471618</v>
      </c>
      <c r="Z36" s="140">
        <v>-100</v>
      </c>
      <c r="AA36" s="155">
        <v>628821</v>
      </c>
    </row>
    <row r="37" spans="1:27" ht="12.75">
      <c r="A37" s="138" t="s">
        <v>83</v>
      </c>
      <c r="B37" s="136"/>
      <c r="C37" s="157">
        <v>2189061</v>
      </c>
      <c r="D37" s="157"/>
      <c r="E37" s="158">
        <v>2117173</v>
      </c>
      <c r="F37" s="159">
        <v>2117173</v>
      </c>
      <c r="G37" s="159">
        <v>196723</v>
      </c>
      <c r="H37" s="159">
        <v>168904</v>
      </c>
      <c r="I37" s="159">
        <v>169898</v>
      </c>
      <c r="J37" s="159">
        <v>535525</v>
      </c>
      <c r="K37" s="159">
        <v>208877</v>
      </c>
      <c r="L37" s="159">
        <v>282946</v>
      </c>
      <c r="M37" s="159">
        <v>164466</v>
      </c>
      <c r="N37" s="159">
        <v>656289</v>
      </c>
      <c r="O37" s="159"/>
      <c r="P37" s="159"/>
      <c r="Q37" s="159"/>
      <c r="R37" s="159"/>
      <c r="S37" s="159"/>
      <c r="T37" s="159"/>
      <c r="U37" s="159"/>
      <c r="V37" s="159"/>
      <c r="W37" s="159">
        <v>1191814</v>
      </c>
      <c r="X37" s="159">
        <v>1587879</v>
      </c>
      <c r="Y37" s="159">
        <v>-396065</v>
      </c>
      <c r="Z37" s="141">
        <v>-24.94</v>
      </c>
      <c r="AA37" s="157">
        <v>2117173</v>
      </c>
    </row>
    <row r="38" spans="1:27" ht="12.75">
      <c r="A38" s="135" t="s">
        <v>84</v>
      </c>
      <c r="B38" s="142"/>
      <c r="C38" s="153">
        <f aca="true" t="shared" si="7" ref="C38:Y38">SUM(C39:C41)</f>
        <v>17097692</v>
      </c>
      <c r="D38" s="153">
        <f>SUM(D39:D41)</f>
        <v>0</v>
      </c>
      <c r="E38" s="154">
        <f t="shared" si="7"/>
        <v>43059370</v>
      </c>
      <c r="F38" s="100">
        <f t="shared" si="7"/>
        <v>43059370</v>
      </c>
      <c r="G38" s="100">
        <f t="shared" si="7"/>
        <v>1169293</v>
      </c>
      <c r="H38" s="100">
        <f t="shared" si="7"/>
        <v>1057146</v>
      </c>
      <c r="I38" s="100">
        <f t="shared" si="7"/>
        <v>2131883</v>
      </c>
      <c r="J38" s="100">
        <f t="shared" si="7"/>
        <v>4358322</v>
      </c>
      <c r="K38" s="100">
        <f t="shared" si="7"/>
        <v>2059839</v>
      </c>
      <c r="L38" s="100">
        <f t="shared" si="7"/>
        <v>2685062</v>
      </c>
      <c r="M38" s="100">
        <f t="shared" si="7"/>
        <v>2262664</v>
      </c>
      <c r="N38" s="100">
        <f t="shared" si="7"/>
        <v>7007565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11365887</v>
      </c>
      <c r="X38" s="100">
        <f t="shared" si="7"/>
        <v>32294520</v>
      </c>
      <c r="Y38" s="100">
        <f t="shared" si="7"/>
        <v>-20928633</v>
      </c>
      <c r="Z38" s="137">
        <f>+IF(X38&lt;&gt;0,+(Y38/X38)*100,0)</f>
        <v>-64.80552428089968</v>
      </c>
      <c r="AA38" s="153">
        <f>SUM(AA39:AA41)</f>
        <v>43059370</v>
      </c>
    </row>
    <row r="39" spans="1:27" ht="12.75">
      <c r="A39" s="138" t="s">
        <v>85</v>
      </c>
      <c r="B39" s="136"/>
      <c r="C39" s="155">
        <v>1223724</v>
      </c>
      <c r="D39" s="155"/>
      <c r="E39" s="156">
        <v>6240778</v>
      </c>
      <c r="F39" s="60">
        <v>6240778</v>
      </c>
      <c r="G39" s="60">
        <v>81144</v>
      </c>
      <c r="H39" s="60">
        <v>80657</v>
      </c>
      <c r="I39" s="60">
        <v>288430</v>
      </c>
      <c r="J39" s="60">
        <v>450231</v>
      </c>
      <c r="K39" s="60">
        <v>366291</v>
      </c>
      <c r="L39" s="60">
        <v>459903</v>
      </c>
      <c r="M39" s="60">
        <v>316029</v>
      </c>
      <c r="N39" s="60">
        <v>1142223</v>
      </c>
      <c r="O39" s="60"/>
      <c r="P39" s="60"/>
      <c r="Q39" s="60"/>
      <c r="R39" s="60"/>
      <c r="S39" s="60"/>
      <c r="T39" s="60"/>
      <c r="U39" s="60"/>
      <c r="V39" s="60"/>
      <c r="W39" s="60">
        <v>1592454</v>
      </c>
      <c r="X39" s="60">
        <v>4680576</v>
      </c>
      <c r="Y39" s="60">
        <v>-3088122</v>
      </c>
      <c r="Z39" s="140">
        <v>-65.98</v>
      </c>
      <c r="AA39" s="155">
        <v>6240778</v>
      </c>
    </row>
    <row r="40" spans="1:27" ht="12.75">
      <c r="A40" s="138" t="s">
        <v>86</v>
      </c>
      <c r="B40" s="136"/>
      <c r="C40" s="155">
        <v>15873968</v>
      </c>
      <c r="D40" s="155"/>
      <c r="E40" s="156">
        <v>36818592</v>
      </c>
      <c r="F40" s="60">
        <v>36818592</v>
      </c>
      <c r="G40" s="60">
        <v>1088149</v>
      </c>
      <c r="H40" s="60">
        <v>976489</v>
      </c>
      <c r="I40" s="60">
        <v>1843453</v>
      </c>
      <c r="J40" s="60">
        <v>3908091</v>
      </c>
      <c r="K40" s="60">
        <v>1693548</v>
      </c>
      <c r="L40" s="60">
        <v>2225159</v>
      </c>
      <c r="M40" s="60">
        <v>1946635</v>
      </c>
      <c r="N40" s="60">
        <v>5865342</v>
      </c>
      <c r="O40" s="60"/>
      <c r="P40" s="60"/>
      <c r="Q40" s="60"/>
      <c r="R40" s="60"/>
      <c r="S40" s="60"/>
      <c r="T40" s="60"/>
      <c r="U40" s="60"/>
      <c r="V40" s="60"/>
      <c r="W40" s="60">
        <v>9773433</v>
      </c>
      <c r="X40" s="60">
        <v>27613944</v>
      </c>
      <c r="Y40" s="60">
        <v>-17840511</v>
      </c>
      <c r="Z40" s="140">
        <v>-64.61</v>
      </c>
      <c r="AA40" s="155">
        <v>36818592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145752889</v>
      </c>
      <c r="D42" s="153">
        <f>SUM(D43:D46)</f>
        <v>0</v>
      </c>
      <c r="E42" s="154">
        <f t="shared" si="8"/>
        <v>207237184</v>
      </c>
      <c r="F42" s="100">
        <f t="shared" si="8"/>
        <v>207237184</v>
      </c>
      <c r="G42" s="100">
        <f t="shared" si="8"/>
        <v>10863158</v>
      </c>
      <c r="H42" s="100">
        <f t="shared" si="8"/>
        <v>3762729</v>
      </c>
      <c r="I42" s="100">
        <f t="shared" si="8"/>
        <v>23389291</v>
      </c>
      <c r="J42" s="100">
        <f t="shared" si="8"/>
        <v>38015178</v>
      </c>
      <c r="K42" s="100">
        <f t="shared" si="8"/>
        <v>5681819</v>
      </c>
      <c r="L42" s="100">
        <f t="shared" si="8"/>
        <v>12493453</v>
      </c>
      <c r="M42" s="100">
        <f t="shared" si="8"/>
        <v>17385843</v>
      </c>
      <c r="N42" s="100">
        <f t="shared" si="8"/>
        <v>35561115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73576293</v>
      </c>
      <c r="X42" s="100">
        <f t="shared" si="8"/>
        <v>155427876</v>
      </c>
      <c r="Y42" s="100">
        <f t="shared" si="8"/>
        <v>-81851583</v>
      </c>
      <c r="Z42" s="137">
        <f>+IF(X42&lt;&gt;0,+(Y42/X42)*100,0)</f>
        <v>-52.66209968667397</v>
      </c>
      <c r="AA42" s="153">
        <f>SUM(AA43:AA46)</f>
        <v>207237184</v>
      </c>
    </row>
    <row r="43" spans="1:27" ht="12.75">
      <c r="A43" s="138" t="s">
        <v>89</v>
      </c>
      <c r="B43" s="136"/>
      <c r="C43" s="155">
        <v>78943065</v>
      </c>
      <c r="D43" s="155"/>
      <c r="E43" s="156">
        <v>103637701</v>
      </c>
      <c r="F43" s="60">
        <v>103637701</v>
      </c>
      <c r="G43" s="60">
        <v>8175394</v>
      </c>
      <c r="H43" s="60">
        <v>1319871</v>
      </c>
      <c r="I43" s="60">
        <v>19999827</v>
      </c>
      <c r="J43" s="60">
        <v>29495092</v>
      </c>
      <c r="K43" s="60">
        <v>1687846</v>
      </c>
      <c r="L43" s="60">
        <v>7626281</v>
      </c>
      <c r="M43" s="60">
        <v>13976401</v>
      </c>
      <c r="N43" s="60">
        <v>23290528</v>
      </c>
      <c r="O43" s="60"/>
      <c r="P43" s="60"/>
      <c r="Q43" s="60"/>
      <c r="R43" s="60"/>
      <c r="S43" s="60"/>
      <c r="T43" s="60"/>
      <c r="U43" s="60"/>
      <c r="V43" s="60"/>
      <c r="W43" s="60">
        <v>52785620</v>
      </c>
      <c r="X43" s="60">
        <v>77728275</v>
      </c>
      <c r="Y43" s="60">
        <v>-24942655</v>
      </c>
      <c r="Z43" s="140">
        <v>-32.09</v>
      </c>
      <c r="AA43" s="155">
        <v>103637701</v>
      </c>
    </row>
    <row r="44" spans="1:27" ht="12.75">
      <c r="A44" s="138" t="s">
        <v>90</v>
      </c>
      <c r="B44" s="136"/>
      <c r="C44" s="155">
        <v>28284802</v>
      </c>
      <c r="D44" s="155"/>
      <c r="E44" s="156">
        <v>43183187</v>
      </c>
      <c r="F44" s="60">
        <v>43183187</v>
      </c>
      <c r="G44" s="60">
        <v>1334458</v>
      </c>
      <c r="H44" s="60">
        <v>1370482</v>
      </c>
      <c r="I44" s="60">
        <v>1805721</v>
      </c>
      <c r="J44" s="60">
        <v>4510661</v>
      </c>
      <c r="K44" s="60">
        <v>1629031</v>
      </c>
      <c r="L44" s="60">
        <v>2567538</v>
      </c>
      <c r="M44" s="60">
        <v>1622725</v>
      </c>
      <c r="N44" s="60">
        <v>5819294</v>
      </c>
      <c r="O44" s="60"/>
      <c r="P44" s="60"/>
      <c r="Q44" s="60"/>
      <c r="R44" s="60"/>
      <c r="S44" s="60"/>
      <c r="T44" s="60"/>
      <c r="U44" s="60"/>
      <c r="V44" s="60"/>
      <c r="W44" s="60">
        <v>10329955</v>
      </c>
      <c r="X44" s="60">
        <v>32387382</v>
      </c>
      <c r="Y44" s="60">
        <v>-22057427</v>
      </c>
      <c r="Z44" s="140">
        <v>-68.11</v>
      </c>
      <c r="AA44" s="155">
        <v>43183187</v>
      </c>
    </row>
    <row r="45" spans="1:27" ht="12.75">
      <c r="A45" s="138" t="s">
        <v>91</v>
      </c>
      <c r="B45" s="136"/>
      <c r="C45" s="157">
        <v>29558412</v>
      </c>
      <c r="D45" s="157"/>
      <c r="E45" s="158">
        <v>41396579</v>
      </c>
      <c r="F45" s="159">
        <v>41396579</v>
      </c>
      <c r="G45" s="159">
        <v>759792</v>
      </c>
      <c r="H45" s="159">
        <v>553604</v>
      </c>
      <c r="I45" s="159">
        <v>615418</v>
      </c>
      <c r="J45" s="159">
        <v>1928814</v>
      </c>
      <c r="K45" s="159">
        <v>1400446</v>
      </c>
      <c r="L45" s="159">
        <v>1082666</v>
      </c>
      <c r="M45" s="159">
        <v>615553</v>
      </c>
      <c r="N45" s="159">
        <v>3098665</v>
      </c>
      <c r="O45" s="159"/>
      <c r="P45" s="159"/>
      <c r="Q45" s="159"/>
      <c r="R45" s="159"/>
      <c r="S45" s="159"/>
      <c r="T45" s="159"/>
      <c r="U45" s="159"/>
      <c r="V45" s="159"/>
      <c r="W45" s="159">
        <v>5027479</v>
      </c>
      <c r="X45" s="159">
        <v>31047435</v>
      </c>
      <c r="Y45" s="159">
        <v>-26019956</v>
      </c>
      <c r="Z45" s="141">
        <v>-83.81</v>
      </c>
      <c r="AA45" s="157">
        <v>41396579</v>
      </c>
    </row>
    <row r="46" spans="1:27" ht="12.75">
      <c r="A46" s="138" t="s">
        <v>92</v>
      </c>
      <c r="B46" s="136"/>
      <c r="C46" s="155">
        <v>8966610</v>
      </c>
      <c r="D46" s="155"/>
      <c r="E46" s="156">
        <v>19019717</v>
      </c>
      <c r="F46" s="60">
        <v>19019717</v>
      </c>
      <c r="G46" s="60">
        <v>593514</v>
      </c>
      <c r="H46" s="60">
        <v>518772</v>
      </c>
      <c r="I46" s="60">
        <v>968325</v>
      </c>
      <c r="J46" s="60">
        <v>2080611</v>
      </c>
      <c r="K46" s="60">
        <v>964496</v>
      </c>
      <c r="L46" s="60">
        <v>1216968</v>
      </c>
      <c r="M46" s="60">
        <v>1171164</v>
      </c>
      <c r="N46" s="60">
        <v>3352628</v>
      </c>
      <c r="O46" s="60"/>
      <c r="P46" s="60"/>
      <c r="Q46" s="60"/>
      <c r="R46" s="60"/>
      <c r="S46" s="60"/>
      <c r="T46" s="60"/>
      <c r="U46" s="60"/>
      <c r="V46" s="60"/>
      <c r="W46" s="60">
        <v>5433239</v>
      </c>
      <c r="X46" s="60">
        <v>14264784</v>
      </c>
      <c r="Y46" s="60">
        <v>-8831545</v>
      </c>
      <c r="Z46" s="140">
        <v>-61.91</v>
      </c>
      <c r="AA46" s="155">
        <v>19019717</v>
      </c>
    </row>
    <row r="47" spans="1:27" ht="12.75">
      <c r="A47" s="135" t="s">
        <v>93</v>
      </c>
      <c r="B47" s="142" t="s">
        <v>94</v>
      </c>
      <c r="C47" s="153">
        <v>1502170</v>
      </c>
      <c r="D47" s="153"/>
      <c r="E47" s="154">
        <v>2523343</v>
      </c>
      <c r="F47" s="100">
        <v>2523343</v>
      </c>
      <c r="G47" s="100">
        <v>150625</v>
      </c>
      <c r="H47" s="100">
        <v>66999</v>
      </c>
      <c r="I47" s="100">
        <v>59287</v>
      </c>
      <c r="J47" s="100">
        <v>276911</v>
      </c>
      <c r="K47" s="100">
        <v>125331</v>
      </c>
      <c r="L47" s="100">
        <v>106054</v>
      </c>
      <c r="M47" s="100">
        <v>107125</v>
      </c>
      <c r="N47" s="100">
        <v>338510</v>
      </c>
      <c r="O47" s="100"/>
      <c r="P47" s="100"/>
      <c r="Q47" s="100"/>
      <c r="R47" s="100"/>
      <c r="S47" s="100"/>
      <c r="T47" s="100"/>
      <c r="U47" s="100"/>
      <c r="V47" s="100"/>
      <c r="W47" s="100">
        <v>615421</v>
      </c>
      <c r="X47" s="100">
        <v>1892502</v>
      </c>
      <c r="Y47" s="100">
        <v>-1277081</v>
      </c>
      <c r="Z47" s="137">
        <v>-67.48</v>
      </c>
      <c r="AA47" s="153">
        <v>2523343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241219641</v>
      </c>
      <c r="D48" s="168">
        <f>+D28+D32+D38+D42+D47</f>
        <v>0</v>
      </c>
      <c r="E48" s="169">
        <f t="shared" si="9"/>
        <v>424278228</v>
      </c>
      <c r="F48" s="73">
        <f t="shared" si="9"/>
        <v>424278228</v>
      </c>
      <c r="G48" s="73">
        <f t="shared" si="9"/>
        <v>20564022</v>
      </c>
      <c r="H48" s="73">
        <f t="shared" si="9"/>
        <v>11296471</v>
      </c>
      <c r="I48" s="73">
        <f t="shared" si="9"/>
        <v>33957046</v>
      </c>
      <c r="J48" s="73">
        <f t="shared" si="9"/>
        <v>65817539</v>
      </c>
      <c r="K48" s="73">
        <f t="shared" si="9"/>
        <v>16072277</v>
      </c>
      <c r="L48" s="73">
        <f t="shared" si="9"/>
        <v>25551696</v>
      </c>
      <c r="M48" s="73">
        <f t="shared" si="9"/>
        <v>28887378</v>
      </c>
      <c r="N48" s="73">
        <f t="shared" si="9"/>
        <v>70511351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136328890</v>
      </c>
      <c r="X48" s="73">
        <f t="shared" si="9"/>
        <v>318208626</v>
      </c>
      <c r="Y48" s="73">
        <f t="shared" si="9"/>
        <v>-181879736</v>
      </c>
      <c r="Z48" s="170">
        <f>+IF(X48&lt;&gt;0,+(Y48/X48)*100,0)</f>
        <v>-57.157387053360395</v>
      </c>
      <c r="AA48" s="168">
        <f>+AA28+AA32+AA38+AA42+AA47</f>
        <v>424278228</v>
      </c>
    </row>
    <row r="49" spans="1:27" ht="12.75">
      <c r="A49" s="148" t="s">
        <v>49</v>
      </c>
      <c r="B49" s="149"/>
      <c r="C49" s="171">
        <f aca="true" t="shared" si="10" ref="C49:Y49">+C25-C48</f>
        <v>-35803084</v>
      </c>
      <c r="D49" s="171">
        <f>+D25-D48</f>
        <v>0</v>
      </c>
      <c r="E49" s="172">
        <f t="shared" si="10"/>
        <v>43492272</v>
      </c>
      <c r="F49" s="173">
        <f t="shared" si="10"/>
        <v>43492272</v>
      </c>
      <c r="G49" s="173">
        <f t="shared" si="10"/>
        <v>28213862</v>
      </c>
      <c r="H49" s="173">
        <f t="shared" si="10"/>
        <v>26821718</v>
      </c>
      <c r="I49" s="173">
        <f t="shared" si="10"/>
        <v>-4499669</v>
      </c>
      <c r="J49" s="173">
        <f t="shared" si="10"/>
        <v>50535911</v>
      </c>
      <c r="K49" s="173">
        <f t="shared" si="10"/>
        <v>1867290</v>
      </c>
      <c r="L49" s="173">
        <f t="shared" si="10"/>
        <v>-11730613</v>
      </c>
      <c r="M49" s="173">
        <f t="shared" si="10"/>
        <v>33052384</v>
      </c>
      <c r="N49" s="173">
        <f t="shared" si="10"/>
        <v>23189061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73724972</v>
      </c>
      <c r="X49" s="173">
        <f>IF(F25=F48,0,X25-X48)</f>
        <v>32619213</v>
      </c>
      <c r="Y49" s="173">
        <f t="shared" si="10"/>
        <v>41105759</v>
      </c>
      <c r="Z49" s="174">
        <f>+IF(X49&lt;&gt;0,+(Y49/X49)*100,0)</f>
        <v>126.0170164129956</v>
      </c>
      <c r="AA49" s="171">
        <f>+AA25-AA48</f>
        <v>43492272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21480724</v>
      </c>
      <c r="D5" s="155">
        <v>0</v>
      </c>
      <c r="E5" s="156">
        <v>33057089</v>
      </c>
      <c r="F5" s="60">
        <v>33057089</v>
      </c>
      <c r="G5" s="60">
        <v>24091616</v>
      </c>
      <c r="H5" s="60">
        <v>0</v>
      </c>
      <c r="I5" s="60">
        <v>0</v>
      </c>
      <c r="J5" s="60">
        <v>24091616</v>
      </c>
      <c r="K5" s="60">
        <v>436</v>
      </c>
      <c r="L5" s="60">
        <v>0</v>
      </c>
      <c r="M5" s="60">
        <v>0</v>
      </c>
      <c r="N5" s="60">
        <v>436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24092052</v>
      </c>
      <c r="X5" s="60">
        <v>24792813</v>
      </c>
      <c r="Y5" s="60">
        <v>-700761</v>
      </c>
      <c r="Z5" s="140">
        <v>-2.83</v>
      </c>
      <c r="AA5" s="155">
        <v>33057089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2383781</v>
      </c>
      <c r="F6" s="60">
        <v>2383781</v>
      </c>
      <c r="G6" s="60">
        <v>229213</v>
      </c>
      <c r="H6" s="60">
        <v>364917</v>
      </c>
      <c r="I6" s="60">
        <v>124405</v>
      </c>
      <c r="J6" s="60">
        <v>718535</v>
      </c>
      <c r="K6" s="60">
        <v>135979</v>
      </c>
      <c r="L6" s="60">
        <v>135737</v>
      </c>
      <c r="M6" s="60">
        <v>135407</v>
      </c>
      <c r="N6" s="60">
        <v>407123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1125658</v>
      </c>
      <c r="X6" s="60">
        <v>1787832</v>
      </c>
      <c r="Y6" s="60">
        <v>-662174</v>
      </c>
      <c r="Z6" s="140">
        <v>-37.04</v>
      </c>
      <c r="AA6" s="155">
        <v>2383781</v>
      </c>
    </row>
    <row r="7" spans="1:27" ht="12.75">
      <c r="A7" s="183" t="s">
        <v>103</v>
      </c>
      <c r="B7" s="182"/>
      <c r="C7" s="155">
        <v>78000221</v>
      </c>
      <c r="D7" s="155">
        <v>0</v>
      </c>
      <c r="E7" s="156">
        <v>116392026</v>
      </c>
      <c r="F7" s="60">
        <v>116392026</v>
      </c>
      <c r="G7" s="60">
        <v>7405513</v>
      </c>
      <c r="H7" s="60">
        <v>8417344</v>
      </c>
      <c r="I7" s="60">
        <v>8439073</v>
      </c>
      <c r="J7" s="60">
        <v>24261930</v>
      </c>
      <c r="K7" s="60">
        <v>10718867</v>
      </c>
      <c r="L7" s="60">
        <v>6569334</v>
      </c>
      <c r="M7" s="60">
        <v>8445889</v>
      </c>
      <c r="N7" s="60">
        <v>25734090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49996020</v>
      </c>
      <c r="X7" s="60">
        <v>87294024</v>
      </c>
      <c r="Y7" s="60">
        <v>-37298004</v>
      </c>
      <c r="Z7" s="140">
        <v>-42.73</v>
      </c>
      <c r="AA7" s="155">
        <v>116392026</v>
      </c>
    </row>
    <row r="8" spans="1:27" ht="12.75">
      <c r="A8" s="183" t="s">
        <v>104</v>
      </c>
      <c r="B8" s="182"/>
      <c r="C8" s="155">
        <v>16036698</v>
      </c>
      <c r="D8" s="155">
        <v>0</v>
      </c>
      <c r="E8" s="156">
        <v>32909093</v>
      </c>
      <c r="F8" s="60">
        <v>32909093</v>
      </c>
      <c r="G8" s="60">
        <v>2102088</v>
      </c>
      <c r="H8" s="60">
        <v>2712132</v>
      </c>
      <c r="I8" s="60">
        <v>2546550</v>
      </c>
      <c r="J8" s="60">
        <v>7360770</v>
      </c>
      <c r="K8" s="60">
        <v>2528169</v>
      </c>
      <c r="L8" s="60">
        <v>3392791</v>
      </c>
      <c r="M8" s="60">
        <v>1957022</v>
      </c>
      <c r="N8" s="60">
        <v>7877982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15238752</v>
      </c>
      <c r="X8" s="60">
        <v>24681816</v>
      </c>
      <c r="Y8" s="60">
        <v>-9443064</v>
      </c>
      <c r="Z8" s="140">
        <v>-38.26</v>
      </c>
      <c r="AA8" s="155">
        <v>32909093</v>
      </c>
    </row>
    <row r="9" spans="1:27" ht="12.75">
      <c r="A9" s="183" t="s">
        <v>105</v>
      </c>
      <c r="B9" s="182"/>
      <c r="C9" s="155">
        <v>7300972</v>
      </c>
      <c r="D9" s="155">
        <v>0</v>
      </c>
      <c r="E9" s="156">
        <v>15716473</v>
      </c>
      <c r="F9" s="60">
        <v>15716473</v>
      </c>
      <c r="G9" s="60">
        <v>5280543</v>
      </c>
      <c r="H9" s="60">
        <v>743003</v>
      </c>
      <c r="I9" s="60">
        <v>736021</v>
      </c>
      <c r="J9" s="60">
        <v>6759567</v>
      </c>
      <c r="K9" s="60">
        <v>729844</v>
      </c>
      <c r="L9" s="60">
        <v>743164</v>
      </c>
      <c r="M9" s="60">
        <v>732184</v>
      </c>
      <c r="N9" s="60">
        <v>2205192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8964759</v>
      </c>
      <c r="X9" s="60">
        <v>11787354</v>
      </c>
      <c r="Y9" s="60">
        <v>-2822595</v>
      </c>
      <c r="Z9" s="140">
        <v>-23.95</v>
      </c>
      <c r="AA9" s="155">
        <v>15716473</v>
      </c>
    </row>
    <row r="10" spans="1:27" ht="12.75">
      <c r="A10" s="183" t="s">
        <v>106</v>
      </c>
      <c r="B10" s="182"/>
      <c r="C10" s="155">
        <v>3841949</v>
      </c>
      <c r="D10" s="155">
        <v>0</v>
      </c>
      <c r="E10" s="156">
        <v>11035860</v>
      </c>
      <c r="F10" s="54">
        <v>11035860</v>
      </c>
      <c r="G10" s="54">
        <v>2480015</v>
      </c>
      <c r="H10" s="54">
        <v>529432</v>
      </c>
      <c r="I10" s="54">
        <v>529492</v>
      </c>
      <c r="J10" s="54">
        <v>3538939</v>
      </c>
      <c r="K10" s="54">
        <v>533626</v>
      </c>
      <c r="L10" s="54">
        <v>540087</v>
      </c>
      <c r="M10" s="54">
        <v>538498</v>
      </c>
      <c r="N10" s="54">
        <v>1612211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5151150</v>
      </c>
      <c r="X10" s="54">
        <v>8276895</v>
      </c>
      <c r="Y10" s="54">
        <v>-3125745</v>
      </c>
      <c r="Z10" s="184">
        <v>-37.76</v>
      </c>
      <c r="AA10" s="130">
        <v>11035860</v>
      </c>
    </row>
    <row r="11" spans="1:27" ht="12.75">
      <c r="A11" s="183" t="s">
        <v>107</v>
      </c>
      <c r="B11" s="185"/>
      <c r="C11" s="155">
        <v>1120567</v>
      </c>
      <c r="D11" s="155">
        <v>0</v>
      </c>
      <c r="E11" s="156">
        <v>931975</v>
      </c>
      <c r="F11" s="60">
        <v>931975</v>
      </c>
      <c r="G11" s="60">
        <v>44690</v>
      </c>
      <c r="H11" s="60">
        <v>69459</v>
      </c>
      <c r="I11" s="60">
        <v>29477</v>
      </c>
      <c r="J11" s="60">
        <v>143626</v>
      </c>
      <c r="K11" s="60">
        <v>114868</v>
      </c>
      <c r="L11" s="60">
        <v>66517</v>
      </c>
      <c r="M11" s="60">
        <v>61345</v>
      </c>
      <c r="N11" s="60">
        <v>242730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386356</v>
      </c>
      <c r="X11" s="60">
        <v>698985</v>
      </c>
      <c r="Y11" s="60">
        <v>-312629</v>
      </c>
      <c r="Z11" s="140">
        <v>-44.73</v>
      </c>
      <c r="AA11" s="155">
        <v>931975</v>
      </c>
    </row>
    <row r="12" spans="1:27" ht="12.75">
      <c r="A12" s="183" t="s">
        <v>108</v>
      </c>
      <c r="B12" s="185"/>
      <c r="C12" s="155">
        <v>663256</v>
      </c>
      <c r="D12" s="155">
        <v>0</v>
      </c>
      <c r="E12" s="156">
        <v>1124157</v>
      </c>
      <c r="F12" s="60">
        <v>1124157</v>
      </c>
      <c r="G12" s="60">
        <v>187678</v>
      </c>
      <c r="H12" s="60">
        <v>69140</v>
      </c>
      <c r="I12" s="60">
        <v>46362</v>
      </c>
      <c r="J12" s="60">
        <v>303180</v>
      </c>
      <c r="K12" s="60">
        <v>72800</v>
      </c>
      <c r="L12" s="60">
        <v>50514</v>
      </c>
      <c r="M12" s="60">
        <v>41759</v>
      </c>
      <c r="N12" s="60">
        <v>165073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468253</v>
      </c>
      <c r="X12" s="60">
        <v>843111</v>
      </c>
      <c r="Y12" s="60">
        <v>-374858</v>
      </c>
      <c r="Z12" s="140">
        <v>-44.46</v>
      </c>
      <c r="AA12" s="155">
        <v>1124157</v>
      </c>
    </row>
    <row r="13" spans="1:27" ht="12.75">
      <c r="A13" s="181" t="s">
        <v>109</v>
      </c>
      <c r="B13" s="185"/>
      <c r="C13" s="155">
        <v>909666</v>
      </c>
      <c r="D13" s="155">
        <v>0</v>
      </c>
      <c r="E13" s="156">
        <v>1340013</v>
      </c>
      <c r="F13" s="60">
        <v>1340013</v>
      </c>
      <c r="G13" s="60">
        <v>33073</v>
      </c>
      <c r="H13" s="60">
        <v>7670</v>
      </c>
      <c r="I13" s="60">
        <v>78104</v>
      </c>
      <c r="J13" s="60">
        <v>118847</v>
      </c>
      <c r="K13" s="60">
        <v>96249</v>
      </c>
      <c r="L13" s="60">
        <v>81031</v>
      </c>
      <c r="M13" s="60">
        <v>142110</v>
      </c>
      <c r="N13" s="60">
        <v>319390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438237</v>
      </c>
      <c r="X13" s="60">
        <v>1005003</v>
      </c>
      <c r="Y13" s="60">
        <v>-566766</v>
      </c>
      <c r="Z13" s="140">
        <v>-56.39</v>
      </c>
      <c r="AA13" s="155">
        <v>1340013</v>
      </c>
    </row>
    <row r="14" spans="1:27" ht="12.75">
      <c r="A14" s="181" t="s">
        <v>110</v>
      </c>
      <c r="B14" s="185"/>
      <c r="C14" s="155">
        <v>5290102</v>
      </c>
      <c r="D14" s="155">
        <v>0</v>
      </c>
      <c r="E14" s="156">
        <v>3779072</v>
      </c>
      <c r="F14" s="60">
        <v>3779072</v>
      </c>
      <c r="G14" s="60">
        <v>138168</v>
      </c>
      <c r="H14" s="60">
        <v>198206</v>
      </c>
      <c r="I14" s="60">
        <v>0</v>
      </c>
      <c r="J14" s="60">
        <v>336374</v>
      </c>
      <c r="K14" s="60">
        <v>-35</v>
      </c>
      <c r="L14" s="60">
        <v>0</v>
      </c>
      <c r="M14" s="60">
        <v>0</v>
      </c>
      <c r="N14" s="60">
        <v>-35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336339</v>
      </c>
      <c r="X14" s="60">
        <v>2834298</v>
      </c>
      <c r="Y14" s="60">
        <v>-2497959</v>
      </c>
      <c r="Z14" s="140">
        <v>-88.13</v>
      </c>
      <c r="AA14" s="155">
        <v>3779072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247710</v>
      </c>
      <c r="D16" s="155">
        <v>0</v>
      </c>
      <c r="E16" s="156">
        <v>250941</v>
      </c>
      <c r="F16" s="60">
        <v>250941</v>
      </c>
      <c r="G16" s="60">
        <v>5600</v>
      </c>
      <c r="H16" s="60">
        <v>100</v>
      </c>
      <c r="I16" s="60">
        <v>3400</v>
      </c>
      <c r="J16" s="60">
        <v>9100</v>
      </c>
      <c r="K16" s="60">
        <v>29471</v>
      </c>
      <c r="L16" s="60">
        <v>6664</v>
      </c>
      <c r="M16" s="60">
        <v>34</v>
      </c>
      <c r="N16" s="60">
        <v>36169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45269</v>
      </c>
      <c r="X16" s="60">
        <v>188199</v>
      </c>
      <c r="Y16" s="60">
        <v>-142930</v>
      </c>
      <c r="Z16" s="140">
        <v>-75.95</v>
      </c>
      <c r="AA16" s="155">
        <v>250941</v>
      </c>
    </row>
    <row r="17" spans="1:27" ht="12.75">
      <c r="A17" s="181" t="s">
        <v>113</v>
      </c>
      <c r="B17" s="185"/>
      <c r="C17" s="155">
        <v>1965707</v>
      </c>
      <c r="D17" s="155">
        <v>0</v>
      </c>
      <c r="E17" s="156">
        <v>4097817</v>
      </c>
      <c r="F17" s="60">
        <v>4097817</v>
      </c>
      <c r="G17" s="60">
        <v>236580</v>
      </c>
      <c r="H17" s="60">
        <v>597565</v>
      </c>
      <c r="I17" s="60">
        <v>107232</v>
      </c>
      <c r="J17" s="60">
        <v>941377</v>
      </c>
      <c r="K17" s="60">
        <v>722303</v>
      </c>
      <c r="L17" s="60">
        <v>-190004</v>
      </c>
      <c r="M17" s="60">
        <v>541488</v>
      </c>
      <c r="N17" s="60">
        <v>1073787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2015164</v>
      </c>
      <c r="X17" s="60">
        <v>3073356</v>
      </c>
      <c r="Y17" s="60">
        <v>-1058192</v>
      </c>
      <c r="Z17" s="140">
        <v>-34.43</v>
      </c>
      <c r="AA17" s="155">
        <v>4097817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1649925</v>
      </c>
      <c r="F18" s="60">
        <v>1649925</v>
      </c>
      <c r="G18" s="60">
        <v>0</v>
      </c>
      <c r="H18" s="60">
        <v>0</v>
      </c>
      <c r="I18" s="60">
        <v>85277</v>
      </c>
      <c r="J18" s="60">
        <v>85277</v>
      </c>
      <c r="K18" s="60">
        <v>46621</v>
      </c>
      <c r="L18" s="60">
        <v>52517</v>
      </c>
      <c r="M18" s="60">
        <v>0</v>
      </c>
      <c r="N18" s="60">
        <v>99138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184415</v>
      </c>
      <c r="X18" s="60">
        <v>1237437</v>
      </c>
      <c r="Y18" s="60">
        <v>-1053022</v>
      </c>
      <c r="Z18" s="140">
        <v>-85.1</v>
      </c>
      <c r="AA18" s="155">
        <v>1649925</v>
      </c>
    </row>
    <row r="19" spans="1:27" ht="12.75">
      <c r="A19" s="181" t="s">
        <v>34</v>
      </c>
      <c r="B19" s="185"/>
      <c r="C19" s="155">
        <v>49841244</v>
      </c>
      <c r="D19" s="155">
        <v>0</v>
      </c>
      <c r="E19" s="156">
        <v>131095160</v>
      </c>
      <c r="F19" s="60">
        <v>131095160</v>
      </c>
      <c r="G19" s="60">
        <v>7221939</v>
      </c>
      <c r="H19" s="60">
        <v>21310830</v>
      </c>
      <c r="I19" s="60">
        <v>7460000</v>
      </c>
      <c r="J19" s="60">
        <v>35992769</v>
      </c>
      <c r="K19" s="60">
        <v>2035222</v>
      </c>
      <c r="L19" s="60">
        <v>0</v>
      </c>
      <c r="M19" s="60">
        <v>32483000</v>
      </c>
      <c r="N19" s="60">
        <v>34518222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70510991</v>
      </c>
      <c r="X19" s="60">
        <v>98321364</v>
      </c>
      <c r="Y19" s="60">
        <v>-27810373</v>
      </c>
      <c r="Z19" s="140">
        <v>-28.29</v>
      </c>
      <c r="AA19" s="155">
        <v>131095160</v>
      </c>
    </row>
    <row r="20" spans="1:27" ht="12.75">
      <c r="A20" s="181" t="s">
        <v>35</v>
      </c>
      <c r="B20" s="185"/>
      <c r="C20" s="155">
        <v>1405501</v>
      </c>
      <c r="D20" s="155">
        <v>0</v>
      </c>
      <c r="E20" s="156">
        <v>3425112</v>
      </c>
      <c r="F20" s="54">
        <v>3425112</v>
      </c>
      <c r="G20" s="54">
        <v>-740392</v>
      </c>
      <c r="H20" s="54">
        <v>73726</v>
      </c>
      <c r="I20" s="54">
        <v>139984</v>
      </c>
      <c r="J20" s="54">
        <v>-526682</v>
      </c>
      <c r="K20" s="54">
        <v>34147</v>
      </c>
      <c r="L20" s="54">
        <v>292931</v>
      </c>
      <c r="M20" s="54">
        <v>33376</v>
      </c>
      <c r="N20" s="54">
        <v>360454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-166228</v>
      </c>
      <c r="X20" s="54">
        <v>2568834</v>
      </c>
      <c r="Y20" s="54">
        <v>-2735062</v>
      </c>
      <c r="Z20" s="184">
        <v>-106.47</v>
      </c>
      <c r="AA20" s="130">
        <v>3425112</v>
      </c>
    </row>
    <row r="21" spans="1:27" ht="12.75">
      <c r="A21" s="181" t="s">
        <v>115</v>
      </c>
      <c r="B21" s="185"/>
      <c r="C21" s="155">
        <v>75240</v>
      </c>
      <c r="D21" s="155">
        <v>0</v>
      </c>
      <c r="E21" s="156">
        <v>452768</v>
      </c>
      <c r="F21" s="60">
        <v>452768</v>
      </c>
      <c r="G21" s="60">
        <v>61560</v>
      </c>
      <c r="H21" s="60">
        <v>2342446</v>
      </c>
      <c r="I21" s="82">
        <v>70000</v>
      </c>
      <c r="J21" s="60">
        <v>2474006</v>
      </c>
      <c r="K21" s="60">
        <v>141000</v>
      </c>
      <c r="L21" s="60">
        <v>79800</v>
      </c>
      <c r="M21" s="60">
        <v>0</v>
      </c>
      <c r="N21" s="60">
        <v>220800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2694806</v>
      </c>
      <c r="X21" s="60">
        <v>339579</v>
      </c>
      <c r="Y21" s="60">
        <v>2355227</v>
      </c>
      <c r="Z21" s="140">
        <v>693.57</v>
      </c>
      <c r="AA21" s="155">
        <v>452768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188179557</v>
      </c>
      <c r="D22" s="188">
        <f>SUM(D5:D21)</f>
        <v>0</v>
      </c>
      <c r="E22" s="189">
        <f t="shared" si="0"/>
        <v>359641262</v>
      </c>
      <c r="F22" s="190">
        <f t="shared" si="0"/>
        <v>359641262</v>
      </c>
      <c r="G22" s="190">
        <f t="shared" si="0"/>
        <v>48777884</v>
      </c>
      <c r="H22" s="190">
        <f t="shared" si="0"/>
        <v>37435970</v>
      </c>
      <c r="I22" s="190">
        <f t="shared" si="0"/>
        <v>20395377</v>
      </c>
      <c r="J22" s="190">
        <f t="shared" si="0"/>
        <v>106609231</v>
      </c>
      <c r="K22" s="190">
        <f t="shared" si="0"/>
        <v>17939567</v>
      </c>
      <c r="L22" s="190">
        <f t="shared" si="0"/>
        <v>11821083</v>
      </c>
      <c r="M22" s="190">
        <f t="shared" si="0"/>
        <v>45112112</v>
      </c>
      <c r="N22" s="190">
        <f t="shared" si="0"/>
        <v>74872762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181481993</v>
      </c>
      <c r="X22" s="190">
        <f t="shared" si="0"/>
        <v>269730900</v>
      </c>
      <c r="Y22" s="190">
        <f t="shared" si="0"/>
        <v>-88248907</v>
      </c>
      <c r="Z22" s="191">
        <f>+IF(X22&lt;&gt;0,+(Y22/X22)*100,0)</f>
        <v>-32.717388701109144</v>
      </c>
      <c r="AA22" s="188">
        <f>SUM(AA5:AA21)</f>
        <v>359641262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76236458</v>
      </c>
      <c r="D25" s="155">
        <v>0</v>
      </c>
      <c r="E25" s="156">
        <v>120809056</v>
      </c>
      <c r="F25" s="60">
        <v>120809056</v>
      </c>
      <c r="G25" s="60">
        <v>6047715</v>
      </c>
      <c r="H25" s="60">
        <v>6034228</v>
      </c>
      <c r="I25" s="60">
        <v>9029561</v>
      </c>
      <c r="J25" s="60">
        <v>21111504</v>
      </c>
      <c r="K25" s="60">
        <v>9364172</v>
      </c>
      <c r="L25" s="60">
        <v>13397828</v>
      </c>
      <c r="M25" s="60">
        <v>10883807</v>
      </c>
      <c r="N25" s="60">
        <v>33645807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54757311</v>
      </c>
      <c r="X25" s="60">
        <v>90606789</v>
      </c>
      <c r="Y25" s="60">
        <v>-35849478</v>
      </c>
      <c r="Z25" s="140">
        <v>-39.57</v>
      </c>
      <c r="AA25" s="155">
        <v>120809056</v>
      </c>
    </row>
    <row r="26" spans="1:27" ht="12.75">
      <c r="A26" s="183" t="s">
        <v>38</v>
      </c>
      <c r="B26" s="182"/>
      <c r="C26" s="155">
        <v>4285582</v>
      </c>
      <c r="D26" s="155">
        <v>0</v>
      </c>
      <c r="E26" s="156">
        <v>10189387</v>
      </c>
      <c r="F26" s="60">
        <v>10189387</v>
      </c>
      <c r="G26" s="60">
        <v>358713</v>
      </c>
      <c r="H26" s="60">
        <v>558413</v>
      </c>
      <c r="I26" s="60">
        <v>664732</v>
      </c>
      <c r="J26" s="60">
        <v>1581858</v>
      </c>
      <c r="K26" s="60">
        <v>661311</v>
      </c>
      <c r="L26" s="60">
        <v>677495</v>
      </c>
      <c r="M26" s="60">
        <v>666706</v>
      </c>
      <c r="N26" s="60">
        <v>2005512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3587370</v>
      </c>
      <c r="X26" s="60">
        <v>7642044</v>
      </c>
      <c r="Y26" s="60">
        <v>-4054674</v>
      </c>
      <c r="Z26" s="140">
        <v>-53.06</v>
      </c>
      <c r="AA26" s="155">
        <v>10189387</v>
      </c>
    </row>
    <row r="27" spans="1:27" ht="12.75">
      <c r="A27" s="183" t="s">
        <v>118</v>
      </c>
      <c r="B27" s="182"/>
      <c r="C27" s="155">
        <v>8974835</v>
      </c>
      <c r="D27" s="155">
        <v>0</v>
      </c>
      <c r="E27" s="156">
        <v>7104594</v>
      </c>
      <c r="F27" s="60">
        <v>7104594</v>
      </c>
      <c r="G27" s="60">
        <v>119878</v>
      </c>
      <c r="H27" s="60">
        <v>6402</v>
      </c>
      <c r="I27" s="60">
        <v>0</v>
      </c>
      <c r="J27" s="60">
        <v>126280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126280</v>
      </c>
      <c r="X27" s="60">
        <v>5328441</v>
      </c>
      <c r="Y27" s="60">
        <v>-5202161</v>
      </c>
      <c r="Z27" s="140">
        <v>-97.63</v>
      </c>
      <c r="AA27" s="155">
        <v>7104594</v>
      </c>
    </row>
    <row r="28" spans="1:27" ht="12.75">
      <c r="A28" s="183" t="s">
        <v>39</v>
      </c>
      <c r="B28" s="182"/>
      <c r="C28" s="155">
        <v>41081275</v>
      </c>
      <c r="D28" s="155">
        <v>0</v>
      </c>
      <c r="E28" s="156">
        <v>66612455</v>
      </c>
      <c r="F28" s="60">
        <v>66612455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49959333</v>
      </c>
      <c r="Y28" s="60">
        <v>-49959333</v>
      </c>
      <c r="Z28" s="140">
        <v>-100</v>
      </c>
      <c r="AA28" s="155">
        <v>66612455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1313409</v>
      </c>
      <c r="F29" s="60">
        <v>1313409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985050</v>
      </c>
      <c r="Y29" s="60">
        <v>-985050</v>
      </c>
      <c r="Z29" s="140">
        <v>-100</v>
      </c>
      <c r="AA29" s="155">
        <v>1313409</v>
      </c>
    </row>
    <row r="30" spans="1:27" ht="12.75">
      <c r="A30" s="183" t="s">
        <v>119</v>
      </c>
      <c r="B30" s="182"/>
      <c r="C30" s="155">
        <v>55662777</v>
      </c>
      <c r="D30" s="155">
        <v>0</v>
      </c>
      <c r="E30" s="156">
        <v>73935795</v>
      </c>
      <c r="F30" s="60">
        <v>73935795</v>
      </c>
      <c r="G30" s="60">
        <v>6695153</v>
      </c>
      <c r="H30" s="60">
        <v>0</v>
      </c>
      <c r="I30" s="60">
        <v>18484885</v>
      </c>
      <c r="J30" s="60">
        <v>25180038</v>
      </c>
      <c r="K30" s="60">
        <v>0</v>
      </c>
      <c r="L30" s="60">
        <v>5848249</v>
      </c>
      <c r="M30" s="60">
        <v>12461573</v>
      </c>
      <c r="N30" s="60">
        <v>18309822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43489860</v>
      </c>
      <c r="X30" s="60">
        <v>55451844</v>
      </c>
      <c r="Y30" s="60">
        <v>-11961984</v>
      </c>
      <c r="Z30" s="140">
        <v>-21.57</v>
      </c>
      <c r="AA30" s="155">
        <v>73935795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3847721</v>
      </c>
      <c r="D32" s="155">
        <v>0</v>
      </c>
      <c r="E32" s="156">
        <v>9753727</v>
      </c>
      <c r="F32" s="60">
        <v>9753727</v>
      </c>
      <c r="G32" s="60">
        <v>327575</v>
      </c>
      <c r="H32" s="60">
        <v>330376</v>
      </c>
      <c r="I32" s="60">
        <v>319060</v>
      </c>
      <c r="J32" s="60">
        <v>977011</v>
      </c>
      <c r="K32" s="60">
        <v>346466</v>
      </c>
      <c r="L32" s="60">
        <v>338440</v>
      </c>
      <c r="M32" s="60">
        <v>322695</v>
      </c>
      <c r="N32" s="60">
        <v>1007601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1984612</v>
      </c>
      <c r="X32" s="60">
        <v>7315290</v>
      </c>
      <c r="Y32" s="60">
        <v>-5330678</v>
      </c>
      <c r="Z32" s="140">
        <v>-72.87</v>
      </c>
      <c r="AA32" s="155">
        <v>9753727</v>
      </c>
    </row>
    <row r="33" spans="1:27" ht="12.75">
      <c r="A33" s="183" t="s">
        <v>42</v>
      </c>
      <c r="B33" s="182"/>
      <c r="C33" s="155">
        <v>18000</v>
      </c>
      <c r="D33" s="155">
        <v>0</v>
      </c>
      <c r="E33" s="156">
        <v>28075086</v>
      </c>
      <c r="F33" s="60">
        <v>28075086</v>
      </c>
      <c r="G33" s="60">
        <v>1500</v>
      </c>
      <c r="H33" s="60">
        <v>1500</v>
      </c>
      <c r="I33" s="60">
        <v>1500</v>
      </c>
      <c r="J33" s="60">
        <v>4500</v>
      </c>
      <c r="K33" s="60">
        <v>0</v>
      </c>
      <c r="L33" s="60">
        <v>0</v>
      </c>
      <c r="M33" s="60">
        <v>3000</v>
      </c>
      <c r="N33" s="60">
        <v>3000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7500</v>
      </c>
      <c r="X33" s="60">
        <v>21056310</v>
      </c>
      <c r="Y33" s="60">
        <v>-21048810</v>
      </c>
      <c r="Z33" s="140">
        <v>-99.96</v>
      </c>
      <c r="AA33" s="155">
        <v>28075086</v>
      </c>
    </row>
    <row r="34" spans="1:27" ht="12.75">
      <c r="A34" s="183" t="s">
        <v>43</v>
      </c>
      <c r="B34" s="182"/>
      <c r="C34" s="155">
        <v>50876666</v>
      </c>
      <c r="D34" s="155">
        <v>0</v>
      </c>
      <c r="E34" s="156">
        <v>106447409</v>
      </c>
      <c r="F34" s="60">
        <v>106447409</v>
      </c>
      <c r="G34" s="60">
        <v>7013488</v>
      </c>
      <c r="H34" s="60">
        <v>4365552</v>
      </c>
      <c r="I34" s="60">
        <v>5457308</v>
      </c>
      <c r="J34" s="60">
        <v>16836348</v>
      </c>
      <c r="K34" s="60">
        <v>5700328</v>
      </c>
      <c r="L34" s="60">
        <v>5289684</v>
      </c>
      <c r="M34" s="60">
        <v>4549597</v>
      </c>
      <c r="N34" s="60">
        <v>15539609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32375957</v>
      </c>
      <c r="X34" s="60">
        <v>79835553</v>
      </c>
      <c r="Y34" s="60">
        <v>-47459596</v>
      </c>
      <c r="Z34" s="140">
        <v>-59.45</v>
      </c>
      <c r="AA34" s="155">
        <v>106447409</v>
      </c>
    </row>
    <row r="35" spans="1:27" ht="12.75">
      <c r="A35" s="181" t="s">
        <v>122</v>
      </c>
      <c r="B35" s="185"/>
      <c r="C35" s="155">
        <v>236327</v>
      </c>
      <c r="D35" s="155">
        <v>0</v>
      </c>
      <c r="E35" s="156">
        <v>37310</v>
      </c>
      <c r="F35" s="60">
        <v>37310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27981</v>
      </c>
      <c r="Y35" s="60">
        <v>-27981</v>
      </c>
      <c r="Z35" s="140">
        <v>-100</v>
      </c>
      <c r="AA35" s="155">
        <v>37310</v>
      </c>
    </row>
    <row r="36" spans="1:27" ht="12.75">
      <c r="A36" s="193" t="s">
        <v>44</v>
      </c>
      <c r="B36" s="187"/>
      <c r="C36" s="188">
        <f aca="true" t="shared" si="1" ref="C36:Y36">SUM(C25:C35)</f>
        <v>241219641</v>
      </c>
      <c r="D36" s="188">
        <f>SUM(D25:D35)</f>
        <v>0</v>
      </c>
      <c r="E36" s="189">
        <f t="shared" si="1"/>
        <v>424278228</v>
      </c>
      <c r="F36" s="190">
        <f t="shared" si="1"/>
        <v>424278228</v>
      </c>
      <c r="G36" s="190">
        <f t="shared" si="1"/>
        <v>20564022</v>
      </c>
      <c r="H36" s="190">
        <f t="shared" si="1"/>
        <v>11296471</v>
      </c>
      <c r="I36" s="190">
        <f t="shared" si="1"/>
        <v>33957046</v>
      </c>
      <c r="J36" s="190">
        <f t="shared" si="1"/>
        <v>65817539</v>
      </c>
      <c r="K36" s="190">
        <f t="shared" si="1"/>
        <v>16072277</v>
      </c>
      <c r="L36" s="190">
        <f t="shared" si="1"/>
        <v>25551696</v>
      </c>
      <c r="M36" s="190">
        <f t="shared" si="1"/>
        <v>28887378</v>
      </c>
      <c r="N36" s="190">
        <f t="shared" si="1"/>
        <v>70511351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136328890</v>
      </c>
      <c r="X36" s="190">
        <f t="shared" si="1"/>
        <v>318208635</v>
      </c>
      <c r="Y36" s="190">
        <f t="shared" si="1"/>
        <v>-181879745</v>
      </c>
      <c r="Z36" s="191">
        <f>+IF(X36&lt;&gt;0,+(Y36/X36)*100,0)</f>
        <v>-57.15738826509218</v>
      </c>
      <c r="AA36" s="188">
        <f>SUM(AA25:AA35)</f>
        <v>424278228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-53040084</v>
      </c>
      <c r="D38" s="199">
        <f>+D22-D36</f>
        <v>0</v>
      </c>
      <c r="E38" s="200">
        <f t="shared" si="2"/>
        <v>-64636966</v>
      </c>
      <c r="F38" s="106">
        <f t="shared" si="2"/>
        <v>-64636966</v>
      </c>
      <c r="G38" s="106">
        <f t="shared" si="2"/>
        <v>28213862</v>
      </c>
      <c r="H38" s="106">
        <f t="shared" si="2"/>
        <v>26139499</v>
      </c>
      <c r="I38" s="106">
        <f t="shared" si="2"/>
        <v>-13561669</v>
      </c>
      <c r="J38" s="106">
        <f t="shared" si="2"/>
        <v>40791692</v>
      </c>
      <c r="K38" s="106">
        <f t="shared" si="2"/>
        <v>1867290</v>
      </c>
      <c r="L38" s="106">
        <f t="shared" si="2"/>
        <v>-13730613</v>
      </c>
      <c r="M38" s="106">
        <f t="shared" si="2"/>
        <v>16224734</v>
      </c>
      <c r="N38" s="106">
        <f t="shared" si="2"/>
        <v>4361411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45153103</v>
      </c>
      <c r="X38" s="106">
        <f>IF(F22=F36,0,X22-X36)</f>
        <v>-48477735</v>
      </c>
      <c r="Y38" s="106">
        <f t="shared" si="2"/>
        <v>93630838</v>
      </c>
      <c r="Z38" s="201">
        <f>+IF(X38&lt;&gt;0,+(Y38/X38)*100,0)</f>
        <v>-193.1419403154871</v>
      </c>
      <c r="AA38" s="199">
        <f>+AA22-AA36</f>
        <v>-64636966</v>
      </c>
    </row>
    <row r="39" spans="1:27" ht="12.75">
      <c r="A39" s="181" t="s">
        <v>46</v>
      </c>
      <c r="B39" s="185"/>
      <c r="C39" s="155">
        <v>17237000</v>
      </c>
      <c r="D39" s="155">
        <v>0</v>
      </c>
      <c r="E39" s="156">
        <v>108129238</v>
      </c>
      <c r="F39" s="60">
        <v>108129238</v>
      </c>
      <c r="G39" s="60">
        <v>0</v>
      </c>
      <c r="H39" s="60">
        <v>682219</v>
      </c>
      <c r="I39" s="60">
        <v>9062000</v>
      </c>
      <c r="J39" s="60">
        <v>9744219</v>
      </c>
      <c r="K39" s="60">
        <v>0</v>
      </c>
      <c r="L39" s="60">
        <v>2000000</v>
      </c>
      <c r="M39" s="60">
        <v>16827650</v>
      </c>
      <c r="N39" s="60">
        <v>18827650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28571869</v>
      </c>
      <c r="X39" s="60">
        <v>81096921</v>
      </c>
      <c r="Y39" s="60">
        <v>-52525052</v>
      </c>
      <c r="Z39" s="140">
        <v>-64.77</v>
      </c>
      <c r="AA39" s="155">
        <v>108129238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-35803084</v>
      </c>
      <c r="D42" s="206">
        <f>SUM(D38:D41)</f>
        <v>0</v>
      </c>
      <c r="E42" s="207">
        <f t="shared" si="3"/>
        <v>43492272</v>
      </c>
      <c r="F42" s="88">
        <f t="shared" si="3"/>
        <v>43492272</v>
      </c>
      <c r="G42" s="88">
        <f t="shared" si="3"/>
        <v>28213862</v>
      </c>
      <c r="H42" s="88">
        <f t="shared" si="3"/>
        <v>26821718</v>
      </c>
      <c r="I42" s="88">
        <f t="shared" si="3"/>
        <v>-4499669</v>
      </c>
      <c r="J42" s="88">
        <f t="shared" si="3"/>
        <v>50535911</v>
      </c>
      <c r="K42" s="88">
        <f t="shared" si="3"/>
        <v>1867290</v>
      </c>
      <c r="L42" s="88">
        <f t="shared" si="3"/>
        <v>-11730613</v>
      </c>
      <c r="M42" s="88">
        <f t="shared" si="3"/>
        <v>33052384</v>
      </c>
      <c r="N42" s="88">
        <f t="shared" si="3"/>
        <v>23189061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73724972</v>
      </c>
      <c r="X42" s="88">
        <f t="shared" si="3"/>
        <v>32619186</v>
      </c>
      <c r="Y42" s="88">
        <f t="shared" si="3"/>
        <v>41105786</v>
      </c>
      <c r="Z42" s="208">
        <f>+IF(X42&lt;&gt;0,+(Y42/X42)*100,0)</f>
        <v>126.01720349490022</v>
      </c>
      <c r="AA42" s="206">
        <f>SUM(AA38:AA41)</f>
        <v>43492272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-35803084</v>
      </c>
      <c r="D44" s="210">
        <f>+D42-D43</f>
        <v>0</v>
      </c>
      <c r="E44" s="211">
        <f t="shared" si="4"/>
        <v>43492272</v>
      </c>
      <c r="F44" s="77">
        <f t="shared" si="4"/>
        <v>43492272</v>
      </c>
      <c r="G44" s="77">
        <f t="shared" si="4"/>
        <v>28213862</v>
      </c>
      <c r="H44" s="77">
        <f t="shared" si="4"/>
        <v>26821718</v>
      </c>
      <c r="I44" s="77">
        <f t="shared" si="4"/>
        <v>-4499669</v>
      </c>
      <c r="J44" s="77">
        <f t="shared" si="4"/>
        <v>50535911</v>
      </c>
      <c r="K44" s="77">
        <f t="shared" si="4"/>
        <v>1867290</v>
      </c>
      <c r="L44" s="77">
        <f t="shared" si="4"/>
        <v>-11730613</v>
      </c>
      <c r="M44" s="77">
        <f t="shared" si="4"/>
        <v>33052384</v>
      </c>
      <c r="N44" s="77">
        <f t="shared" si="4"/>
        <v>23189061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73724972</v>
      </c>
      <c r="X44" s="77">
        <f t="shared" si="4"/>
        <v>32619186</v>
      </c>
      <c r="Y44" s="77">
        <f t="shared" si="4"/>
        <v>41105786</v>
      </c>
      <c r="Z44" s="212">
        <f>+IF(X44&lt;&gt;0,+(Y44/X44)*100,0)</f>
        <v>126.01720349490022</v>
      </c>
      <c r="AA44" s="210">
        <f>+AA42-AA43</f>
        <v>43492272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-35803084</v>
      </c>
      <c r="D46" s="206">
        <f>SUM(D44:D45)</f>
        <v>0</v>
      </c>
      <c r="E46" s="207">
        <f t="shared" si="5"/>
        <v>43492272</v>
      </c>
      <c r="F46" s="88">
        <f t="shared" si="5"/>
        <v>43492272</v>
      </c>
      <c r="G46" s="88">
        <f t="shared" si="5"/>
        <v>28213862</v>
      </c>
      <c r="H46" s="88">
        <f t="shared" si="5"/>
        <v>26821718</v>
      </c>
      <c r="I46" s="88">
        <f t="shared" si="5"/>
        <v>-4499669</v>
      </c>
      <c r="J46" s="88">
        <f t="shared" si="5"/>
        <v>50535911</v>
      </c>
      <c r="K46" s="88">
        <f t="shared" si="5"/>
        <v>1867290</v>
      </c>
      <c r="L46" s="88">
        <f t="shared" si="5"/>
        <v>-11730613</v>
      </c>
      <c r="M46" s="88">
        <f t="shared" si="5"/>
        <v>33052384</v>
      </c>
      <c r="N46" s="88">
        <f t="shared" si="5"/>
        <v>23189061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73724972</v>
      </c>
      <c r="X46" s="88">
        <f t="shared" si="5"/>
        <v>32619186</v>
      </c>
      <c r="Y46" s="88">
        <f t="shared" si="5"/>
        <v>41105786</v>
      </c>
      <c r="Z46" s="208">
        <f>+IF(X46&lt;&gt;0,+(Y46/X46)*100,0)</f>
        <v>126.01720349490022</v>
      </c>
      <c r="AA46" s="206">
        <f>SUM(AA44:AA45)</f>
        <v>43492272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-35803084</v>
      </c>
      <c r="D48" s="217">
        <f>SUM(D46:D47)</f>
        <v>0</v>
      </c>
      <c r="E48" s="218">
        <f t="shared" si="6"/>
        <v>43492272</v>
      </c>
      <c r="F48" s="219">
        <f t="shared" si="6"/>
        <v>43492272</v>
      </c>
      <c r="G48" s="219">
        <f t="shared" si="6"/>
        <v>28213862</v>
      </c>
      <c r="H48" s="220">
        <f t="shared" si="6"/>
        <v>26821718</v>
      </c>
      <c r="I48" s="220">
        <f t="shared" si="6"/>
        <v>-4499669</v>
      </c>
      <c r="J48" s="220">
        <f t="shared" si="6"/>
        <v>50535911</v>
      </c>
      <c r="K48" s="220">
        <f t="shared" si="6"/>
        <v>1867290</v>
      </c>
      <c r="L48" s="220">
        <f t="shared" si="6"/>
        <v>-11730613</v>
      </c>
      <c r="M48" s="219">
        <f t="shared" si="6"/>
        <v>33052384</v>
      </c>
      <c r="N48" s="219">
        <f t="shared" si="6"/>
        <v>23189061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73724972</v>
      </c>
      <c r="X48" s="220">
        <f t="shared" si="6"/>
        <v>32619186</v>
      </c>
      <c r="Y48" s="220">
        <f t="shared" si="6"/>
        <v>41105786</v>
      </c>
      <c r="Z48" s="221">
        <f>+IF(X48&lt;&gt;0,+(Y48/X48)*100,0)</f>
        <v>126.01720349490022</v>
      </c>
      <c r="AA48" s="222">
        <f>SUM(AA46:AA47)</f>
        <v>43492272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1292029</v>
      </c>
      <c r="D5" s="153">
        <f>SUM(D6:D8)</f>
        <v>0</v>
      </c>
      <c r="E5" s="154">
        <f t="shared" si="0"/>
        <v>1160500</v>
      </c>
      <c r="F5" s="100">
        <f t="shared" si="0"/>
        <v>1160500</v>
      </c>
      <c r="G5" s="100">
        <f t="shared" si="0"/>
        <v>8296</v>
      </c>
      <c r="H5" s="100">
        <f t="shared" si="0"/>
        <v>100050</v>
      </c>
      <c r="I5" s="100">
        <f t="shared" si="0"/>
        <v>0</v>
      </c>
      <c r="J5" s="100">
        <f t="shared" si="0"/>
        <v>108346</v>
      </c>
      <c r="K5" s="100">
        <f t="shared" si="0"/>
        <v>62832</v>
      </c>
      <c r="L5" s="100">
        <f t="shared" si="0"/>
        <v>0</v>
      </c>
      <c r="M5" s="100">
        <f t="shared" si="0"/>
        <v>25914</v>
      </c>
      <c r="N5" s="100">
        <f t="shared" si="0"/>
        <v>88746</v>
      </c>
      <c r="O5" s="100">
        <f t="shared" si="0"/>
        <v>25622</v>
      </c>
      <c r="P5" s="100">
        <f t="shared" si="0"/>
        <v>84349</v>
      </c>
      <c r="Q5" s="100">
        <f t="shared" si="0"/>
        <v>0</v>
      </c>
      <c r="R5" s="100">
        <f t="shared" si="0"/>
        <v>109971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307063</v>
      </c>
      <c r="X5" s="100">
        <f t="shared" si="0"/>
        <v>870372</v>
      </c>
      <c r="Y5" s="100">
        <f t="shared" si="0"/>
        <v>-563309</v>
      </c>
      <c r="Z5" s="137">
        <f>+IF(X5&lt;&gt;0,+(Y5/X5)*100,0)</f>
        <v>-64.7204873318535</v>
      </c>
      <c r="AA5" s="153">
        <f>SUM(AA6:AA8)</f>
        <v>1160500</v>
      </c>
    </row>
    <row r="6" spans="1:27" ht="12.75">
      <c r="A6" s="138" t="s">
        <v>75</v>
      </c>
      <c r="B6" s="136"/>
      <c r="C6" s="155">
        <v>267796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770485</v>
      </c>
      <c r="D7" s="157"/>
      <c r="E7" s="158">
        <v>610500</v>
      </c>
      <c r="F7" s="159">
        <v>610500</v>
      </c>
      <c r="G7" s="159">
        <v>6582</v>
      </c>
      <c r="H7" s="159">
        <v>49865</v>
      </c>
      <c r="I7" s="159"/>
      <c r="J7" s="159">
        <v>56447</v>
      </c>
      <c r="K7" s="159">
        <v>62832</v>
      </c>
      <c r="L7" s="159"/>
      <c r="M7" s="159">
        <v>25914</v>
      </c>
      <c r="N7" s="159">
        <v>88746</v>
      </c>
      <c r="O7" s="159">
        <v>25622</v>
      </c>
      <c r="P7" s="159">
        <v>84349</v>
      </c>
      <c r="Q7" s="159"/>
      <c r="R7" s="159">
        <v>109971</v>
      </c>
      <c r="S7" s="159"/>
      <c r="T7" s="159"/>
      <c r="U7" s="159"/>
      <c r="V7" s="159"/>
      <c r="W7" s="159">
        <v>255164</v>
      </c>
      <c r="X7" s="159">
        <v>457875</v>
      </c>
      <c r="Y7" s="159">
        <v>-202711</v>
      </c>
      <c r="Z7" s="141">
        <v>-44.27</v>
      </c>
      <c r="AA7" s="225">
        <v>610500</v>
      </c>
    </row>
    <row r="8" spans="1:27" ht="12.75">
      <c r="A8" s="138" t="s">
        <v>77</v>
      </c>
      <c r="B8" s="136"/>
      <c r="C8" s="155">
        <v>253748</v>
      </c>
      <c r="D8" s="155"/>
      <c r="E8" s="156">
        <v>550000</v>
      </c>
      <c r="F8" s="60">
        <v>550000</v>
      </c>
      <c r="G8" s="60">
        <v>1714</v>
      </c>
      <c r="H8" s="60">
        <v>50185</v>
      </c>
      <c r="I8" s="60"/>
      <c r="J8" s="60">
        <v>51899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51899</v>
      </c>
      <c r="X8" s="60">
        <v>412497</v>
      </c>
      <c r="Y8" s="60">
        <v>-360598</v>
      </c>
      <c r="Z8" s="140">
        <v>-87.42</v>
      </c>
      <c r="AA8" s="62">
        <v>550000</v>
      </c>
    </row>
    <row r="9" spans="1:27" ht="12.75">
      <c r="A9" s="135" t="s">
        <v>78</v>
      </c>
      <c r="B9" s="136"/>
      <c r="C9" s="153">
        <f aca="true" t="shared" si="1" ref="C9:Y9">SUM(C10:C14)</f>
        <v>9064539</v>
      </c>
      <c r="D9" s="153">
        <f>SUM(D10:D14)</f>
        <v>0</v>
      </c>
      <c r="E9" s="154">
        <f t="shared" si="1"/>
        <v>1847079</v>
      </c>
      <c r="F9" s="100">
        <f t="shared" si="1"/>
        <v>1847079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1385307</v>
      </c>
      <c r="Y9" s="100">
        <f t="shared" si="1"/>
        <v>-1385307</v>
      </c>
      <c r="Z9" s="137">
        <f>+IF(X9&lt;&gt;0,+(Y9/X9)*100,0)</f>
        <v>-100</v>
      </c>
      <c r="AA9" s="102">
        <f>SUM(AA10:AA14)</f>
        <v>1847079</v>
      </c>
    </row>
    <row r="10" spans="1:27" ht="12.75">
      <c r="A10" s="138" t="s">
        <v>79</v>
      </c>
      <c r="B10" s="136"/>
      <c r="C10" s="155">
        <v>4075197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>
        <v>4580078</v>
      </c>
      <c r="D11" s="155"/>
      <c r="E11" s="156">
        <v>1847079</v>
      </c>
      <c r="F11" s="60">
        <v>1847079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1385307</v>
      </c>
      <c r="Y11" s="60">
        <v>-1385307</v>
      </c>
      <c r="Z11" s="140">
        <v>-100</v>
      </c>
      <c r="AA11" s="62">
        <v>1847079</v>
      </c>
    </row>
    <row r="12" spans="1:27" ht="12.75">
      <c r="A12" s="138" t="s">
        <v>81</v>
      </c>
      <c r="B12" s="136"/>
      <c r="C12" s="155">
        <v>409264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6025379</v>
      </c>
      <c r="D15" s="153">
        <f>SUM(D16:D18)</f>
        <v>0</v>
      </c>
      <c r="E15" s="154">
        <f t="shared" si="2"/>
        <v>12073696</v>
      </c>
      <c r="F15" s="100">
        <f t="shared" si="2"/>
        <v>12073696</v>
      </c>
      <c r="G15" s="100">
        <f t="shared" si="2"/>
        <v>51693</v>
      </c>
      <c r="H15" s="100">
        <f t="shared" si="2"/>
        <v>323817</v>
      </c>
      <c r="I15" s="100">
        <f t="shared" si="2"/>
        <v>425648</v>
      </c>
      <c r="J15" s="100">
        <f t="shared" si="2"/>
        <v>801158</v>
      </c>
      <c r="K15" s="100">
        <f t="shared" si="2"/>
        <v>298654</v>
      </c>
      <c r="L15" s="100">
        <f t="shared" si="2"/>
        <v>725875</v>
      </c>
      <c r="M15" s="100">
        <f t="shared" si="2"/>
        <v>733947</v>
      </c>
      <c r="N15" s="100">
        <f t="shared" si="2"/>
        <v>1758476</v>
      </c>
      <c r="O15" s="100">
        <f t="shared" si="2"/>
        <v>0</v>
      </c>
      <c r="P15" s="100">
        <f t="shared" si="2"/>
        <v>217606</v>
      </c>
      <c r="Q15" s="100">
        <f t="shared" si="2"/>
        <v>0</v>
      </c>
      <c r="R15" s="100">
        <f t="shared" si="2"/>
        <v>217606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2777240</v>
      </c>
      <c r="X15" s="100">
        <f t="shared" si="2"/>
        <v>9055269</v>
      </c>
      <c r="Y15" s="100">
        <f t="shared" si="2"/>
        <v>-6278029</v>
      </c>
      <c r="Z15" s="137">
        <f>+IF(X15&lt;&gt;0,+(Y15/X15)*100,0)</f>
        <v>-69.33012150163623</v>
      </c>
      <c r="AA15" s="102">
        <f>SUM(AA16:AA18)</f>
        <v>12073696</v>
      </c>
    </row>
    <row r="16" spans="1:27" ht="12.75">
      <c r="A16" s="138" t="s">
        <v>85</v>
      </c>
      <c r="B16" s="136"/>
      <c r="C16" s="155"/>
      <c r="D16" s="155"/>
      <c r="E16" s="156">
        <v>487191</v>
      </c>
      <c r="F16" s="60">
        <v>487191</v>
      </c>
      <c r="G16" s="60"/>
      <c r="H16" s="60">
        <v>8</v>
      </c>
      <c r="I16" s="60"/>
      <c r="J16" s="60">
        <v>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8</v>
      </c>
      <c r="X16" s="60">
        <v>365391</v>
      </c>
      <c r="Y16" s="60">
        <v>-365383</v>
      </c>
      <c r="Z16" s="140">
        <v>-100</v>
      </c>
      <c r="AA16" s="62">
        <v>487191</v>
      </c>
    </row>
    <row r="17" spans="1:27" ht="12.75">
      <c r="A17" s="138" t="s">
        <v>86</v>
      </c>
      <c r="B17" s="136"/>
      <c r="C17" s="155">
        <v>6025379</v>
      </c>
      <c r="D17" s="155"/>
      <c r="E17" s="156">
        <v>11586505</v>
      </c>
      <c r="F17" s="60">
        <v>11586505</v>
      </c>
      <c r="G17" s="60">
        <v>51693</v>
      </c>
      <c r="H17" s="60">
        <v>323809</v>
      </c>
      <c r="I17" s="60">
        <v>425648</v>
      </c>
      <c r="J17" s="60">
        <v>801150</v>
      </c>
      <c r="K17" s="60">
        <v>298654</v>
      </c>
      <c r="L17" s="60">
        <v>725875</v>
      </c>
      <c r="M17" s="60">
        <v>733947</v>
      </c>
      <c r="N17" s="60">
        <v>1758476</v>
      </c>
      <c r="O17" s="60"/>
      <c r="P17" s="60">
        <v>217606</v>
      </c>
      <c r="Q17" s="60"/>
      <c r="R17" s="60">
        <v>217606</v>
      </c>
      <c r="S17" s="60"/>
      <c r="T17" s="60"/>
      <c r="U17" s="60"/>
      <c r="V17" s="60"/>
      <c r="W17" s="60">
        <v>2777232</v>
      </c>
      <c r="X17" s="60">
        <v>8689878</v>
      </c>
      <c r="Y17" s="60">
        <v>-5912646</v>
      </c>
      <c r="Z17" s="140">
        <v>-68.04</v>
      </c>
      <c r="AA17" s="62">
        <v>11586505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18176952</v>
      </c>
      <c r="D19" s="153">
        <f>SUM(D20:D23)</f>
        <v>0</v>
      </c>
      <c r="E19" s="154">
        <f t="shared" si="3"/>
        <v>84227810</v>
      </c>
      <c r="F19" s="100">
        <f t="shared" si="3"/>
        <v>84227810</v>
      </c>
      <c r="G19" s="100">
        <f t="shared" si="3"/>
        <v>29430</v>
      </c>
      <c r="H19" s="100">
        <f t="shared" si="3"/>
        <v>1399384</v>
      </c>
      <c r="I19" s="100">
        <f t="shared" si="3"/>
        <v>2474174</v>
      </c>
      <c r="J19" s="100">
        <f t="shared" si="3"/>
        <v>3902988</v>
      </c>
      <c r="K19" s="100">
        <f t="shared" si="3"/>
        <v>3041426</v>
      </c>
      <c r="L19" s="100">
        <f t="shared" si="3"/>
        <v>1486248</v>
      </c>
      <c r="M19" s="100">
        <f t="shared" si="3"/>
        <v>631427</v>
      </c>
      <c r="N19" s="100">
        <f t="shared" si="3"/>
        <v>5159101</v>
      </c>
      <c r="O19" s="100">
        <f t="shared" si="3"/>
        <v>567541</v>
      </c>
      <c r="P19" s="100">
        <f t="shared" si="3"/>
        <v>1253487</v>
      </c>
      <c r="Q19" s="100">
        <f t="shared" si="3"/>
        <v>0</v>
      </c>
      <c r="R19" s="100">
        <f t="shared" si="3"/>
        <v>1821028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10883117</v>
      </c>
      <c r="X19" s="100">
        <f t="shared" si="3"/>
        <v>63170838</v>
      </c>
      <c r="Y19" s="100">
        <f t="shared" si="3"/>
        <v>-52287721</v>
      </c>
      <c r="Z19" s="137">
        <f>+IF(X19&lt;&gt;0,+(Y19/X19)*100,0)</f>
        <v>-82.77192871812149</v>
      </c>
      <c r="AA19" s="102">
        <f>SUM(AA20:AA23)</f>
        <v>84227810</v>
      </c>
    </row>
    <row r="20" spans="1:27" ht="12.75">
      <c r="A20" s="138" t="s">
        <v>89</v>
      </c>
      <c r="B20" s="136"/>
      <c r="C20" s="155">
        <v>3012656</v>
      </c>
      <c r="D20" s="155"/>
      <c r="E20" s="156">
        <v>8244331</v>
      </c>
      <c r="F20" s="60">
        <v>8244331</v>
      </c>
      <c r="G20" s="60"/>
      <c r="H20" s="60"/>
      <c r="I20" s="60">
        <v>685</v>
      </c>
      <c r="J20" s="60">
        <v>685</v>
      </c>
      <c r="K20" s="60"/>
      <c r="L20" s="60"/>
      <c r="M20" s="60">
        <v>45675</v>
      </c>
      <c r="N20" s="60">
        <v>45675</v>
      </c>
      <c r="O20" s="60"/>
      <c r="P20" s="60">
        <v>146911</v>
      </c>
      <c r="Q20" s="60"/>
      <c r="R20" s="60">
        <v>146911</v>
      </c>
      <c r="S20" s="60"/>
      <c r="T20" s="60"/>
      <c r="U20" s="60"/>
      <c r="V20" s="60"/>
      <c r="W20" s="60">
        <v>193271</v>
      </c>
      <c r="X20" s="60">
        <v>6183243</v>
      </c>
      <c r="Y20" s="60">
        <v>-5989972</v>
      </c>
      <c r="Z20" s="140">
        <v>-96.87</v>
      </c>
      <c r="AA20" s="62">
        <v>8244331</v>
      </c>
    </row>
    <row r="21" spans="1:27" ht="12.75">
      <c r="A21" s="138" t="s">
        <v>90</v>
      </c>
      <c r="B21" s="136"/>
      <c r="C21" s="155">
        <v>3015470</v>
      </c>
      <c r="D21" s="155"/>
      <c r="E21" s="156">
        <v>62874825</v>
      </c>
      <c r="F21" s="60">
        <v>62874825</v>
      </c>
      <c r="G21" s="60"/>
      <c r="H21" s="60"/>
      <c r="I21" s="60"/>
      <c r="J21" s="60"/>
      <c r="K21" s="60">
        <v>2987329</v>
      </c>
      <c r="L21" s="60"/>
      <c r="M21" s="60"/>
      <c r="N21" s="60">
        <v>2987329</v>
      </c>
      <c r="O21" s="60"/>
      <c r="P21" s="60"/>
      <c r="Q21" s="60"/>
      <c r="R21" s="60"/>
      <c r="S21" s="60"/>
      <c r="T21" s="60"/>
      <c r="U21" s="60"/>
      <c r="V21" s="60"/>
      <c r="W21" s="60">
        <v>2987329</v>
      </c>
      <c r="X21" s="60">
        <v>47156112</v>
      </c>
      <c r="Y21" s="60">
        <v>-44168783</v>
      </c>
      <c r="Z21" s="140">
        <v>-93.67</v>
      </c>
      <c r="AA21" s="62">
        <v>62874825</v>
      </c>
    </row>
    <row r="22" spans="1:27" ht="12.75">
      <c r="A22" s="138" t="s">
        <v>91</v>
      </c>
      <c r="B22" s="136"/>
      <c r="C22" s="157">
        <v>11827930</v>
      </c>
      <c r="D22" s="157"/>
      <c r="E22" s="158">
        <v>13108654</v>
      </c>
      <c r="F22" s="159">
        <v>13108654</v>
      </c>
      <c r="G22" s="159">
        <v>29430</v>
      </c>
      <c r="H22" s="159">
        <v>1399384</v>
      </c>
      <c r="I22" s="159">
        <v>2473489</v>
      </c>
      <c r="J22" s="159">
        <v>3902303</v>
      </c>
      <c r="K22" s="159">
        <v>54097</v>
      </c>
      <c r="L22" s="159">
        <v>1486248</v>
      </c>
      <c r="M22" s="159">
        <v>585752</v>
      </c>
      <c r="N22" s="159">
        <v>2126097</v>
      </c>
      <c r="O22" s="159">
        <v>567541</v>
      </c>
      <c r="P22" s="159">
        <v>1106576</v>
      </c>
      <c r="Q22" s="159"/>
      <c r="R22" s="159">
        <v>1674117</v>
      </c>
      <c r="S22" s="159"/>
      <c r="T22" s="159"/>
      <c r="U22" s="159"/>
      <c r="V22" s="159"/>
      <c r="W22" s="159">
        <v>7702517</v>
      </c>
      <c r="X22" s="159">
        <v>9831483</v>
      </c>
      <c r="Y22" s="159">
        <v>-2128966</v>
      </c>
      <c r="Z22" s="141">
        <v>-21.65</v>
      </c>
      <c r="AA22" s="225">
        <v>13108654</v>
      </c>
    </row>
    <row r="23" spans="1:27" ht="12.75">
      <c r="A23" s="138" t="s">
        <v>92</v>
      </c>
      <c r="B23" s="136"/>
      <c r="C23" s="155">
        <v>320896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34558899</v>
      </c>
      <c r="D25" s="217">
        <f>+D5+D9+D15+D19+D24</f>
        <v>0</v>
      </c>
      <c r="E25" s="230">
        <f t="shared" si="4"/>
        <v>99309085</v>
      </c>
      <c r="F25" s="219">
        <f t="shared" si="4"/>
        <v>99309085</v>
      </c>
      <c r="G25" s="219">
        <f t="shared" si="4"/>
        <v>89419</v>
      </c>
      <c r="H25" s="219">
        <f t="shared" si="4"/>
        <v>1823251</v>
      </c>
      <c r="I25" s="219">
        <f t="shared" si="4"/>
        <v>2899822</v>
      </c>
      <c r="J25" s="219">
        <f t="shared" si="4"/>
        <v>4812492</v>
      </c>
      <c r="K25" s="219">
        <f t="shared" si="4"/>
        <v>3402912</v>
      </c>
      <c r="L25" s="219">
        <f t="shared" si="4"/>
        <v>2212123</v>
      </c>
      <c r="M25" s="219">
        <f t="shared" si="4"/>
        <v>1391288</v>
      </c>
      <c r="N25" s="219">
        <f t="shared" si="4"/>
        <v>7006323</v>
      </c>
      <c r="O25" s="219">
        <f t="shared" si="4"/>
        <v>593163</v>
      </c>
      <c r="P25" s="219">
        <f t="shared" si="4"/>
        <v>1555442</v>
      </c>
      <c r="Q25" s="219">
        <f t="shared" si="4"/>
        <v>0</v>
      </c>
      <c r="R25" s="219">
        <f t="shared" si="4"/>
        <v>2148605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13967420</v>
      </c>
      <c r="X25" s="219">
        <f t="shared" si="4"/>
        <v>74481786</v>
      </c>
      <c r="Y25" s="219">
        <f t="shared" si="4"/>
        <v>-60514366</v>
      </c>
      <c r="Z25" s="231">
        <f>+IF(X25&lt;&gt;0,+(Y25/X25)*100,0)</f>
        <v>-81.24720049006343</v>
      </c>
      <c r="AA25" s="232">
        <f>+AA5+AA9+AA15+AA19+AA24</f>
        <v>99309085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17665040</v>
      </c>
      <c r="D28" s="155"/>
      <c r="E28" s="156">
        <v>78209961</v>
      </c>
      <c r="F28" s="60">
        <v>78209961</v>
      </c>
      <c r="G28" s="60">
        <v>89419</v>
      </c>
      <c r="H28" s="60">
        <v>1823229</v>
      </c>
      <c r="I28" s="60">
        <v>2899137</v>
      </c>
      <c r="J28" s="60">
        <v>4811785</v>
      </c>
      <c r="K28" s="60">
        <v>3402912</v>
      </c>
      <c r="L28" s="60">
        <v>2212123</v>
      </c>
      <c r="M28" s="60">
        <v>1391288</v>
      </c>
      <c r="N28" s="60">
        <v>7006323</v>
      </c>
      <c r="O28" s="60">
        <v>593163</v>
      </c>
      <c r="P28" s="60">
        <v>1555442</v>
      </c>
      <c r="Q28" s="60"/>
      <c r="R28" s="60">
        <v>2148605</v>
      </c>
      <c r="S28" s="60"/>
      <c r="T28" s="60"/>
      <c r="U28" s="60"/>
      <c r="V28" s="60"/>
      <c r="W28" s="60">
        <v>13966713</v>
      </c>
      <c r="X28" s="60">
        <v>58657464</v>
      </c>
      <c r="Y28" s="60">
        <v>-44690751</v>
      </c>
      <c r="Z28" s="140">
        <v>-76.19</v>
      </c>
      <c r="AA28" s="155">
        <v>78209961</v>
      </c>
    </row>
    <row r="29" spans="1:27" ht="12.75">
      <c r="A29" s="234" t="s">
        <v>134</v>
      </c>
      <c r="B29" s="136"/>
      <c r="C29" s="155"/>
      <c r="D29" s="155"/>
      <c r="E29" s="156">
        <v>20958772</v>
      </c>
      <c r="F29" s="60">
        <v>20958772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15719076</v>
      </c>
      <c r="Y29" s="60">
        <v>-15719076</v>
      </c>
      <c r="Z29" s="140">
        <v>-100</v>
      </c>
      <c r="AA29" s="62">
        <v>20958772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17665040</v>
      </c>
      <c r="D32" s="210">
        <f>SUM(D28:D31)</f>
        <v>0</v>
      </c>
      <c r="E32" s="211">
        <f t="shared" si="5"/>
        <v>99168733</v>
      </c>
      <c r="F32" s="77">
        <f t="shared" si="5"/>
        <v>99168733</v>
      </c>
      <c r="G32" s="77">
        <f t="shared" si="5"/>
        <v>89419</v>
      </c>
      <c r="H32" s="77">
        <f t="shared" si="5"/>
        <v>1823229</v>
      </c>
      <c r="I32" s="77">
        <f t="shared" si="5"/>
        <v>2899137</v>
      </c>
      <c r="J32" s="77">
        <f t="shared" si="5"/>
        <v>4811785</v>
      </c>
      <c r="K32" s="77">
        <f t="shared" si="5"/>
        <v>3402912</v>
      </c>
      <c r="L32" s="77">
        <f t="shared" si="5"/>
        <v>2212123</v>
      </c>
      <c r="M32" s="77">
        <f t="shared" si="5"/>
        <v>1391288</v>
      </c>
      <c r="N32" s="77">
        <f t="shared" si="5"/>
        <v>7006323</v>
      </c>
      <c r="O32" s="77">
        <f t="shared" si="5"/>
        <v>593163</v>
      </c>
      <c r="P32" s="77">
        <f t="shared" si="5"/>
        <v>1555442</v>
      </c>
      <c r="Q32" s="77">
        <f t="shared" si="5"/>
        <v>0</v>
      </c>
      <c r="R32" s="77">
        <f t="shared" si="5"/>
        <v>2148605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13966713</v>
      </c>
      <c r="X32" s="77">
        <f t="shared" si="5"/>
        <v>74376540</v>
      </c>
      <c r="Y32" s="77">
        <f t="shared" si="5"/>
        <v>-60409827</v>
      </c>
      <c r="Z32" s="212">
        <f>+IF(X32&lt;&gt;0,+(Y32/X32)*100,0)</f>
        <v>-81.22161504151713</v>
      </c>
      <c r="AA32" s="79">
        <f>SUM(AA28:AA31)</f>
        <v>99168733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16893859</v>
      </c>
      <c r="D35" s="155"/>
      <c r="E35" s="156">
        <v>140352</v>
      </c>
      <c r="F35" s="60">
        <v>140352</v>
      </c>
      <c r="G35" s="60"/>
      <c r="H35" s="60">
        <v>22</v>
      </c>
      <c r="I35" s="60">
        <v>685</v>
      </c>
      <c r="J35" s="60">
        <v>707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707</v>
      </c>
      <c r="X35" s="60">
        <v>105255</v>
      </c>
      <c r="Y35" s="60">
        <v>-104548</v>
      </c>
      <c r="Z35" s="140">
        <v>-99.33</v>
      </c>
      <c r="AA35" s="62">
        <v>140352</v>
      </c>
    </row>
    <row r="36" spans="1:27" ht="12.75">
      <c r="A36" s="238" t="s">
        <v>139</v>
      </c>
      <c r="B36" s="149"/>
      <c r="C36" s="222">
        <f aca="true" t="shared" si="6" ref="C36:Y36">SUM(C32:C35)</f>
        <v>34558899</v>
      </c>
      <c r="D36" s="222">
        <f>SUM(D32:D35)</f>
        <v>0</v>
      </c>
      <c r="E36" s="218">
        <f t="shared" si="6"/>
        <v>99309085</v>
      </c>
      <c r="F36" s="220">
        <f t="shared" si="6"/>
        <v>99309085</v>
      </c>
      <c r="G36" s="220">
        <f t="shared" si="6"/>
        <v>89419</v>
      </c>
      <c r="H36" s="220">
        <f t="shared" si="6"/>
        <v>1823251</v>
      </c>
      <c r="I36" s="220">
        <f t="shared" si="6"/>
        <v>2899822</v>
      </c>
      <c r="J36" s="220">
        <f t="shared" si="6"/>
        <v>4812492</v>
      </c>
      <c r="K36" s="220">
        <f t="shared" si="6"/>
        <v>3402912</v>
      </c>
      <c r="L36" s="220">
        <f t="shared" si="6"/>
        <v>2212123</v>
      </c>
      <c r="M36" s="220">
        <f t="shared" si="6"/>
        <v>1391288</v>
      </c>
      <c r="N36" s="220">
        <f t="shared" si="6"/>
        <v>7006323</v>
      </c>
      <c r="O36" s="220">
        <f t="shared" si="6"/>
        <v>593163</v>
      </c>
      <c r="P36" s="220">
        <f t="shared" si="6"/>
        <v>1555442</v>
      </c>
      <c r="Q36" s="220">
        <f t="shared" si="6"/>
        <v>0</v>
      </c>
      <c r="R36" s="220">
        <f t="shared" si="6"/>
        <v>2148605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13967420</v>
      </c>
      <c r="X36" s="220">
        <f t="shared" si="6"/>
        <v>74481795</v>
      </c>
      <c r="Y36" s="220">
        <f t="shared" si="6"/>
        <v>-60514375</v>
      </c>
      <c r="Z36" s="221">
        <f>+IF(X36&lt;&gt;0,+(Y36/X36)*100,0)</f>
        <v>-81.24720275605603</v>
      </c>
      <c r="AA36" s="239">
        <f>SUM(AA32:AA35)</f>
        <v>99309085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774129</v>
      </c>
      <c r="D6" s="155"/>
      <c r="E6" s="59">
        <v>4996342</v>
      </c>
      <c r="F6" s="60">
        <v>4996342</v>
      </c>
      <c r="G6" s="60">
        <v>302019</v>
      </c>
      <c r="H6" s="60">
        <v>2240</v>
      </c>
      <c r="I6" s="60">
        <v>15606735</v>
      </c>
      <c r="J6" s="60">
        <v>15606735</v>
      </c>
      <c r="K6" s="60">
        <v>9398924</v>
      </c>
      <c r="L6" s="60">
        <v>54283254</v>
      </c>
      <c r="M6" s="60">
        <v>20416116</v>
      </c>
      <c r="N6" s="60">
        <v>20416116</v>
      </c>
      <c r="O6" s="60">
        <v>13930712</v>
      </c>
      <c r="P6" s="60"/>
      <c r="Q6" s="60"/>
      <c r="R6" s="60">
        <v>13930712</v>
      </c>
      <c r="S6" s="60"/>
      <c r="T6" s="60"/>
      <c r="U6" s="60"/>
      <c r="V6" s="60"/>
      <c r="W6" s="60">
        <v>13930712</v>
      </c>
      <c r="X6" s="60">
        <v>3747257</v>
      </c>
      <c r="Y6" s="60">
        <v>10183455</v>
      </c>
      <c r="Z6" s="140">
        <v>271.76</v>
      </c>
      <c r="AA6" s="62">
        <v>4996342</v>
      </c>
    </row>
    <row r="7" spans="1:27" ht="12.75">
      <c r="A7" s="249" t="s">
        <v>144</v>
      </c>
      <c r="B7" s="182"/>
      <c r="C7" s="155">
        <v>934040</v>
      </c>
      <c r="D7" s="155"/>
      <c r="E7" s="59"/>
      <c r="F7" s="60"/>
      <c r="G7" s="60">
        <v>939187</v>
      </c>
      <c r="H7" s="60">
        <v>28663074</v>
      </c>
      <c r="I7" s="60">
        <v>13889206</v>
      </c>
      <c r="J7" s="60">
        <v>13889206</v>
      </c>
      <c r="K7" s="60">
        <v>11639982</v>
      </c>
      <c r="L7" s="60">
        <v>24835834</v>
      </c>
      <c r="M7" s="60">
        <v>29011823</v>
      </c>
      <c r="N7" s="60">
        <v>29011823</v>
      </c>
      <c r="O7" s="60">
        <v>29017234</v>
      </c>
      <c r="P7" s="60"/>
      <c r="Q7" s="60"/>
      <c r="R7" s="60">
        <v>29017234</v>
      </c>
      <c r="S7" s="60"/>
      <c r="T7" s="60"/>
      <c r="U7" s="60"/>
      <c r="V7" s="60"/>
      <c r="W7" s="60">
        <v>29017234</v>
      </c>
      <c r="X7" s="60"/>
      <c r="Y7" s="60">
        <v>29017234</v>
      </c>
      <c r="Z7" s="140"/>
      <c r="AA7" s="62"/>
    </row>
    <row r="8" spans="1:27" ht="12.75">
      <c r="A8" s="249" t="s">
        <v>145</v>
      </c>
      <c r="B8" s="182"/>
      <c r="C8" s="155">
        <v>20177811</v>
      </c>
      <c r="D8" s="155"/>
      <c r="E8" s="59">
        <v>26430404</v>
      </c>
      <c r="F8" s="60">
        <v>26430404</v>
      </c>
      <c r="G8" s="60">
        <v>29722541</v>
      </c>
      <c r="H8" s="60">
        <v>53556094</v>
      </c>
      <c r="I8" s="60">
        <v>55884911</v>
      </c>
      <c r="J8" s="60">
        <v>55884911</v>
      </c>
      <c r="K8" s="60">
        <v>59854545</v>
      </c>
      <c r="L8" s="60">
        <v>59676023</v>
      </c>
      <c r="M8" s="60">
        <v>58255213</v>
      </c>
      <c r="N8" s="60">
        <v>58255213</v>
      </c>
      <c r="O8" s="60">
        <v>61069996</v>
      </c>
      <c r="P8" s="60"/>
      <c r="Q8" s="60"/>
      <c r="R8" s="60">
        <v>61069996</v>
      </c>
      <c r="S8" s="60"/>
      <c r="T8" s="60"/>
      <c r="U8" s="60"/>
      <c r="V8" s="60"/>
      <c r="W8" s="60">
        <v>61069996</v>
      </c>
      <c r="X8" s="60">
        <v>19822803</v>
      </c>
      <c r="Y8" s="60">
        <v>41247193</v>
      </c>
      <c r="Z8" s="140">
        <v>208.08</v>
      </c>
      <c r="AA8" s="62">
        <v>26430404</v>
      </c>
    </row>
    <row r="9" spans="1:27" ht="12.75">
      <c r="A9" s="249" t="s">
        <v>146</v>
      </c>
      <c r="B9" s="182"/>
      <c r="C9" s="155">
        <v>4860843</v>
      </c>
      <c r="D9" s="155"/>
      <c r="E9" s="59">
        <v>19158152</v>
      </c>
      <c r="F9" s="60">
        <v>19158152</v>
      </c>
      <c r="G9" s="60">
        <v>15559968</v>
      </c>
      <c r="H9" s="60">
        <v>19671810</v>
      </c>
      <c r="I9" s="60">
        <v>15712422</v>
      </c>
      <c r="J9" s="60">
        <v>15712422</v>
      </c>
      <c r="K9" s="60">
        <v>15478804</v>
      </c>
      <c r="L9" s="60">
        <v>8469388</v>
      </c>
      <c r="M9" s="60">
        <v>13877255</v>
      </c>
      <c r="N9" s="60">
        <v>13877255</v>
      </c>
      <c r="O9" s="60">
        <v>15578836</v>
      </c>
      <c r="P9" s="60"/>
      <c r="Q9" s="60"/>
      <c r="R9" s="60">
        <v>15578836</v>
      </c>
      <c r="S9" s="60"/>
      <c r="T9" s="60"/>
      <c r="U9" s="60"/>
      <c r="V9" s="60"/>
      <c r="W9" s="60">
        <v>15578836</v>
      </c>
      <c r="X9" s="60">
        <v>14368614</v>
      </c>
      <c r="Y9" s="60">
        <v>1210222</v>
      </c>
      <c r="Z9" s="140">
        <v>8.42</v>
      </c>
      <c r="AA9" s="62">
        <v>19158152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4885419</v>
      </c>
      <c r="D11" s="155"/>
      <c r="E11" s="59">
        <v>2999724</v>
      </c>
      <c r="F11" s="60">
        <v>2999724</v>
      </c>
      <c r="G11" s="60">
        <v>6304055</v>
      </c>
      <c r="H11" s="60">
        <v>6127730</v>
      </c>
      <c r="I11" s="60">
        <v>6478516</v>
      </c>
      <c r="J11" s="60">
        <v>6478516</v>
      </c>
      <c r="K11" s="60">
        <v>6449663</v>
      </c>
      <c r="L11" s="60">
        <v>6500542</v>
      </c>
      <c r="M11" s="60">
        <v>6389815</v>
      </c>
      <c r="N11" s="60">
        <v>6389815</v>
      </c>
      <c r="O11" s="60">
        <v>6294489</v>
      </c>
      <c r="P11" s="60"/>
      <c r="Q11" s="60"/>
      <c r="R11" s="60">
        <v>6294489</v>
      </c>
      <c r="S11" s="60"/>
      <c r="T11" s="60"/>
      <c r="U11" s="60"/>
      <c r="V11" s="60"/>
      <c r="W11" s="60">
        <v>6294489</v>
      </c>
      <c r="X11" s="60">
        <v>2249793</v>
      </c>
      <c r="Y11" s="60">
        <v>4044696</v>
      </c>
      <c r="Z11" s="140">
        <v>179.78</v>
      </c>
      <c r="AA11" s="62">
        <v>2999724</v>
      </c>
    </row>
    <row r="12" spans="1:27" ht="12.75">
      <c r="A12" s="250" t="s">
        <v>56</v>
      </c>
      <c r="B12" s="251"/>
      <c r="C12" s="168">
        <f aca="true" t="shared" si="0" ref="C12:Y12">SUM(C6:C11)</f>
        <v>31632242</v>
      </c>
      <c r="D12" s="168">
        <f>SUM(D6:D11)</f>
        <v>0</v>
      </c>
      <c r="E12" s="72">
        <f t="shared" si="0"/>
        <v>53584622</v>
      </c>
      <c r="F12" s="73">
        <f t="shared" si="0"/>
        <v>53584622</v>
      </c>
      <c r="G12" s="73">
        <f t="shared" si="0"/>
        <v>52827770</v>
      </c>
      <c r="H12" s="73">
        <f t="shared" si="0"/>
        <v>108020948</v>
      </c>
      <c r="I12" s="73">
        <f t="shared" si="0"/>
        <v>107571790</v>
      </c>
      <c r="J12" s="73">
        <f t="shared" si="0"/>
        <v>107571790</v>
      </c>
      <c r="K12" s="73">
        <f t="shared" si="0"/>
        <v>102821918</v>
      </c>
      <c r="L12" s="73">
        <f t="shared" si="0"/>
        <v>153765041</v>
      </c>
      <c r="M12" s="73">
        <f t="shared" si="0"/>
        <v>127950222</v>
      </c>
      <c r="N12" s="73">
        <f t="shared" si="0"/>
        <v>127950222</v>
      </c>
      <c r="O12" s="73">
        <f t="shared" si="0"/>
        <v>125891267</v>
      </c>
      <c r="P12" s="73">
        <f t="shared" si="0"/>
        <v>0</v>
      </c>
      <c r="Q12" s="73">
        <f t="shared" si="0"/>
        <v>0</v>
      </c>
      <c r="R12" s="73">
        <f t="shared" si="0"/>
        <v>125891267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125891267</v>
      </c>
      <c r="X12" s="73">
        <f t="shared" si="0"/>
        <v>40188467</v>
      </c>
      <c r="Y12" s="73">
        <f t="shared" si="0"/>
        <v>85702800</v>
      </c>
      <c r="Z12" s="170">
        <f>+IF(X12&lt;&gt;0,+(Y12/X12)*100,0)</f>
        <v>213.25222482360425</v>
      </c>
      <c r="AA12" s="74">
        <f>SUM(AA6:AA11)</f>
        <v>53584622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224926</v>
      </c>
      <c r="F17" s="60">
        <v>224926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168695</v>
      </c>
      <c r="Y17" s="60">
        <v>-168695</v>
      </c>
      <c r="Z17" s="140">
        <v>-100</v>
      </c>
      <c r="AA17" s="62">
        <v>224926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632157892</v>
      </c>
      <c r="D19" s="155"/>
      <c r="E19" s="59">
        <v>736127366</v>
      </c>
      <c r="F19" s="60">
        <v>736127366</v>
      </c>
      <c r="G19" s="60">
        <v>636815676</v>
      </c>
      <c r="H19" s="60">
        <v>627992868</v>
      </c>
      <c r="I19" s="60">
        <v>630536581</v>
      </c>
      <c r="J19" s="60">
        <v>630536581</v>
      </c>
      <c r="K19" s="60">
        <v>630904986</v>
      </c>
      <c r="L19" s="60">
        <v>636612787</v>
      </c>
      <c r="M19" s="60">
        <v>636653750</v>
      </c>
      <c r="N19" s="60">
        <v>636653750</v>
      </c>
      <c r="O19" s="60">
        <v>637214134</v>
      </c>
      <c r="P19" s="60"/>
      <c r="Q19" s="60"/>
      <c r="R19" s="60">
        <v>637214134</v>
      </c>
      <c r="S19" s="60"/>
      <c r="T19" s="60"/>
      <c r="U19" s="60"/>
      <c r="V19" s="60"/>
      <c r="W19" s="60">
        <v>637214134</v>
      </c>
      <c r="X19" s="60">
        <v>552095525</v>
      </c>
      <c r="Y19" s="60">
        <v>85118609</v>
      </c>
      <c r="Z19" s="140">
        <v>15.42</v>
      </c>
      <c r="AA19" s="62">
        <v>736127366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44556</v>
      </c>
      <c r="D22" s="155"/>
      <c r="E22" s="59">
        <v>38376</v>
      </c>
      <c r="F22" s="60">
        <v>38376</v>
      </c>
      <c r="G22" s="60">
        <v>91761</v>
      </c>
      <c r="H22" s="60">
        <v>91761</v>
      </c>
      <c r="I22" s="60">
        <v>91761</v>
      </c>
      <c r="J22" s="60">
        <v>91761</v>
      </c>
      <c r="K22" s="60">
        <v>91761</v>
      </c>
      <c r="L22" s="60">
        <v>91761</v>
      </c>
      <c r="M22" s="60">
        <v>91760</v>
      </c>
      <c r="N22" s="60">
        <v>91760</v>
      </c>
      <c r="O22" s="60">
        <v>91761</v>
      </c>
      <c r="P22" s="60"/>
      <c r="Q22" s="60"/>
      <c r="R22" s="60">
        <v>91761</v>
      </c>
      <c r="S22" s="60"/>
      <c r="T22" s="60"/>
      <c r="U22" s="60"/>
      <c r="V22" s="60"/>
      <c r="W22" s="60">
        <v>91761</v>
      </c>
      <c r="X22" s="60">
        <v>28782</v>
      </c>
      <c r="Y22" s="60">
        <v>62979</v>
      </c>
      <c r="Z22" s="140">
        <v>218.81</v>
      </c>
      <c r="AA22" s="62">
        <v>38376</v>
      </c>
    </row>
    <row r="23" spans="1:27" ht="12.75">
      <c r="A23" s="249" t="s">
        <v>158</v>
      </c>
      <c r="B23" s="182"/>
      <c r="C23" s="155">
        <v>11571645</v>
      </c>
      <c r="D23" s="155"/>
      <c r="E23" s="59">
        <v>2665000</v>
      </c>
      <c r="F23" s="60">
        <v>2665000</v>
      </c>
      <c r="G23" s="159">
        <v>2370000</v>
      </c>
      <c r="H23" s="159">
        <v>11571645</v>
      </c>
      <c r="I23" s="159">
        <v>11571645</v>
      </c>
      <c r="J23" s="60">
        <v>11571645</v>
      </c>
      <c r="K23" s="159">
        <v>11571645</v>
      </c>
      <c r="L23" s="159">
        <v>11571645</v>
      </c>
      <c r="M23" s="60">
        <v>11571645</v>
      </c>
      <c r="N23" s="159">
        <v>11571645</v>
      </c>
      <c r="O23" s="159">
        <v>11571645</v>
      </c>
      <c r="P23" s="159"/>
      <c r="Q23" s="60"/>
      <c r="R23" s="159">
        <v>11571645</v>
      </c>
      <c r="S23" s="159"/>
      <c r="T23" s="60"/>
      <c r="U23" s="159"/>
      <c r="V23" s="159"/>
      <c r="W23" s="159">
        <v>11571645</v>
      </c>
      <c r="X23" s="60">
        <v>1998750</v>
      </c>
      <c r="Y23" s="159">
        <v>9572895</v>
      </c>
      <c r="Z23" s="141">
        <v>478.94</v>
      </c>
      <c r="AA23" s="225">
        <v>2665000</v>
      </c>
    </row>
    <row r="24" spans="1:27" ht="12.75">
      <c r="A24" s="250" t="s">
        <v>57</v>
      </c>
      <c r="B24" s="253"/>
      <c r="C24" s="168">
        <f aca="true" t="shared" si="1" ref="C24:Y24">SUM(C15:C23)</f>
        <v>643774093</v>
      </c>
      <c r="D24" s="168">
        <f>SUM(D15:D23)</f>
        <v>0</v>
      </c>
      <c r="E24" s="76">
        <f t="shared" si="1"/>
        <v>739055668</v>
      </c>
      <c r="F24" s="77">
        <f t="shared" si="1"/>
        <v>739055668</v>
      </c>
      <c r="G24" s="77">
        <f t="shared" si="1"/>
        <v>639277437</v>
      </c>
      <c r="H24" s="77">
        <f t="shared" si="1"/>
        <v>639656274</v>
      </c>
      <c r="I24" s="77">
        <f t="shared" si="1"/>
        <v>642199987</v>
      </c>
      <c r="J24" s="77">
        <f t="shared" si="1"/>
        <v>642199987</v>
      </c>
      <c r="K24" s="77">
        <f t="shared" si="1"/>
        <v>642568392</v>
      </c>
      <c r="L24" s="77">
        <f t="shared" si="1"/>
        <v>648276193</v>
      </c>
      <c r="M24" s="77">
        <f t="shared" si="1"/>
        <v>648317155</v>
      </c>
      <c r="N24" s="77">
        <f t="shared" si="1"/>
        <v>648317155</v>
      </c>
      <c r="O24" s="77">
        <f t="shared" si="1"/>
        <v>648877540</v>
      </c>
      <c r="P24" s="77">
        <f t="shared" si="1"/>
        <v>0</v>
      </c>
      <c r="Q24" s="77">
        <f t="shared" si="1"/>
        <v>0</v>
      </c>
      <c r="R24" s="77">
        <f t="shared" si="1"/>
        <v>648877540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648877540</v>
      </c>
      <c r="X24" s="77">
        <f t="shared" si="1"/>
        <v>554291752</v>
      </c>
      <c r="Y24" s="77">
        <f t="shared" si="1"/>
        <v>94585788</v>
      </c>
      <c r="Z24" s="212">
        <f>+IF(X24&lt;&gt;0,+(Y24/X24)*100,0)</f>
        <v>17.064260411365456</v>
      </c>
      <c r="AA24" s="79">
        <f>SUM(AA15:AA23)</f>
        <v>739055668</v>
      </c>
    </row>
    <row r="25" spans="1:27" ht="12.75">
      <c r="A25" s="250" t="s">
        <v>159</v>
      </c>
      <c r="B25" s="251"/>
      <c r="C25" s="168">
        <f aca="true" t="shared" si="2" ref="C25:Y25">+C12+C24</f>
        <v>675406335</v>
      </c>
      <c r="D25" s="168">
        <f>+D12+D24</f>
        <v>0</v>
      </c>
      <c r="E25" s="72">
        <f t="shared" si="2"/>
        <v>792640290</v>
      </c>
      <c r="F25" s="73">
        <f t="shared" si="2"/>
        <v>792640290</v>
      </c>
      <c r="G25" s="73">
        <f t="shared" si="2"/>
        <v>692105207</v>
      </c>
      <c r="H25" s="73">
        <f t="shared" si="2"/>
        <v>747677222</v>
      </c>
      <c r="I25" s="73">
        <f t="shared" si="2"/>
        <v>749771777</v>
      </c>
      <c r="J25" s="73">
        <f t="shared" si="2"/>
        <v>749771777</v>
      </c>
      <c r="K25" s="73">
        <f t="shared" si="2"/>
        <v>745390310</v>
      </c>
      <c r="L25" s="73">
        <f t="shared" si="2"/>
        <v>802041234</v>
      </c>
      <c r="M25" s="73">
        <f t="shared" si="2"/>
        <v>776267377</v>
      </c>
      <c r="N25" s="73">
        <f t="shared" si="2"/>
        <v>776267377</v>
      </c>
      <c r="O25" s="73">
        <f t="shared" si="2"/>
        <v>774768807</v>
      </c>
      <c r="P25" s="73">
        <f t="shared" si="2"/>
        <v>0</v>
      </c>
      <c r="Q25" s="73">
        <f t="shared" si="2"/>
        <v>0</v>
      </c>
      <c r="R25" s="73">
        <f t="shared" si="2"/>
        <v>774768807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774768807</v>
      </c>
      <c r="X25" s="73">
        <f t="shared" si="2"/>
        <v>594480219</v>
      </c>
      <c r="Y25" s="73">
        <f t="shared" si="2"/>
        <v>180288588</v>
      </c>
      <c r="Z25" s="170">
        <f>+IF(X25&lt;&gt;0,+(Y25/X25)*100,0)</f>
        <v>30.327096215795198</v>
      </c>
      <c r="AA25" s="74">
        <f>+AA12+AA24</f>
        <v>792640290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2144581</v>
      </c>
      <c r="D31" s="155"/>
      <c r="E31" s="59">
        <v>2030730</v>
      </c>
      <c r="F31" s="60">
        <v>2030730</v>
      </c>
      <c r="G31" s="60">
        <v>2142680</v>
      </c>
      <c r="H31" s="60">
        <v>2157016</v>
      </c>
      <c r="I31" s="60">
        <v>2163722</v>
      </c>
      <c r="J31" s="60">
        <v>2163722</v>
      </c>
      <c r="K31" s="60">
        <v>2158892</v>
      </c>
      <c r="L31" s="60">
        <v>2344123</v>
      </c>
      <c r="M31" s="60">
        <v>2340602</v>
      </c>
      <c r="N31" s="60">
        <v>2340602</v>
      </c>
      <c r="O31" s="60">
        <v>2343686</v>
      </c>
      <c r="P31" s="60"/>
      <c r="Q31" s="60"/>
      <c r="R31" s="60">
        <v>2343686</v>
      </c>
      <c r="S31" s="60"/>
      <c r="T31" s="60"/>
      <c r="U31" s="60"/>
      <c r="V31" s="60"/>
      <c r="W31" s="60">
        <v>2343686</v>
      </c>
      <c r="X31" s="60">
        <v>1523048</v>
      </c>
      <c r="Y31" s="60">
        <v>820638</v>
      </c>
      <c r="Z31" s="140">
        <v>53.88</v>
      </c>
      <c r="AA31" s="62">
        <v>2030730</v>
      </c>
    </row>
    <row r="32" spans="1:27" ht="12.75">
      <c r="A32" s="249" t="s">
        <v>164</v>
      </c>
      <c r="B32" s="182"/>
      <c r="C32" s="155">
        <v>33256360</v>
      </c>
      <c r="D32" s="155"/>
      <c r="E32" s="59">
        <v>21088678</v>
      </c>
      <c r="F32" s="60">
        <v>21088678</v>
      </c>
      <c r="G32" s="60">
        <v>28769103</v>
      </c>
      <c r="H32" s="60">
        <v>33472999</v>
      </c>
      <c r="I32" s="60">
        <v>40594290</v>
      </c>
      <c r="J32" s="60">
        <v>40594290</v>
      </c>
      <c r="K32" s="60">
        <v>35648416</v>
      </c>
      <c r="L32" s="60">
        <v>33824466</v>
      </c>
      <c r="M32" s="60">
        <v>36097123</v>
      </c>
      <c r="N32" s="60">
        <v>36097123</v>
      </c>
      <c r="O32" s="60">
        <v>36337658</v>
      </c>
      <c r="P32" s="60"/>
      <c r="Q32" s="60"/>
      <c r="R32" s="60">
        <v>36337658</v>
      </c>
      <c r="S32" s="60"/>
      <c r="T32" s="60"/>
      <c r="U32" s="60"/>
      <c r="V32" s="60"/>
      <c r="W32" s="60">
        <v>36337658</v>
      </c>
      <c r="X32" s="60">
        <v>15816509</v>
      </c>
      <c r="Y32" s="60">
        <v>20521149</v>
      </c>
      <c r="Z32" s="140">
        <v>129.75</v>
      </c>
      <c r="AA32" s="62">
        <v>21088678</v>
      </c>
    </row>
    <row r="33" spans="1:27" ht="12.75">
      <c r="A33" s="249" t="s">
        <v>165</v>
      </c>
      <c r="B33" s="182"/>
      <c r="C33" s="155">
        <v>1890203</v>
      </c>
      <c r="D33" s="155"/>
      <c r="E33" s="59">
        <v>5532540</v>
      </c>
      <c r="F33" s="60">
        <v>5532540</v>
      </c>
      <c r="G33" s="60">
        <v>3877959</v>
      </c>
      <c r="H33" s="60">
        <v>3877959</v>
      </c>
      <c r="I33" s="60">
        <v>3877959</v>
      </c>
      <c r="J33" s="60">
        <v>3877959</v>
      </c>
      <c r="K33" s="60">
        <v>3877959</v>
      </c>
      <c r="L33" s="60">
        <v>3877959</v>
      </c>
      <c r="M33" s="60">
        <v>3877959</v>
      </c>
      <c r="N33" s="60">
        <v>3877959</v>
      </c>
      <c r="O33" s="60">
        <v>3877959</v>
      </c>
      <c r="P33" s="60"/>
      <c r="Q33" s="60"/>
      <c r="R33" s="60">
        <v>3877959</v>
      </c>
      <c r="S33" s="60"/>
      <c r="T33" s="60"/>
      <c r="U33" s="60"/>
      <c r="V33" s="60"/>
      <c r="W33" s="60">
        <v>3877959</v>
      </c>
      <c r="X33" s="60">
        <v>4149405</v>
      </c>
      <c r="Y33" s="60">
        <v>-271446</v>
      </c>
      <c r="Z33" s="140">
        <v>-6.54</v>
      </c>
      <c r="AA33" s="62">
        <v>5532540</v>
      </c>
    </row>
    <row r="34" spans="1:27" ht="12.75">
      <c r="A34" s="250" t="s">
        <v>58</v>
      </c>
      <c r="B34" s="251"/>
      <c r="C34" s="168">
        <f aca="true" t="shared" si="3" ref="C34:Y34">SUM(C29:C33)</f>
        <v>37291144</v>
      </c>
      <c r="D34" s="168">
        <f>SUM(D29:D33)</f>
        <v>0</v>
      </c>
      <c r="E34" s="72">
        <f t="shared" si="3"/>
        <v>28651948</v>
      </c>
      <c r="F34" s="73">
        <f t="shared" si="3"/>
        <v>28651948</v>
      </c>
      <c r="G34" s="73">
        <f t="shared" si="3"/>
        <v>34789742</v>
      </c>
      <c r="H34" s="73">
        <f t="shared" si="3"/>
        <v>39507974</v>
      </c>
      <c r="I34" s="73">
        <f t="shared" si="3"/>
        <v>46635971</v>
      </c>
      <c r="J34" s="73">
        <f t="shared" si="3"/>
        <v>46635971</v>
      </c>
      <c r="K34" s="73">
        <f t="shared" si="3"/>
        <v>41685267</v>
      </c>
      <c r="L34" s="73">
        <f t="shared" si="3"/>
        <v>40046548</v>
      </c>
      <c r="M34" s="73">
        <f t="shared" si="3"/>
        <v>42315684</v>
      </c>
      <c r="N34" s="73">
        <f t="shared" si="3"/>
        <v>42315684</v>
      </c>
      <c r="O34" s="73">
        <f t="shared" si="3"/>
        <v>42559303</v>
      </c>
      <c r="P34" s="73">
        <f t="shared" si="3"/>
        <v>0</v>
      </c>
      <c r="Q34" s="73">
        <f t="shared" si="3"/>
        <v>0</v>
      </c>
      <c r="R34" s="73">
        <f t="shared" si="3"/>
        <v>42559303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42559303</v>
      </c>
      <c r="X34" s="73">
        <f t="shared" si="3"/>
        <v>21488962</v>
      </c>
      <c r="Y34" s="73">
        <f t="shared" si="3"/>
        <v>21070341</v>
      </c>
      <c r="Z34" s="170">
        <f>+IF(X34&lt;&gt;0,+(Y34/X34)*100,0)</f>
        <v>98.05192544898166</v>
      </c>
      <c r="AA34" s="74">
        <f>SUM(AA29:AA33)</f>
        <v>28651948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34700612</v>
      </c>
      <c r="D38" s="155"/>
      <c r="E38" s="59">
        <v>27834326</v>
      </c>
      <c r="F38" s="60">
        <v>27834326</v>
      </c>
      <c r="G38" s="60">
        <v>34908225</v>
      </c>
      <c r="H38" s="60">
        <v>34664945</v>
      </c>
      <c r="I38" s="60">
        <v>34653050</v>
      </c>
      <c r="J38" s="60">
        <v>34653050</v>
      </c>
      <c r="K38" s="60">
        <v>34633982</v>
      </c>
      <c r="L38" s="60">
        <v>34515275</v>
      </c>
      <c r="M38" s="60">
        <v>34594476</v>
      </c>
      <c r="N38" s="60">
        <v>34594476</v>
      </c>
      <c r="O38" s="60">
        <v>34515274</v>
      </c>
      <c r="P38" s="60"/>
      <c r="Q38" s="60"/>
      <c r="R38" s="60">
        <v>34515274</v>
      </c>
      <c r="S38" s="60"/>
      <c r="T38" s="60"/>
      <c r="U38" s="60"/>
      <c r="V38" s="60"/>
      <c r="W38" s="60">
        <v>34515274</v>
      </c>
      <c r="X38" s="60">
        <v>20875745</v>
      </c>
      <c r="Y38" s="60">
        <v>13639529</v>
      </c>
      <c r="Z38" s="140">
        <v>65.34</v>
      </c>
      <c r="AA38" s="62">
        <v>27834326</v>
      </c>
    </row>
    <row r="39" spans="1:27" ht="12.75">
      <c r="A39" s="250" t="s">
        <v>59</v>
      </c>
      <c r="B39" s="253"/>
      <c r="C39" s="168">
        <f aca="true" t="shared" si="4" ref="C39:Y39">SUM(C37:C38)</f>
        <v>34700612</v>
      </c>
      <c r="D39" s="168">
        <f>SUM(D37:D38)</f>
        <v>0</v>
      </c>
      <c r="E39" s="76">
        <f t="shared" si="4"/>
        <v>27834326</v>
      </c>
      <c r="F39" s="77">
        <f t="shared" si="4"/>
        <v>27834326</v>
      </c>
      <c r="G39" s="77">
        <f t="shared" si="4"/>
        <v>34908225</v>
      </c>
      <c r="H39" s="77">
        <f t="shared" si="4"/>
        <v>34664945</v>
      </c>
      <c r="I39" s="77">
        <f t="shared" si="4"/>
        <v>34653050</v>
      </c>
      <c r="J39" s="77">
        <f t="shared" si="4"/>
        <v>34653050</v>
      </c>
      <c r="K39" s="77">
        <f t="shared" si="4"/>
        <v>34633982</v>
      </c>
      <c r="L39" s="77">
        <f t="shared" si="4"/>
        <v>34515275</v>
      </c>
      <c r="M39" s="77">
        <f t="shared" si="4"/>
        <v>34594476</v>
      </c>
      <c r="N39" s="77">
        <f t="shared" si="4"/>
        <v>34594476</v>
      </c>
      <c r="O39" s="77">
        <f t="shared" si="4"/>
        <v>34515274</v>
      </c>
      <c r="P39" s="77">
        <f t="shared" si="4"/>
        <v>0</v>
      </c>
      <c r="Q39" s="77">
        <f t="shared" si="4"/>
        <v>0</v>
      </c>
      <c r="R39" s="77">
        <f t="shared" si="4"/>
        <v>34515274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34515274</v>
      </c>
      <c r="X39" s="77">
        <f t="shared" si="4"/>
        <v>20875745</v>
      </c>
      <c r="Y39" s="77">
        <f t="shared" si="4"/>
        <v>13639529</v>
      </c>
      <c r="Z39" s="212">
        <f>+IF(X39&lt;&gt;0,+(Y39/X39)*100,0)</f>
        <v>65.33672929996031</v>
      </c>
      <c r="AA39" s="79">
        <f>SUM(AA37:AA38)</f>
        <v>27834326</v>
      </c>
    </row>
    <row r="40" spans="1:27" ht="12.75">
      <c r="A40" s="250" t="s">
        <v>167</v>
      </c>
      <c r="B40" s="251"/>
      <c r="C40" s="168">
        <f aca="true" t="shared" si="5" ref="C40:Y40">+C34+C39</f>
        <v>71991756</v>
      </c>
      <c r="D40" s="168">
        <f>+D34+D39</f>
        <v>0</v>
      </c>
      <c r="E40" s="72">
        <f t="shared" si="5"/>
        <v>56486274</v>
      </c>
      <c r="F40" s="73">
        <f t="shared" si="5"/>
        <v>56486274</v>
      </c>
      <c r="G40" s="73">
        <f t="shared" si="5"/>
        <v>69697967</v>
      </c>
      <c r="H40" s="73">
        <f t="shared" si="5"/>
        <v>74172919</v>
      </c>
      <c r="I40" s="73">
        <f t="shared" si="5"/>
        <v>81289021</v>
      </c>
      <c r="J40" s="73">
        <f t="shared" si="5"/>
        <v>81289021</v>
      </c>
      <c r="K40" s="73">
        <f t="shared" si="5"/>
        <v>76319249</v>
      </c>
      <c r="L40" s="73">
        <f t="shared" si="5"/>
        <v>74561823</v>
      </c>
      <c r="M40" s="73">
        <f t="shared" si="5"/>
        <v>76910160</v>
      </c>
      <c r="N40" s="73">
        <f t="shared" si="5"/>
        <v>76910160</v>
      </c>
      <c r="O40" s="73">
        <f t="shared" si="5"/>
        <v>77074577</v>
      </c>
      <c r="P40" s="73">
        <f t="shared" si="5"/>
        <v>0</v>
      </c>
      <c r="Q40" s="73">
        <f t="shared" si="5"/>
        <v>0</v>
      </c>
      <c r="R40" s="73">
        <f t="shared" si="5"/>
        <v>77074577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77074577</v>
      </c>
      <c r="X40" s="73">
        <f t="shared" si="5"/>
        <v>42364707</v>
      </c>
      <c r="Y40" s="73">
        <f t="shared" si="5"/>
        <v>34709870</v>
      </c>
      <c r="Z40" s="170">
        <f>+IF(X40&lt;&gt;0,+(Y40/X40)*100,0)</f>
        <v>81.93109892156222</v>
      </c>
      <c r="AA40" s="74">
        <f>+AA34+AA39</f>
        <v>56486274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603414579</v>
      </c>
      <c r="D42" s="257">
        <f>+D25-D40</f>
        <v>0</v>
      </c>
      <c r="E42" s="258">
        <f t="shared" si="6"/>
        <v>736154016</v>
      </c>
      <c r="F42" s="259">
        <f t="shared" si="6"/>
        <v>736154016</v>
      </c>
      <c r="G42" s="259">
        <f t="shared" si="6"/>
        <v>622407240</v>
      </c>
      <c r="H42" s="259">
        <f t="shared" si="6"/>
        <v>673504303</v>
      </c>
      <c r="I42" s="259">
        <f t="shared" si="6"/>
        <v>668482756</v>
      </c>
      <c r="J42" s="259">
        <f t="shared" si="6"/>
        <v>668482756</v>
      </c>
      <c r="K42" s="259">
        <f t="shared" si="6"/>
        <v>669071061</v>
      </c>
      <c r="L42" s="259">
        <f t="shared" si="6"/>
        <v>727479411</v>
      </c>
      <c r="M42" s="259">
        <f t="shared" si="6"/>
        <v>699357217</v>
      </c>
      <c r="N42" s="259">
        <f t="shared" si="6"/>
        <v>699357217</v>
      </c>
      <c r="O42" s="259">
        <f t="shared" si="6"/>
        <v>697694230</v>
      </c>
      <c r="P42" s="259">
        <f t="shared" si="6"/>
        <v>0</v>
      </c>
      <c r="Q42" s="259">
        <f t="shared" si="6"/>
        <v>0</v>
      </c>
      <c r="R42" s="259">
        <f t="shared" si="6"/>
        <v>697694230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697694230</v>
      </c>
      <c r="X42" s="259">
        <f t="shared" si="6"/>
        <v>552115512</v>
      </c>
      <c r="Y42" s="259">
        <f t="shared" si="6"/>
        <v>145578718</v>
      </c>
      <c r="Z42" s="260">
        <f>+IF(X42&lt;&gt;0,+(Y42/X42)*100,0)</f>
        <v>26.367438486314438</v>
      </c>
      <c r="AA42" s="261">
        <f>+AA25-AA40</f>
        <v>736154016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603414579</v>
      </c>
      <c r="D45" s="155"/>
      <c r="E45" s="59">
        <v>724119942</v>
      </c>
      <c r="F45" s="60">
        <v>724119942</v>
      </c>
      <c r="G45" s="60">
        <v>609364451</v>
      </c>
      <c r="H45" s="60">
        <v>660460680</v>
      </c>
      <c r="I45" s="60">
        <v>655439133</v>
      </c>
      <c r="J45" s="60">
        <v>655439133</v>
      </c>
      <c r="K45" s="60">
        <v>656027438</v>
      </c>
      <c r="L45" s="60">
        <v>714435788</v>
      </c>
      <c r="M45" s="60">
        <v>686313594</v>
      </c>
      <c r="N45" s="60">
        <v>686313594</v>
      </c>
      <c r="O45" s="60">
        <v>684650607</v>
      </c>
      <c r="P45" s="60"/>
      <c r="Q45" s="60"/>
      <c r="R45" s="60">
        <v>684650607</v>
      </c>
      <c r="S45" s="60"/>
      <c r="T45" s="60"/>
      <c r="U45" s="60"/>
      <c r="V45" s="60"/>
      <c r="W45" s="60">
        <v>684650607</v>
      </c>
      <c r="X45" s="60">
        <v>543089957</v>
      </c>
      <c r="Y45" s="60">
        <v>141560650</v>
      </c>
      <c r="Z45" s="139">
        <v>26.07</v>
      </c>
      <c r="AA45" s="62">
        <v>724119942</v>
      </c>
    </row>
    <row r="46" spans="1:27" ht="12.75">
      <c r="A46" s="249" t="s">
        <v>171</v>
      </c>
      <c r="B46" s="182"/>
      <c r="C46" s="155"/>
      <c r="D46" s="155"/>
      <c r="E46" s="59">
        <v>12034074</v>
      </c>
      <c r="F46" s="60">
        <v>12034074</v>
      </c>
      <c r="G46" s="60">
        <v>13042789</v>
      </c>
      <c r="H46" s="60">
        <v>13043623</v>
      </c>
      <c r="I46" s="60">
        <v>13043623</v>
      </c>
      <c r="J46" s="60">
        <v>13043623</v>
      </c>
      <c r="K46" s="60">
        <v>13043623</v>
      </c>
      <c r="L46" s="60">
        <v>13043623</v>
      </c>
      <c r="M46" s="60">
        <v>13043623</v>
      </c>
      <c r="N46" s="60">
        <v>13043623</v>
      </c>
      <c r="O46" s="60">
        <v>13043623</v>
      </c>
      <c r="P46" s="60"/>
      <c r="Q46" s="60"/>
      <c r="R46" s="60">
        <v>13043623</v>
      </c>
      <c r="S46" s="60"/>
      <c r="T46" s="60"/>
      <c r="U46" s="60"/>
      <c r="V46" s="60"/>
      <c r="W46" s="60">
        <v>13043623</v>
      </c>
      <c r="X46" s="60">
        <v>9025556</v>
      </c>
      <c r="Y46" s="60">
        <v>4018067</v>
      </c>
      <c r="Z46" s="139">
        <v>44.52</v>
      </c>
      <c r="AA46" s="62">
        <v>12034074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603414579</v>
      </c>
      <c r="D48" s="217">
        <f>SUM(D45:D47)</f>
        <v>0</v>
      </c>
      <c r="E48" s="264">
        <f t="shared" si="7"/>
        <v>736154016</v>
      </c>
      <c r="F48" s="219">
        <f t="shared" si="7"/>
        <v>736154016</v>
      </c>
      <c r="G48" s="219">
        <f t="shared" si="7"/>
        <v>622407240</v>
      </c>
      <c r="H48" s="219">
        <f t="shared" si="7"/>
        <v>673504303</v>
      </c>
      <c r="I48" s="219">
        <f t="shared" si="7"/>
        <v>668482756</v>
      </c>
      <c r="J48" s="219">
        <f t="shared" si="7"/>
        <v>668482756</v>
      </c>
      <c r="K48" s="219">
        <f t="shared" si="7"/>
        <v>669071061</v>
      </c>
      <c r="L48" s="219">
        <f t="shared" si="7"/>
        <v>727479411</v>
      </c>
      <c r="M48" s="219">
        <f t="shared" si="7"/>
        <v>699357217</v>
      </c>
      <c r="N48" s="219">
        <f t="shared" si="7"/>
        <v>699357217</v>
      </c>
      <c r="O48" s="219">
        <f t="shared" si="7"/>
        <v>697694230</v>
      </c>
      <c r="P48" s="219">
        <f t="shared" si="7"/>
        <v>0</v>
      </c>
      <c r="Q48" s="219">
        <f t="shared" si="7"/>
        <v>0</v>
      </c>
      <c r="R48" s="219">
        <f t="shared" si="7"/>
        <v>697694230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697694230</v>
      </c>
      <c r="X48" s="219">
        <f t="shared" si="7"/>
        <v>552115513</v>
      </c>
      <c r="Y48" s="219">
        <f t="shared" si="7"/>
        <v>145578717</v>
      </c>
      <c r="Z48" s="265">
        <f>+IF(X48&lt;&gt;0,+(Y48/X48)*100,0)</f>
        <v>26.367438257435815</v>
      </c>
      <c r="AA48" s="232">
        <f>SUM(AA45:AA47)</f>
        <v>736154016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21480724</v>
      </c>
      <c r="D6" s="155"/>
      <c r="E6" s="59">
        <v>35440860</v>
      </c>
      <c r="F6" s="60">
        <v>35440860</v>
      </c>
      <c r="G6" s="60">
        <v>743575</v>
      </c>
      <c r="H6" s="60">
        <v>6813006</v>
      </c>
      <c r="I6" s="60">
        <v>4128177</v>
      </c>
      <c r="J6" s="60">
        <v>11684758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11684758</v>
      </c>
      <c r="X6" s="60">
        <v>26580645</v>
      </c>
      <c r="Y6" s="60">
        <v>-14895887</v>
      </c>
      <c r="Z6" s="140">
        <v>-56.04</v>
      </c>
      <c r="AA6" s="62">
        <v>35440860</v>
      </c>
    </row>
    <row r="7" spans="1:27" ht="12.75">
      <c r="A7" s="249" t="s">
        <v>32</v>
      </c>
      <c r="B7" s="182"/>
      <c r="C7" s="155">
        <v>106300407</v>
      </c>
      <c r="D7" s="155"/>
      <c r="E7" s="59">
        <v>176985432</v>
      </c>
      <c r="F7" s="60">
        <v>176985432</v>
      </c>
      <c r="G7" s="60">
        <v>5923257</v>
      </c>
      <c r="H7" s="60">
        <v>8909910</v>
      </c>
      <c r="I7" s="60">
        <v>8363050</v>
      </c>
      <c r="J7" s="60">
        <v>23196217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23196217</v>
      </c>
      <c r="X7" s="60">
        <v>132739074</v>
      </c>
      <c r="Y7" s="60">
        <v>-109542857</v>
      </c>
      <c r="Z7" s="140">
        <v>-82.52</v>
      </c>
      <c r="AA7" s="62">
        <v>176985432</v>
      </c>
    </row>
    <row r="8" spans="1:27" ht="12.75">
      <c r="A8" s="249" t="s">
        <v>178</v>
      </c>
      <c r="B8" s="182"/>
      <c r="C8" s="155">
        <v>5791915</v>
      </c>
      <c r="D8" s="155"/>
      <c r="E8" s="59">
        <v>10547964</v>
      </c>
      <c r="F8" s="60">
        <v>10547964</v>
      </c>
      <c r="G8" s="60">
        <v>4440705</v>
      </c>
      <c r="H8" s="60">
        <v>4399602</v>
      </c>
      <c r="I8" s="60">
        <v>34575378</v>
      </c>
      <c r="J8" s="60">
        <v>43415685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43415685</v>
      </c>
      <c r="X8" s="60">
        <v>7910973</v>
      </c>
      <c r="Y8" s="60">
        <v>35504712</v>
      </c>
      <c r="Z8" s="140">
        <v>448.8</v>
      </c>
      <c r="AA8" s="62">
        <v>10547964</v>
      </c>
    </row>
    <row r="9" spans="1:27" ht="12.75">
      <c r="A9" s="249" t="s">
        <v>179</v>
      </c>
      <c r="B9" s="182"/>
      <c r="C9" s="155">
        <v>67078244</v>
      </c>
      <c r="D9" s="155"/>
      <c r="E9" s="59">
        <v>131095164</v>
      </c>
      <c r="F9" s="60">
        <v>131095164</v>
      </c>
      <c r="G9" s="60">
        <v>7221939</v>
      </c>
      <c r="H9" s="60">
        <v>21765454</v>
      </c>
      <c r="I9" s="60">
        <v>16522000</v>
      </c>
      <c r="J9" s="60">
        <v>45509393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45509393</v>
      </c>
      <c r="X9" s="60">
        <v>98321373</v>
      </c>
      <c r="Y9" s="60">
        <v>-52811980</v>
      </c>
      <c r="Z9" s="140">
        <v>-53.71</v>
      </c>
      <c r="AA9" s="62">
        <v>131095164</v>
      </c>
    </row>
    <row r="10" spans="1:27" ht="12.75">
      <c r="A10" s="249" t="s">
        <v>180</v>
      </c>
      <c r="B10" s="182"/>
      <c r="C10" s="155"/>
      <c r="D10" s="155"/>
      <c r="E10" s="59">
        <v>108129228</v>
      </c>
      <c r="F10" s="60">
        <v>108129228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81096921</v>
      </c>
      <c r="Y10" s="60">
        <v>-81096921</v>
      </c>
      <c r="Z10" s="140">
        <v>-100</v>
      </c>
      <c r="AA10" s="62">
        <v>108129228</v>
      </c>
    </row>
    <row r="11" spans="1:27" ht="12.75">
      <c r="A11" s="249" t="s">
        <v>181</v>
      </c>
      <c r="B11" s="182"/>
      <c r="C11" s="155">
        <v>6199768</v>
      </c>
      <c r="D11" s="155"/>
      <c r="E11" s="59">
        <v>5119092</v>
      </c>
      <c r="F11" s="60">
        <v>5119092</v>
      </c>
      <c r="G11" s="60">
        <v>26413</v>
      </c>
      <c r="H11" s="60">
        <v>61</v>
      </c>
      <c r="I11" s="60">
        <v>60671</v>
      </c>
      <c r="J11" s="60">
        <v>87145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87145</v>
      </c>
      <c r="X11" s="60">
        <v>3839319</v>
      </c>
      <c r="Y11" s="60">
        <v>-3752174</v>
      </c>
      <c r="Z11" s="140">
        <v>-97.73</v>
      </c>
      <c r="AA11" s="62">
        <v>5119092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-201958949</v>
      </c>
      <c r="D14" s="155"/>
      <c r="E14" s="59">
        <v>-394889739</v>
      </c>
      <c r="F14" s="60">
        <v>-394889739</v>
      </c>
      <c r="G14" s="60">
        <v>-17273087</v>
      </c>
      <c r="H14" s="60">
        <v>-17819588</v>
      </c>
      <c r="I14" s="60">
        <v>-73592577</v>
      </c>
      <c r="J14" s="60">
        <v>-108685252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-108685252</v>
      </c>
      <c r="X14" s="60">
        <v>-297152361</v>
      </c>
      <c r="Y14" s="60">
        <v>188467109</v>
      </c>
      <c r="Z14" s="140">
        <v>-63.42</v>
      </c>
      <c r="AA14" s="62">
        <v>-394889739</v>
      </c>
    </row>
    <row r="15" spans="1:27" ht="12.75">
      <c r="A15" s="249" t="s">
        <v>40</v>
      </c>
      <c r="B15" s="182"/>
      <c r="C15" s="155"/>
      <c r="D15" s="155"/>
      <c r="E15" s="59">
        <v>-1313409</v>
      </c>
      <c r="F15" s="60">
        <v>-1313409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>
        <v>-1313409</v>
      </c>
    </row>
    <row r="16" spans="1:27" ht="12.75">
      <c r="A16" s="249" t="s">
        <v>42</v>
      </c>
      <c r="B16" s="182"/>
      <c r="C16" s="155">
        <v>-18000</v>
      </c>
      <c r="D16" s="155"/>
      <c r="E16" s="59">
        <v>-28075080</v>
      </c>
      <c r="F16" s="60">
        <v>-28075080</v>
      </c>
      <c r="G16" s="60">
        <v>-1500</v>
      </c>
      <c r="H16" s="60">
        <v>-1500</v>
      </c>
      <c r="I16" s="60">
        <v>-1500</v>
      </c>
      <c r="J16" s="60">
        <v>-4500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-4500</v>
      </c>
      <c r="X16" s="60">
        <v>-21056310</v>
      </c>
      <c r="Y16" s="60">
        <v>21051810</v>
      </c>
      <c r="Z16" s="140">
        <v>-99.98</v>
      </c>
      <c r="AA16" s="62">
        <v>-28075080</v>
      </c>
    </row>
    <row r="17" spans="1:27" ht="12.75">
      <c r="A17" s="250" t="s">
        <v>185</v>
      </c>
      <c r="B17" s="251"/>
      <c r="C17" s="168">
        <f aca="true" t="shared" si="0" ref="C17:Y17">SUM(C6:C16)</f>
        <v>4874109</v>
      </c>
      <c r="D17" s="168">
        <f t="shared" si="0"/>
        <v>0</v>
      </c>
      <c r="E17" s="72">
        <f t="shared" si="0"/>
        <v>43039512</v>
      </c>
      <c r="F17" s="73">
        <f t="shared" si="0"/>
        <v>43039512</v>
      </c>
      <c r="G17" s="73">
        <f t="shared" si="0"/>
        <v>1081302</v>
      </c>
      <c r="H17" s="73">
        <f t="shared" si="0"/>
        <v>24066945</v>
      </c>
      <c r="I17" s="73">
        <f t="shared" si="0"/>
        <v>-9944801</v>
      </c>
      <c r="J17" s="73">
        <f t="shared" si="0"/>
        <v>15203446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15203446</v>
      </c>
      <c r="X17" s="73">
        <f t="shared" si="0"/>
        <v>32279634</v>
      </c>
      <c r="Y17" s="73">
        <f t="shared" si="0"/>
        <v>-17076188</v>
      </c>
      <c r="Z17" s="170">
        <f>+IF(X17&lt;&gt;0,+(Y17/X17)*100,0)</f>
        <v>-52.90081046148168</v>
      </c>
      <c r="AA17" s="74">
        <f>SUM(AA6:AA16)</f>
        <v>43039512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239712</v>
      </c>
      <c r="D21" s="155"/>
      <c r="E21" s="59">
        <v>452772</v>
      </c>
      <c r="F21" s="60">
        <v>452772</v>
      </c>
      <c r="G21" s="159">
        <v>61560</v>
      </c>
      <c r="H21" s="159">
        <v>2342446</v>
      </c>
      <c r="I21" s="159">
        <v>70000</v>
      </c>
      <c r="J21" s="60">
        <v>2474006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2474006</v>
      </c>
      <c r="X21" s="60">
        <v>339579</v>
      </c>
      <c r="Y21" s="159">
        <v>2134427</v>
      </c>
      <c r="Z21" s="141">
        <v>628.55</v>
      </c>
      <c r="AA21" s="225">
        <v>452772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-24796207</v>
      </c>
      <c r="D26" s="155"/>
      <c r="E26" s="59">
        <v>-99309084</v>
      </c>
      <c r="F26" s="60">
        <v>-99309084</v>
      </c>
      <c r="G26" s="60">
        <v>-89419</v>
      </c>
      <c r="H26" s="60">
        <v>-1823251</v>
      </c>
      <c r="I26" s="60">
        <v>-2899822</v>
      </c>
      <c r="J26" s="60">
        <v>-4812492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-4812492</v>
      </c>
      <c r="X26" s="60">
        <v>-74481813</v>
      </c>
      <c r="Y26" s="60">
        <v>69669321</v>
      </c>
      <c r="Z26" s="140">
        <v>-93.54</v>
      </c>
      <c r="AA26" s="62">
        <v>-99309084</v>
      </c>
    </row>
    <row r="27" spans="1:27" ht="12.75">
      <c r="A27" s="250" t="s">
        <v>192</v>
      </c>
      <c r="B27" s="251"/>
      <c r="C27" s="168">
        <f aca="true" t="shared" si="1" ref="C27:Y27">SUM(C21:C26)</f>
        <v>-24556495</v>
      </c>
      <c r="D27" s="168">
        <f>SUM(D21:D26)</f>
        <v>0</v>
      </c>
      <c r="E27" s="72">
        <f t="shared" si="1"/>
        <v>-98856312</v>
      </c>
      <c r="F27" s="73">
        <f t="shared" si="1"/>
        <v>-98856312</v>
      </c>
      <c r="G27" s="73">
        <f t="shared" si="1"/>
        <v>-27859</v>
      </c>
      <c r="H27" s="73">
        <f t="shared" si="1"/>
        <v>519195</v>
      </c>
      <c r="I27" s="73">
        <f t="shared" si="1"/>
        <v>-2829822</v>
      </c>
      <c r="J27" s="73">
        <f t="shared" si="1"/>
        <v>-2338486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-2338486</v>
      </c>
      <c r="X27" s="73">
        <f t="shared" si="1"/>
        <v>-74142234</v>
      </c>
      <c r="Y27" s="73">
        <f t="shared" si="1"/>
        <v>71803748</v>
      </c>
      <c r="Z27" s="170">
        <f>+IF(X27&lt;&gt;0,+(Y27/X27)*100,0)</f>
        <v>-96.84594613105399</v>
      </c>
      <c r="AA27" s="74">
        <f>SUM(AA21:AA26)</f>
        <v>-98856312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11027</v>
      </c>
      <c r="D33" s="155"/>
      <c r="E33" s="59">
        <v>2009772</v>
      </c>
      <c r="F33" s="60">
        <v>2009772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1507329</v>
      </c>
      <c r="Y33" s="60">
        <v>-1507329</v>
      </c>
      <c r="Z33" s="140">
        <v>-100</v>
      </c>
      <c r="AA33" s="62">
        <v>2009772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11027</v>
      </c>
      <c r="D36" s="168">
        <f>SUM(D31:D35)</f>
        <v>0</v>
      </c>
      <c r="E36" s="72">
        <f t="shared" si="2"/>
        <v>2009772</v>
      </c>
      <c r="F36" s="73">
        <f t="shared" si="2"/>
        <v>2009772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1507329</v>
      </c>
      <c r="Y36" s="73">
        <f t="shared" si="2"/>
        <v>-1507329</v>
      </c>
      <c r="Z36" s="170">
        <f>+IF(X36&lt;&gt;0,+(Y36/X36)*100,0)</f>
        <v>-100</v>
      </c>
      <c r="AA36" s="74">
        <f>SUM(AA31:AA35)</f>
        <v>2009772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-19671359</v>
      </c>
      <c r="D38" s="153">
        <f>+D17+D27+D36</f>
        <v>0</v>
      </c>
      <c r="E38" s="99">
        <f t="shared" si="3"/>
        <v>-53807028</v>
      </c>
      <c r="F38" s="100">
        <f t="shared" si="3"/>
        <v>-53807028</v>
      </c>
      <c r="G38" s="100">
        <f t="shared" si="3"/>
        <v>1053443</v>
      </c>
      <c r="H38" s="100">
        <f t="shared" si="3"/>
        <v>24586140</v>
      </c>
      <c r="I38" s="100">
        <f t="shared" si="3"/>
        <v>-12774623</v>
      </c>
      <c r="J38" s="100">
        <f t="shared" si="3"/>
        <v>12864960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12864960</v>
      </c>
      <c r="X38" s="100">
        <f t="shared" si="3"/>
        <v>-40355271</v>
      </c>
      <c r="Y38" s="100">
        <f t="shared" si="3"/>
        <v>53220231</v>
      </c>
      <c r="Z38" s="137">
        <f>+IF(X38&lt;&gt;0,+(Y38/X38)*100,0)</f>
        <v>-131.87925562437678</v>
      </c>
      <c r="AA38" s="102">
        <f>+AA17+AA27+AA36</f>
        <v>-53807028</v>
      </c>
    </row>
    <row r="39" spans="1:27" ht="12.75">
      <c r="A39" s="249" t="s">
        <v>200</v>
      </c>
      <c r="B39" s="182"/>
      <c r="C39" s="153">
        <v>21379528</v>
      </c>
      <c r="D39" s="153"/>
      <c r="E39" s="99">
        <v>528230</v>
      </c>
      <c r="F39" s="100">
        <v>528230</v>
      </c>
      <c r="G39" s="100">
        <v>771889</v>
      </c>
      <c r="H39" s="100">
        <v>1825332</v>
      </c>
      <c r="I39" s="100">
        <v>26411472</v>
      </c>
      <c r="J39" s="100">
        <v>771889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771889</v>
      </c>
      <c r="X39" s="100">
        <v>528230</v>
      </c>
      <c r="Y39" s="100">
        <v>243659</v>
      </c>
      <c r="Z39" s="137">
        <v>46.13</v>
      </c>
      <c r="AA39" s="102">
        <v>528230</v>
      </c>
    </row>
    <row r="40" spans="1:27" ht="12.75">
      <c r="A40" s="269" t="s">
        <v>201</v>
      </c>
      <c r="B40" s="256"/>
      <c r="C40" s="257">
        <v>1708169</v>
      </c>
      <c r="D40" s="257"/>
      <c r="E40" s="258">
        <v>-53278798</v>
      </c>
      <c r="F40" s="259">
        <v>-53278798</v>
      </c>
      <c r="G40" s="259">
        <v>1825332</v>
      </c>
      <c r="H40" s="259">
        <v>26411472</v>
      </c>
      <c r="I40" s="259">
        <v>13636849</v>
      </c>
      <c r="J40" s="259">
        <v>13636849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>
        <v>-39827041</v>
      </c>
      <c r="Y40" s="259">
        <v>39827041</v>
      </c>
      <c r="Z40" s="260">
        <v>-100</v>
      </c>
      <c r="AA40" s="261">
        <v>-53278798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34558899</v>
      </c>
      <c r="D5" s="200">
        <f t="shared" si="0"/>
        <v>0</v>
      </c>
      <c r="E5" s="106">
        <f t="shared" si="0"/>
        <v>99309085</v>
      </c>
      <c r="F5" s="106">
        <f t="shared" si="0"/>
        <v>99309085</v>
      </c>
      <c r="G5" s="106">
        <f t="shared" si="0"/>
        <v>89419</v>
      </c>
      <c r="H5" s="106">
        <f t="shared" si="0"/>
        <v>1823251</v>
      </c>
      <c r="I5" s="106">
        <f t="shared" si="0"/>
        <v>2899822</v>
      </c>
      <c r="J5" s="106">
        <f t="shared" si="0"/>
        <v>4812492</v>
      </c>
      <c r="K5" s="106">
        <f t="shared" si="0"/>
        <v>3402912</v>
      </c>
      <c r="L5" s="106">
        <f t="shared" si="0"/>
        <v>2212123</v>
      </c>
      <c r="M5" s="106">
        <f t="shared" si="0"/>
        <v>1391288</v>
      </c>
      <c r="N5" s="106">
        <f t="shared" si="0"/>
        <v>7006323</v>
      </c>
      <c r="O5" s="106">
        <f t="shared" si="0"/>
        <v>593163</v>
      </c>
      <c r="P5" s="106">
        <f t="shared" si="0"/>
        <v>1555442</v>
      </c>
      <c r="Q5" s="106">
        <f t="shared" si="0"/>
        <v>0</v>
      </c>
      <c r="R5" s="106">
        <f t="shared" si="0"/>
        <v>2148605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13967420</v>
      </c>
      <c r="X5" s="106">
        <f t="shared" si="0"/>
        <v>74481814</v>
      </c>
      <c r="Y5" s="106">
        <f t="shared" si="0"/>
        <v>-60514394</v>
      </c>
      <c r="Z5" s="201">
        <f>+IF(X5&lt;&gt;0,+(Y5/X5)*100,0)</f>
        <v>-81.24720753981637</v>
      </c>
      <c r="AA5" s="199">
        <f>SUM(AA11:AA18)</f>
        <v>99309085</v>
      </c>
    </row>
    <row r="6" spans="1:27" ht="12.75">
      <c r="A6" s="291" t="s">
        <v>205</v>
      </c>
      <c r="B6" s="142"/>
      <c r="C6" s="62">
        <v>5457444</v>
      </c>
      <c r="D6" s="156"/>
      <c r="E6" s="60">
        <v>11586505</v>
      </c>
      <c r="F6" s="60">
        <v>11586505</v>
      </c>
      <c r="G6" s="60">
        <v>53325</v>
      </c>
      <c r="H6" s="60">
        <v>323809</v>
      </c>
      <c r="I6" s="60">
        <v>425648</v>
      </c>
      <c r="J6" s="60">
        <v>802782</v>
      </c>
      <c r="K6" s="60">
        <v>298654</v>
      </c>
      <c r="L6" s="60">
        <v>725875</v>
      </c>
      <c r="M6" s="60">
        <v>733947</v>
      </c>
      <c r="N6" s="60">
        <v>1758476</v>
      </c>
      <c r="O6" s="60"/>
      <c r="P6" s="60">
        <v>217606</v>
      </c>
      <c r="Q6" s="60"/>
      <c r="R6" s="60">
        <v>217606</v>
      </c>
      <c r="S6" s="60"/>
      <c r="T6" s="60"/>
      <c r="U6" s="60"/>
      <c r="V6" s="60"/>
      <c r="W6" s="60">
        <v>2778864</v>
      </c>
      <c r="X6" s="60">
        <v>8689879</v>
      </c>
      <c r="Y6" s="60">
        <v>-5911015</v>
      </c>
      <c r="Z6" s="140">
        <v>-68.02</v>
      </c>
      <c r="AA6" s="155">
        <v>11586505</v>
      </c>
    </row>
    <row r="7" spans="1:27" ht="12.75">
      <c r="A7" s="291" t="s">
        <v>206</v>
      </c>
      <c r="B7" s="142"/>
      <c r="C7" s="62">
        <v>2882519</v>
      </c>
      <c r="D7" s="156"/>
      <c r="E7" s="60">
        <v>8244331</v>
      </c>
      <c r="F7" s="60">
        <v>8244331</v>
      </c>
      <c r="G7" s="60"/>
      <c r="H7" s="60"/>
      <c r="I7" s="60"/>
      <c r="J7" s="60"/>
      <c r="K7" s="60"/>
      <c r="L7" s="60"/>
      <c r="M7" s="60">
        <v>45675</v>
      </c>
      <c r="N7" s="60">
        <v>45675</v>
      </c>
      <c r="O7" s="60"/>
      <c r="P7" s="60">
        <v>146911</v>
      </c>
      <c r="Q7" s="60"/>
      <c r="R7" s="60">
        <v>146911</v>
      </c>
      <c r="S7" s="60"/>
      <c r="T7" s="60"/>
      <c r="U7" s="60"/>
      <c r="V7" s="60"/>
      <c r="W7" s="60">
        <v>192586</v>
      </c>
      <c r="X7" s="60">
        <v>6183248</v>
      </c>
      <c r="Y7" s="60">
        <v>-5990662</v>
      </c>
      <c r="Z7" s="140">
        <v>-96.89</v>
      </c>
      <c r="AA7" s="155">
        <v>8244331</v>
      </c>
    </row>
    <row r="8" spans="1:27" ht="12.75">
      <c r="A8" s="291" t="s">
        <v>207</v>
      </c>
      <c r="B8" s="142"/>
      <c r="C8" s="62">
        <v>2968389</v>
      </c>
      <c r="D8" s="156"/>
      <c r="E8" s="60">
        <v>62874825</v>
      </c>
      <c r="F8" s="60">
        <v>62874825</v>
      </c>
      <c r="G8" s="60"/>
      <c r="H8" s="60"/>
      <c r="I8" s="60"/>
      <c r="J8" s="60"/>
      <c r="K8" s="60">
        <v>2987329</v>
      </c>
      <c r="L8" s="60"/>
      <c r="M8" s="60"/>
      <c r="N8" s="60">
        <v>2987329</v>
      </c>
      <c r="O8" s="60"/>
      <c r="P8" s="60"/>
      <c r="Q8" s="60"/>
      <c r="R8" s="60"/>
      <c r="S8" s="60"/>
      <c r="T8" s="60"/>
      <c r="U8" s="60"/>
      <c r="V8" s="60"/>
      <c r="W8" s="60">
        <v>2987329</v>
      </c>
      <c r="X8" s="60">
        <v>47156119</v>
      </c>
      <c r="Y8" s="60">
        <v>-44168790</v>
      </c>
      <c r="Z8" s="140">
        <v>-93.67</v>
      </c>
      <c r="AA8" s="155">
        <v>62874825</v>
      </c>
    </row>
    <row r="9" spans="1:27" ht="12.75">
      <c r="A9" s="291" t="s">
        <v>208</v>
      </c>
      <c r="B9" s="142"/>
      <c r="C9" s="62">
        <v>11810430</v>
      </c>
      <c r="D9" s="156"/>
      <c r="E9" s="60">
        <v>13108654</v>
      </c>
      <c r="F9" s="60">
        <v>13108654</v>
      </c>
      <c r="G9" s="60">
        <v>27798</v>
      </c>
      <c r="H9" s="60">
        <v>1399384</v>
      </c>
      <c r="I9" s="60">
        <v>2473489</v>
      </c>
      <c r="J9" s="60">
        <v>3900671</v>
      </c>
      <c r="K9" s="60">
        <v>54097</v>
      </c>
      <c r="L9" s="60">
        <v>1486248</v>
      </c>
      <c r="M9" s="60">
        <v>585752</v>
      </c>
      <c r="N9" s="60">
        <v>2126097</v>
      </c>
      <c r="O9" s="60">
        <v>567541</v>
      </c>
      <c r="P9" s="60">
        <v>1106576</v>
      </c>
      <c r="Q9" s="60"/>
      <c r="R9" s="60">
        <v>1674117</v>
      </c>
      <c r="S9" s="60"/>
      <c r="T9" s="60"/>
      <c r="U9" s="60"/>
      <c r="V9" s="60"/>
      <c r="W9" s="60">
        <v>7700885</v>
      </c>
      <c r="X9" s="60">
        <v>9831491</v>
      </c>
      <c r="Y9" s="60">
        <v>-2130606</v>
      </c>
      <c r="Z9" s="140">
        <v>-21.67</v>
      </c>
      <c r="AA9" s="155">
        <v>13108654</v>
      </c>
    </row>
    <row r="10" spans="1:27" ht="12.75">
      <c r="A10" s="291" t="s">
        <v>209</v>
      </c>
      <c r="B10" s="142"/>
      <c r="C10" s="62">
        <v>417647</v>
      </c>
      <c r="D10" s="156"/>
      <c r="E10" s="60">
        <v>487191</v>
      </c>
      <c r="F10" s="60">
        <v>487191</v>
      </c>
      <c r="G10" s="60">
        <v>1714</v>
      </c>
      <c r="H10" s="60">
        <v>14</v>
      </c>
      <c r="I10" s="60"/>
      <c r="J10" s="60">
        <v>1728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1728</v>
      </c>
      <c r="X10" s="60">
        <v>365393</v>
      </c>
      <c r="Y10" s="60">
        <v>-363665</v>
      </c>
      <c r="Z10" s="140">
        <v>-99.53</v>
      </c>
      <c r="AA10" s="155">
        <v>487191</v>
      </c>
    </row>
    <row r="11" spans="1:27" ht="12.75">
      <c r="A11" s="292" t="s">
        <v>210</v>
      </c>
      <c r="B11" s="142"/>
      <c r="C11" s="293">
        <f aca="true" t="shared" si="1" ref="C11:Y11">SUM(C6:C10)</f>
        <v>23536429</v>
      </c>
      <c r="D11" s="294">
        <f t="shared" si="1"/>
        <v>0</v>
      </c>
      <c r="E11" s="295">
        <f t="shared" si="1"/>
        <v>96301506</v>
      </c>
      <c r="F11" s="295">
        <f t="shared" si="1"/>
        <v>96301506</v>
      </c>
      <c r="G11" s="295">
        <f t="shared" si="1"/>
        <v>82837</v>
      </c>
      <c r="H11" s="295">
        <f t="shared" si="1"/>
        <v>1723207</v>
      </c>
      <c r="I11" s="295">
        <f t="shared" si="1"/>
        <v>2899137</v>
      </c>
      <c r="J11" s="295">
        <f t="shared" si="1"/>
        <v>4705181</v>
      </c>
      <c r="K11" s="295">
        <f t="shared" si="1"/>
        <v>3340080</v>
      </c>
      <c r="L11" s="295">
        <f t="shared" si="1"/>
        <v>2212123</v>
      </c>
      <c r="M11" s="295">
        <f t="shared" si="1"/>
        <v>1365374</v>
      </c>
      <c r="N11" s="295">
        <f t="shared" si="1"/>
        <v>6917577</v>
      </c>
      <c r="O11" s="295">
        <f t="shared" si="1"/>
        <v>567541</v>
      </c>
      <c r="P11" s="295">
        <f t="shared" si="1"/>
        <v>1471093</v>
      </c>
      <c r="Q11" s="295">
        <f t="shared" si="1"/>
        <v>0</v>
      </c>
      <c r="R11" s="295">
        <f t="shared" si="1"/>
        <v>2038634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13661392</v>
      </c>
      <c r="X11" s="295">
        <f t="shared" si="1"/>
        <v>72226130</v>
      </c>
      <c r="Y11" s="295">
        <f t="shared" si="1"/>
        <v>-58564738</v>
      </c>
      <c r="Z11" s="296">
        <f>+IF(X11&lt;&gt;0,+(Y11/X11)*100,0)</f>
        <v>-81.08524989501721</v>
      </c>
      <c r="AA11" s="297">
        <f>SUM(AA6:AA10)</f>
        <v>96301506</v>
      </c>
    </row>
    <row r="12" spans="1:27" ht="12.75">
      <c r="A12" s="298" t="s">
        <v>211</v>
      </c>
      <c r="B12" s="136"/>
      <c r="C12" s="62">
        <v>8089023</v>
      </c>
      <c r="D12" s="156"/>
      <c r="E12" s="60">
        <v>1847079</v>
      </c>
      <c r="F12" s="60">
        <v>1847079</v>
      </c>
      <c r="G12" s="60"/>
      <c r="H12" s="60">
        <v>50171</v>
      </c>
      <c r="I12" s="60"/>
      <c r="J12" s="60">
        <v>50171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50171</v>
      </c>
      <c r="X12" s="60">
        <v>1385309</v>
      </c>
      <c r="Y12" s="60">
        <v>-1335138</v>
      </c>
      <c r="Z12" s="140">
        <v>-96.38</v>
      </c>
      <c r="AA12" s="155">
        <v>1847079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2933447</v>
      </c>
      <c r="D15" s="156"/>
      <c r="E15" s="60">
        <v>1160500</v>
      </c>
      <c r="F15" s="60">
        <v>1160500</v>
      </c>
      <c r="G15" s="60">
        <v>6582</v>
      </c>
      <c r="H15" s="60">
        <v>49873</v>
      </c>
      <c r="I15" s="60">
        <v>685</v>
      </c>
      <c r="J15" s="60">
        <v>57140</v>
      </c>
      <c r="K15" s="60">
        <v>62832</v>
      </c>
      <c r="L15" s="60"/>
      <c r="M15" s="60">
        <v>25914</v>
      </c>
      <c r="N15" s="60">
        <v>88746</v>
      </c>
      <c r="O15" s="60">
        <v>25622</v>
      </c>
      <c r="P15" s="60">
        <v>84349</v>
      </c>
      <c r="Q15" s="60"/>
      <c r="R15" s="60">
        <v>109971</v>
      </c>
      <c r="S15" s="60"/>
      <c r="T15" s="60"/>
      <c r="U15" s="60"/>
      <c r="V15" s="60"/>
      <c r="W15" s="60">
        <v>255857</v>
      </c>
      <c r="X15" s="60">
        <v>870375</v>
      </c>
      <c r="Y15" s="60">
        <v>-614518</v>
      </c>
      <c r="Z15" s="140">
        <v>-70.6</v>
      </c>
      <c r="AA15" s="155">
        <v>1160500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5457444</v>
      </c>
      <c r="D36" s="156">
        <f t="shared" si="4"/>
        <v>0</v>
      </c>
      <c r="E36" s="60">
        <f t="shared" si="4"/>
        <v>11586505</v>
      </c>
      <c r="F36" s="60">
        <f t="shared" si="4"/>
        <v>11586505</v>
      </c>
      <c r="G36" s="60">
        <f t="shared" si="4"/>
        <v>53325</v>
      </c>
      <c r="H36" s="60">
        <f t="shared" si="4"/>
        <v>323809</v>
      </c>
      <c r="I36" s="60">
        <f t="shared" si="4"/>
        <v>425648</v>
      </c>
      <c r="J36" s="60">
        <f t="shared" si="4"/>
        <v>802782</v>
      </c>
      <c r="K36" s="60">
        <f t="shared" si="4"/>
        <v>298654</v>
      </c>
      <c r="L36" s="60">
        <f t="shared" si="4"/>
        <v>725875</v>
      </c>
      <c r="M36" s="60">
        <f t="shared" si="4"/>
        <v>733947</v>
      </c>
      <c r="N36" s="60">
        <f t="shared" si="4"/>
        <v>1758476</v>
      </c>
      <c r="O36" s="60">
        <f t="shared" si="4"/>
        <v>0</v>
      </c>
      <c r="P36" s="60">
        <f t="shared" si="4"/>
        <v>217606</v>
      </c>
      <c r="Q36" s="60">
        <f t="shared" si="4"/>
        <v>0</v>
      </c>
      <c r="R36" s="60">
        <f t="shared" si="4"/>
        <v>217606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2778864</v>
      </c>
      <c r="X36" s="60">
        <f t="shared" si="4"/>
        <v>8689879</v>
      </c>
      <c r="Y36" s="60">
        <f t="shared" si="4"/>
        <v>-5911015</v>
      </c>
      <c r="Z36" s="140">
        <f aca="true" t="shared" si="5" ref="Z36:Z49">+IF(X36&lt;&gt;0,+(Y36/X36)*100,0)</f>
        <v>-68.0218332153992</v>
      </c>
      <c r="AA36" s="155">
        <f>AA6+AA21</f>
        <v>11586505</v>
      </c>
    </row>
    <row r="37" spans="1:27" ht="12.75">
      <c r="A37" s="291" t="s">
        <v>206</v>
      </c>
      <c r="B37" s="142"/>
      <c r="C37" s="62">
        <f t="shared" si="4"/>
        <v>2882519</v>
      </c>
      <c r="D37" s="156">
        <f t="shared" si="4"/>
        <v>0</v>
      </c>
      <c r="E37" s="60">
        <f t="shared" si="4"/>
        <v>8244331</v>
      </c>
      <c r="F37" s="60">
        <f t="shared" si="4"/>
        <v>8244331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45675</v>
      </c>
      <c r="N37" s="60">
        <f t="shared" si="4"/>
        <v>45675</v>
      </c>
      <c r="O37" s="60">
        <f t="shared" si="4"/>
        <v>0</v>
      </c>
      <c r="P37" s="60">
        <f t="shared" si="4"/>
        <v>146911</v>
      </c>
      <c r="Q37" s="60">
        <f t="shared" si="4"/>
        <v>0</v>
      </c>
      <c r="R37" s="60">
        <f t="shared" si="4"/>
        <v>146911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192586</v>
      </c>
      <c r="X37" s="60">
        <f t="shared" si="4"/>
        <v>6183248</v>
      </c>
      <c r="Y37" s="60">
        <f t="shared" si="4"/>
        <v>-5990662</v>
      </c>
      <c r="Z37" s="140">
        <f t="shared" si="5"/>
        <v>-96.88535863352077</v>
      </c>
      <c r="AA37" s="155">
        <f>AA7+AA22</f>
        <v>8244331</v>
      </c>
    </row>
    <row r="38" spans="1:27" ht="12.75">
      <c r="A38" s="291" t="s">
        <v>207</v>
      </c>
      <c r="B38" s="142"/>
      <c r="C38" s="62">
        <f t="shared" si="4"/>
        <v>2968389</v>
      </c>
      <c r="D38" s="156">
        <f t="shared" si="4"/>
        <v>0</v>
      </c>
      <c r="E38" s="60">
        <f t="shared" si="4"/>
        <v>62874825</v>
      </c>
      <c r="F38" s="60">
        <f t="shared" si="4"/>
        <v>62874825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2987329</v>
      </c>
      <c r="L38" s="60">
        <f t="shared" si="4"/>
        <v>0</v>
      </c>
      <c r="M38" s="60">
        <f t="shared" si="4"/>
        <v>0</v>
      </c>
      <c r="N38" s="60">
        <f t="shared" si="4"/>
        <v>2987329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2987329</v>
      </c>
      <c r="X38" s="60">
        <f t="shared" si="4"/>
        <v>47156119</v>
      </c>
      <c r="Y38" s="60">
        <f t="shared" si="4"/>
        <v>-44168790</v>
      </c>
      <c r="Z38" s="140">
        <f t="shared" si="5"/>
        <v>-93.66502362079457</v>
      </c>
      <c r="AA38" s="155">
        <f>AA8+AA23</f>
        <v>62874825</v>
      </c>
    </row>
    <row r="39" spans="1:27" ht="12.75">
      <c r="A39" s="291" t="s">
        <v>208</v>
      </c>
      <c r="B39" s="142"/>
      <c r="C39" s="62">
        <f t="shared" si="4"/>
        <v>11810430</v>
      </c>
      <c r="D39" s="156">
        <f t="shared" si="4"/>
        <v>0</v>
      </c>
      <c r="E39" s="60">
        <f t="shared" si="4"/>
        <v>13108654</v>
      </c>
      <c r="F39" s="60">
        <f t="shared" si="4"/>
        <v>13108654</v>
      </c>
      <c r="G39" s="60">
        <f t="shared" si="4"/>
        <v>27798</v>
      </c>
      <c r="H39" s="60">
        <f t="shared" si="4"/>
        <v>1399384</v>
      </c>
      <c r="I39" s="60">
        <f t="shared" si="4"/>
        <v>2473489</v>
      </c>
      <c r="J39" s="60">
        <f t="shared" si="4"/>
        <v>3900671</v>
      </c>
      <c r="K39" s="60">
        <f t="shared" si="4"/>
        <v>54097</v>
      </c>
      <c r="L39" s="60">
        <f t="shared" si="4"/>
        <v>1486248</v>
      </c>
      <c r="M39" s="60">
        <f t="shared" si="4"/>
        <v>585752</v>
      </c>
      <c r="N39" s="60">
        <f t="shared" si="4"/>
        <v>2126097</v>
      </c>
      <c r="O39" s="60">
        <f t="shared" si="4"/>
        <v>567541</v>
      </c>
      <c r="P39" s="60">
        <f t="shared" si="4"/>
        <v>1106576</v>
      </c>
      <c r="Q39" s="60">
        <f t="shared" si="4"/>
        <v>0</v>
      </c>
      <c r="R39" s="60">
        <f t="shared" si="4"/>
        <v>1674117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7700885</v>
      </c>
      <c r="X39" s="60">
        <f t="shared" si="4"/>
        <v>9831491</v>
      </c>
      <c r="Y39" s="60">
        <f t="shared" si="4"/>
        <v>-2130606</v>
      </c>
      <c r="Z39" s="140">
        <f t="shared" si="5"/>
        <v>-21.671239896369737</v>
      </c>
      <c r="AA39" s="155">
        <f>AA9+AA24</f>
        <v>13108654</v>
      </c>
    </row>
    <row r="40" spans="1:27" ht="12.75">
      <c r="A40" s="291" t="s">
        <v>209</v>
      </c>
      <c r="B40" s="142"/>
      <c r="C40" s="62">
        <f t="shared" si="4"/>
        <v>417647</v>
      </c>
      <c r="D40" s="156">
        <f t="shared" si="4"/>
        <v>0</v>
      </c>
      <c r="E40" s="60">
        <f t="shared" si="4"/>
        <v>487191</v>
      </c>
      <c r="F40" s="60">
        <f t="shared" si="4"/>
        <v>487191</v>
      </c>
      <c r="G40" s="60">
        <f t="shared" si="4"/>
        <v>1714</v>
      </c>
      <c r="H40" s="60">
        <f t="shared" si="4"/>
        <v>14</v>
      </c>
      <c r="I40" s="60">
        <f t="shared" si="4"/>
        <v>0</v>
      </c>
      <c r="J40" s="60">
        <f t="shared" si="4"/>
        <v>1728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1728</v>
      </c>
      <c r="X40" s="60">
        <f t="shared" si="4"/>
        <v>365393</v>
      </c>
      <c r="Y40" s="60">
        <f t="shared" si="4"/>
        <v>-363665</v>
      </c>
      <c r="Z40" s="140">
        <f t="shared" si="5"/>
        <v>-99.5270845363759</v>
      </c>
      <c r="AA40" s="155">
        <f>AA10+AA25</f>
        <v>487191</v>
      </c>
    </row>
    <row r="41" spans="1:27" ht="12.75">
      <c r="A41" s="292" t="s">
        <v>210</v>
      </c>
      <c r="B41" s="142"/>
      <c r="C41" s="293">
        <f aca="true" t="shared" si="6" ref="C41:Y41">SUM(C36:C40)</f>
        <v>23536429</v>
      </c>
      <c r="D41" s="294">
        <f t="shared" si="6"/>
        <v>0</v>
      </c>
      <c r="E41" s="295">
        <f t="shared" si="6"/>
        <v>96301506</v>
      </c>
      <c r="F41" s="295">
        <f t="shared" si="6"/>
        <v>96301506</v>
      </c>
      <c r="G41" s="295">
        <f t="shared" si="6"/>
        <v>82837</v>
      </c>
      <c r="H41" s="295">
        <f t="shared" si="6"/>
        <v>1723207</v>
      </c>
      <c r="I41" s="295">
        <f t="shared" si="6"/>
        <v>2899137</v>
      </c>
      <c r="J41" s="295">
        <f t="shared" si="6"/>
        <v>4705181</v>
      </c>
      <c r="K41" s="295">
        <f t="shared" si="6"/>
        <v>3340080</v>
      </c>
      <c r="L41" s="295">
        <f t="shared" si="6"/>
        <v>2212123</v>
      </c>
      <c r="M41" s="295">
        <f t="shared" si="6"/>
        <v>1365374</v>
      </c>
      <c r="N41" s="295">
        <f t="shared" si="6"/>
        <v>6917577</v>
      </c>
      <c r="O41" s="295">
        <f t="shared" si="6"/>
        <v>567541</v>
      </c>
      <c r="P41" s="295">
        <f t="shared" si="6"/>
        <v>1471093</v>
      </c>
      <c r="Q41" s="295">
        <f t="shared" si="6"/>
        <v>0</v>
      </c>
      <c r="R41" s="295">
        <f t="shared" si="6"/>
        <v>2038634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13661392</v>
      </c>
      <c r="X41" s="295">
        <f t="shared" si="6"/>
        <v>72226130</v>
      </c>
      <c r="Y41" s="295">
        <f t="shared" si="6"/>
        <v>-58564738</v>
      </c>
      <c r="Z41" s="296">
        <f t="shared" si="5"/>
        <v>-81.08524989501721</v>
      </c>
      <c r="AA41" s="297">
        <f>SUM(AA36:AA40)</f>
        <v>96301506</v>
      </c>
    </row>
    <row r="42" spans="1:27" ht="12.75">
      <c r="A42" s="298" t="s">
        <v>211</v>
      </c>
      <c r="B42" s="136"/>
      <c r="C42" s="95">
        <f aca="true" t="shared" si="7" ref="C42:Y48">C12+C27</f>
        <v>8089023</v>
      </c>
      <c r="D42" s="129">
        <f t="shared" si="7"/>
        <v>0</v>
      </c>
      <c r="E42" s="54">
        <f t="shared" si="7"/>
        <v>1847079</v>
      </c>
      <c r="F42" s="54">
        <f t="shared" si="7"/>
        <v>1847079</v>
      </c>
      <c r="G42" s="54">
        <f t="shared" si="7"/>
        <v>0</v>
      </c>
      <c r="H42" s="54">
        <f t="shared" si="7"/>
        <v>50171</v>
      </c>
      <c r="I42" s="54">
        <f t="shared" si="7"/>
        <v>0</v>
      </c>
      <c r="J42" s="54">
        <f t="shared" si="7"/>
        <v>50171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50171</v>
      </c>
      <c r="X42" s="54">
        <f t="shared" si="7"/>
        <v>1385309</v>
      </c>
      <c r="Y42" s="54">
        <f t="shared" si="7"/>
        <v>-1335138</v>
      </c>
      <c r="Z42" s="184">
        <f t="shared" si="5"/>
        <v>-96.37835313276678</v>
      </c>
      <c r="AA42" s="130">
        <f aca="true" t="shared" si="8" ref="AA42:AA48">AA12+AA27</f>
        <v>1847079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2933447</v>
      </c>
      <c r="D45" s="129">
        <f t="shared" si="7"/>
        <v>0</v>
      </c>
      <c r="E45" s="54">
        <f t="shared" si="7"/>
        <v>1160500</v>
      </c>
      <c r="F45" s="54">
        <f t="shared" si="7"/>
        <v>1160500</v>
      </c>
      <c r="G45" s="54">
        <f t="shared" si="7"/>
        <v>6582</v>
      </c>
      <c r="H45" s="54">
        <f t="shared" si="7"/>
        <v>49873</v>
      </c>
      <c r="I45" s="54">
        <f t="shared" si="7"/>
        <v>685</v>
      </c>
      <c r="J45" s="54">
        <f t="shared" si="7"/>
        <v>57140</v>
      </c>
      <c r="K45" s="54">
        <f t="shared" si="7"/>
        <v>62832</v>
      </c>
      <c r="L45" s="54">
        <f t="shared" si="7"/>
        <v>0</v>
      </c>
      <c r="M45" s="54">
        <f t="shared" si="7"/>
        <v>25914</v>
      </c>
      <c r="N45" s="54">
        <f t="shared" si="7"/>
        <v>88746</v>
      </c>
      <c r="O45" s="54">
        <f t="shared" si="7"/>
        <v>25622</v>
      </c>
      <c r="P45" s="54">
        <f t="shared" si="7"/>
        <v>84349</v>
      </c>
      <c r="Q45" s="54">
        <f t="shared" si="7"/>
        <v>0</v>
      </c>
      <c r="R45" s="54">
        <f t="shared" si="7"/>
        <v>109971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255857</v>
      </c>
      <c r="X45" s="54">
        <f t="shared" si="7"/>
        <v>870375</v>
      </c>
      <c r="Y45" s="54">
        <f t="shared" si="7"/>
        <v>-614518</v>
      </c>
      <c r="Z45" s="184">
        <f t="shared" si="5"/>
        <v>-70.60382019244578</v>
      </c>
      <c r="AA45" s="130">
        <f t="shared" si="8"/>
        <v>1160500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34558899</v>
      </c>
      <c r="D49" s="218">
        <f t="shared" si="9"/>
        <v>0</v>
      </c>
      <c r="E49" s="220">
        <f t="shared" si="9"/>
        <v>99309085</v>
      </c>
      <c r="F49" s="220">
        <f t="shared" si="9"/>
        <v>99309085</v>
      </c>
      <c r="G49" s="220">
        <f t="shared" si="9"/>
        <v>89419</v>
      </c>
      <c r="H49" s="220">
        <f t="shared" si="9"/>
        <v>1823251</v>
      </c>
      <c r="I49" s="220">
        <f t="shared" si="9"/>
        <v>2899822</v>
      </c>
      <c r="J49" s="220">
        <f t="shared" si="9"/>
        <v>4812492</v>
      </c>
      <c r="K49" s="220">
        <f t="shared" si="9"/>
        <v>3402912</v>
      </c>
      <c r="L49" s="220">
        <f t="shared" si="9"/>
        <v>2212123</v>
      </c>
      <c r="M49" s="220">
        <f t="shared" si="9"/>
        <v>1391288</v>
      </c>
      <c r="N49" s="220">
        <f t="shared" si="9"/>
        <v>7006323</v>
      </c>
      <c r="O49" s="220">
        <f t="shared" si="9"/>
        <v>593163</v>
      </c>
      <c r="P49" s="220">
        <f t="shared" si="9"/>
        <v>1555442</v>
      </c>
      <c r="Q49" s="220">
        <f t="shared" si="9"/>
        <v>0</v>
      </c>
      <c r="R49" s="220">
        <f t="shared" si="9"/>
        <v>2148605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13967420</v>
      </c>
      <c r="X49" s="220">
        <f t="shared" si="9"/>
        <v>74481814</v>
      </c>
      <c r="Y49" s="220">
        <f t="shared" si="9"/>
        <v>-60514394</v>
      </c>
      <c r="Z49" s="221">
        <f t="shared" si="5"/>
        <v>-81.24720753981637</v>
      </c>
      <c r="AA49" s="222">
        <f>SUM(AA41:AA48)</f>
        <v>99309085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11540142</v>
      </c>
      <c r="D51" s="129">
        <f t="shared" si="10"/>
        <v>0</v>
      </c>
      <c r="E51" s="54">
        <f t="shared" si="10"/>
        <v>18581825</v>
      </c>
      <c r="F51" s="54">
        <f t="shared" si="10"/>
        <v>18581825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13936370</v>
      </c>
      <c r="Y51" s="54">
        <f t="shared" si="10"/>
        <v>-13936370</v>
      </c>
      <c r="Z51" s="184">
        <f>+IF(X51&lt;&gt;0,+(Y51/X51)*100,0)</f>
        <v>-100</v>
      </c>
      <c r="AA51" s="130">
        <f>SUM(AA57:AA61)</f>
        <v>18581825</v>
      </c>
    </row>
    <row r="52" spans="1:27" ht="12.75">
      <c r="A52" s="310" t="s">
        <v>205</v>
      </c>
      <c r="B52" s="142"/>
      <c r="C52" s="62"/>
      <c r="D52" s="156"/>
      <c r="E52" s="60">
        <v>4521370</v>
      </c>
      <c r="F52" s="60">
        <v>4521370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3391028</v>
      </c>
      <c r="Y52" s="60">
        <v>-3391028</v>
      </c>
      <c r="Z52" s="140">
        <v>-100</v>
      </c>
      <c r="AA52" s="155">
        <v>4521370</v>
      </c>
    </row>
    <row r="53" spans="1:27" ht="12.75">
      <c r="A53" s="310" t="s">
        <v>206</v>
      </c>
      <c r="B53" s="142"/>
      <c r="C53" s="62"/>
      <c r="D53" s="156"/>
      <c r="E53" s="60">
        <v>2553899</v>
      </c>
      <c r="F53" s="60">
        <v>2553899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1915424</v>
      </c>
      <c r="Y53" s="60">
        <v>-1915424</v>
      </c>
      <c r="Z53" s="140">
        <v>-100</v>
      </c>
      <c r="AA53" s="155">
        <v>2553899</v>
      </c>
    </row>
    <row r="54" spans="1:27" ht="12.75">
      <c r="A54" s="310" t="s">
        <v>207</v>
      </c>
      <c r="B54" s="142"/>
      <c r="C54" s="62"/>
      <c r="D54" s="156"/>
      <c r="E54" s="60">
        <v>2857309</v>
      </c>
      <c r="F54" s="60">
        <v>2857309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2142982</v>
      </c>
      <c r="Y54" s="60">
        <v>-2142982</v>
      </c>
      <c r="Z54" s="140">
        <v>-100</v>
      </c>
      <c r="AA54" s="155">
        <v>2857309</v>
      </c>
    </row>
    <row r="55" spans="1:27" ht="12.75">
      <c r="A55" s="310" t="s">
        <v>208</v>
      </c>
      <c r="B55" s="142"/>
      <c r="C55" s="62"/>
      <c r="D55" s="156"/>
      <c r="E55" s="60">
        <v>1701091</v>
      </c>
      <c r="F55" s="60">
        <v>1701091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1275818</v>
      </c>
      <c r="Y55" s="60">
        <v>-1275818</v>
      </c>
      <c r="Z55" s="140">
        <v>-100</v>
      </c>
      <c r="AA55" s="155">
        <v>1701091</v>
      </c>
    </row>
    <row r="56" spans="1:27" ht="12.75">
      <c r="A56" s="310" t="s">
        <v>209</v>
      </c>
      <c r="B56" s="142"/>
      <c r="C56" s="62"/>
      <c r="D56" s="156"/>
      <c r="E56" s="60">
        <v>1226753</v>
      </c>
      <c r="F56" s="60">
        <v>1226753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920065</v>
      </c>
      <c r="Y56" s="60">
        <v>-920065</v>
      </c>
      <c r="Z56" s="140">
        <v>-100</v>
      </c>
      <c r="AA56" s="155">
        <v>1226753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12860422</v>
      </c>
      <c r="F57" s="295">
        <f t="shared" si="11"/>
        <v>12860422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9645317</v>
      </c>
      <c r="Y57" s="295">
        <f t="shared" si="11"/>
        <v>-9645317</v>
      </c>
      <c r="Z57" s="296">
        <f>+IF(X57&lt;&gt;0,+(Y57/X57)*100,0)</f>
        <v>-100</v>
      </c>
      <c r="AA57" s="297">
        <f>SUM(AA52:AA56)</f>
        <v>12860422</v>
      </c>
    </row>
    <row r="58" spans="1:27" ht="12.75">
      <c r="A58" s="311" t="s">
        <v>211</v>
      </c>
      <c r="B58" s="136"/>
      <c r="C58" s="62"/>
      <c r="D58" s="156"/>
      <c r="E58" s="60">
        <v>1304569</v>
      </c>
      <c r="F58" s="60">
        <v>1304569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978427</v>
      </c>
      <c r="Y58" s="60">
        <v>-978427</v>
      </c>
      <c r="Z58" s="140">
        <v>-100</v>
      </c>
      <c r="AA58" s="155">
        <v>1304569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11540142</v>
      </c>
      <c r="D61" s="156"/>
      <c r="E61" s="60">
        <v>4416834</v>
      </c>
      <c r="F61" s="60">
        <v>4416834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3312626</v>
      </c>
      <c r="Y61" s="60">
        <v>-3312626</v>
      </c>
      <c r="Z61" s="140">
        <v>-100</v>
      </c>
      <c r="AA61" s="155">
        <v>4416834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310807</v>
      </c>
      <c r="H66" s="275">
        <v>452984</v>
      </c>
      <c r="I66" s="275">
        <v>431048</v>
      </c>
      <c r="J66" s="275">
        <v>1194839</v>
      </c>
      <c r="K66" s="275">
        <v>442554</v>
      </c>
      <c r="L66" s="275">
        <v>1254920</v>
      </c>
      <c r="M66" s="275">
        <v>178583</v>
      </c>
      <c r="N66" s="275">
        <v>1876057</v>
      </c>
      <c r="O66" s="275">
        <v>84333</v>
      </c>
      <c r="P66" s="275">
        <v>631495</v>
      </c>
      <c r="Q66" s="275"/>
      <c r="R66" s="275">
        <v>715828</v>
      </c>
      <c r="S66" s="275"/>
      <c r="T66" s="275"/>
      <c r="U66" s="275"/>
      <c r="V66" s="275"/>
      <c r="W66" s="275">
        <v>3786724</v>
      </c>
      <c r="X66" s="275"/>
      <c r="Y66" s="275">
        <v>3786724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83310</v>
      </c>
      <c r="H67" s="60">
        <v>72963</v>
      </c>
      <c r="I67" s="60">
        <v>273751</v>
      </c>
      <c r="J67" s="60">
        <v>430024</v>
      </c>
      <c r="K67" s="60">
        <v>103956</v>
      </c>
      <c r="L67" s="60">
        <v>127995</v>
      </c>
      <c r="M67" s="60">
        <v>85689</v>
      </c>
      <c r="N67" s="60">
        <v>317640</v>
      </c>
      <c r="O67" s="60">
        <v>98705</v>
      </c>
      <c r="P67" s="60">
        <v>155958</v>
      </c>
      <c r="Q67" s="60"/>
      <c r="R67" s="60">
        <v>254663</v>
      </c>
      <c r="S67" s="60"/>
      <c r="T67" s="60"/>
      <c r="U67" s="60"/>
      <c r="V67" s="60"/>
      <c r="W67" s="60">
        <v>1002327</v>
      </c>
      <c r="X67" s="60"/>
      <c r="Y67" s="60">
        <v>1002327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104633</v>
      </c>
      <c r="H68" s="60">
        <v>94646</v>
      </c>
      <c r="I68" s="60">
        <v>70549</v>
      </c>
      <c r="J68" s="60">
        <v>269828</v>
      </c>
      <c r="K68" s="60">
        <v>44223</v>
      </c>
      <c r="L68" s="60">
        <v>71475</v>
      </c>
      <c r="M68" s="60">
        <v>57418</v>
      </c>
      <c r="N68" s="60">
        <v>173116</v>
      </c>
      <c r="O68" s="60">
        <v>19902</v>
      </c>
      <c r="P68" s="60">
        <v>86515</v>
      </c>
      <c r="Q68" s="60"/>
      <c r="R68" s="60">
        <v>106417</v>
      </c>
      <c r="S68" s="60"/>
      <c r="T68" s="60"/>
      <c r="U68" s="60"/>
      <c r="V68" s="60"/>
      <c r="W68" s="60">
        <v>549361</v>
      </c>
      <c r="X68" s="60"/>
      <c r="Y68" s="60">
        <v>549361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498750</v>
      </c>
      <c r="H69" s="220">
        <f t="shared" si="12"/>
        <v>620593</v>
      </c>
      <c r="I69" s="220">
        <f t="shared" si="12"/>
        <v>775348</v>
      </c>
      <c r="J69" s="220">
        <f t="shared" si="12"/>
        <v>1894691</v>
      </c>
      <c r="K69" s="220">
        <f t="shared" si="12"/>
        <v>590733</v>
      </c>
      <c r="L69" s="220">
        <f t="shared" si="12"/>
        <v>1454390</v>
      </c>
      <c r="M69" s="220">
        <f t="shared" si="12"/>
        <v>321690</v>
      </c>
      <c r="N69" s="220">
        <f t="shared" si="12"/>
        <v>2366813</v>
      </c>
      <c r="O69" s="220">
        <f t="shared" si="12"/>
        <v>202940</v>
      </c>
      <c r="P69" s="220">
        <f t="shared" si="12"/>
        <v>873968</v>
      </c>
      <c r="Q69" s="220">
        <f t="shared" si="12"/>
        <v>0</v>
      </c>
      <c r="R69" s="220">
        <f t="shared" si="12"/>
        <v>1076908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5338412</v>
      </c>
      <c r="X69" s="220">
        <f t="shared" si="12"/>
        <v>0</v>
      </c>
      <c r="Y69" s="220">
        <f t="shared" si="12"/>
        <v>5338412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23536429</v>
      </c>
      <c r="D5" s="357">
        <f t="shared" si="0"/>
        <v>0</v>
      </c>
      <c r="E5" s="356">
        <f t="shared" si="0"/>
        <v>96301506</v>
      </c>
      <c r="F5" s="358">
        <f t="shared" si="0"/>
        <v>96301506</v>
      </c>
      <c r="G5" s="358">
        <f t="shared" si="0"/>
        <v>82837</v>
      </c>
      <c r="H5" s="356">
        <f t="shared" si="0"/>
        <v>1723207</v>
      </c>
      <c r="I5" s="356">
        <f t="shared" si="0"/>
        <v>2899137</v>
      </c>
      <c r="J5" s="358">
        <f t="shared" si="0"/>
        <v>4705181</v>
      </c>
      <c r="K5" s="358">
        <f t="shared" si="0"/>
        <v>3340080</v>
      </c>
      <c r="L5" s="356">
        <f t="shared" si="0"/>
        <v>2212123</v>
      </c>
      <c r="M5" s="356">
        <f t="shared" si="0"/>
        <v>1365374</v>
      </c>
      <c r="N5" s="358">
        <f t="shared" si="0"/>
        <v>6917577</v>
      </c>
      <c r="O5" s="358">
        <f t="shared" si="0"/>
        <v>567541</v>
      </c>
      <c r="P5" s="356">
        <f t="shared" si="0"/>
        <v>1471093</v>
      </c>
      <c r="Q5" s="356">
        <f t="shared" si="0"/>
        <v>0</v>
      </c>
      <c r="R5" s="358">
        <f t="shared" si="0"/>
        <v>2038634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13661392</v>
      </c>
      <c r="X5" s="356">
        <f t="shared" si="0"/>
        <v>72226130</v>
      </c>
      <c r="Y5" s="358">
        <f t="shared" si="0"/>
        <v>-58564738</v>
      </c>
      <c r="Z5" s="359">
        <f>+IF(X5&lt;&gt;0,+(Y5/X5)*100,0)</f>
        <v>-81.08524989501721</v>
      </c>
      <c r="AA5" s="360">
        <f>+AA6+AA8+AA11+AA13+AA15</f>
        <v>96301506</v>
      </c>
    </row>
    <row r="6" spans="1:27" ht="12.75">
      <c r="A6" s="361" t="s">
        <v>205</v>
      </c>
      <c r="B6" s="142"/>
      <c r="C6" s="60">
        <f>+C7</f>
        <v>5457444</v>
      </c>
      <c r="D6" s="340">
        <f aca="true" t="shared" si="1" ref="D6:AA6">+D7</f>
        <v>0</v>
      </c>
      <c r="E6" s="60">
        <f t="shared" si="1"/>
        <v>11586505</v>
      </c>
      <c r="F6" s="59">
        <f t="shared" si="1"/>
        <v>11586505</v>
      </c>
      <c r="G6" s="59">
        <f t="shared" si="1"/>
        <v>53325</v>
      </c>
      <c r="H6" s="60">
        <f t="shared" si="1"/>
        <v>323809</v>
      </c>
      <c r="I6" s="60">
        <f t="shared" si="1"/>
        <v>425648</v>
      </c>
      <c r="J6" s="59">
        <f t="shared" si="1"/>
        <v>802782</v>
      </c>
      <c r="K6" s="59">
        <f t="shared" si="1"/>
        <v>298654</v>
      </c>
      <c r="L6" s="60">
        <f t="shared" si="1"/>
        <v>725875</v>
      </c>
      <c r="M6" s="60">
        <f t="shared" si="1"/>
        <v>733947</v>
      </c>
      <c r="N6" s="59">
        <f t="shared" si="1"/>
        <v>1758476</v>
      </c>
      <c r="O6" s="59">
        <f t="shared" si="1"/>
        <v>0</v>
      </c>
      <c r="P6" s="60">
        <f t="shared" si="1"/>
        <v>217606</v>
      </c>
      <c r="Q6" s="60">
        <f t="shared" si="1"/>
        <v>0</v>
      </c>
      <c r="R6" s="59">
        <f t="shared" si="1"/>
        <v>217606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2778864</v>
      </c>
      <c r="X6" s="60">
        <f t="shared" si="1"/>
        <v>8689879</v>
      </c>
      <c r="Y6" s="59">
        <f t="shared" si="1"/>
        <v>-5911015</v>
      </c>
      <c r="Z6" s="61">
        <f>+IF(X6&lt;&gt;0,+(Y6/X6)*100,0)</f>
        <v>-68.0218332153992</v>
      </c>
      <c r="AA6" s="62">
        <f t="shared" si="1"/>
        <v>11586505</v>
      </c>
    </row>
    <row r="7" spans="1:27" ht="12.75">
      <c r="A7" s="291" t="s">
        <v>229</v>
      </c>
      <c r="B7" s="142"/>
      <c r="C7" s="60">
        <v>5457444</v>
      </c>
      <c r="D7" s="340"/>
      <c r="E7" s="60">
        <v>11586505</v>
      </c>
      <c r="F7" s="59">
        <v>11586505</v>
      </c>
      <c r="G7" s="59">
        <v>53325</v>
      </c>
      <c r="H7" s="60">
        <v>323809</v>
      </c>
      <c r="I7" s="60">
        <v>425648</v>
      </c>
      <c r="J7" s="59">
        <v>802782</v>
      </c>
      <c r="K7" s="59">
        <v>298654</v>
      </c>
      <c r="L7" s="60">
        <v>725875</v>
      </c>
      <c r="M7" s="60">
        <v>733947</v>
      </c>
      <c r="N7" s="59">
        <v>1758476</v>
      </c>
      <c r="O7" s="59"/>
      <c r="P7" s="60">
        <v>217606</v>
      </c>
      <c r="Q7" s="60"/>
      <c r="R7" s="59">
        <v>217606</v>
      </c>
      <c r="S7" s="59"/>
      <c r="T7" s="60"/>
      <c r="U7" s="60"/>
      <c r="V7" s="59"/>
      <c r="W7" s="59">
        <v>2778864</v>
      </c>
      <c r="X7" s="60">
        <v>8689879</v>
      </c>
      <c r="Y7" s="59">
        <v>-5911015</v>
      </c>
      <c r="Z7" s="61">
        <v>-68.02</v>
      </c>
      <c r="AA7" s="62">
        <v>11586505</v>
      </c>
    </row>
    <row r="8" spans="1:27" ht="12.75">
      <c r="A8" s="361" t="s">
        <v>206</v>
      </c>
      <c r="B8" s="142"/>
      <c r="C8" s="60">
        <f aca="true" t="shared" si="2" ref="C8:Y8">SUM(C9:C10)</f>
        <v>2882519</v>
      </c>
      <c r="D8" s="340">
        <f t="shared" si="2"/>
        <v>0</v>
      </c>
      <c r="E8" s="60">
        <f t="shared" si="2"/>
        <v>8244331</v>
      </c>
      <c r="F8" s="59">
        <f t="shared" si="2"/>
        <v>8244331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45675</v>
      </c>
      <c r="N8" s="59">
        <f t="shared" si="2"/>
        <v>45675</v>
      </c>
      <c r="O8" s="59">
        <f t="shared" si="2"/>
        <v>0</v>
      </c>
      <c r="P8" s="60">
        <f t="shared" si="2"/>
        <v>146911</v>
      </c>
      <c r="Q8" s="60">
        <f t="shared" si="2"/>
        <v>0</v>
      </c>
      <c r="R8" s="59">
        <f t="shared" si="2"/>
        <v>146911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192586</v>
      </c>
      <c r="X8" s="60">
        <f t="shared" si="2"/>
        <v>6183248</v>
      </c>
      <c r="Y8" s="59">
        <f t="shared" si="2"/>
        <v>-5990662</v>
      </c>
      <c r="Z8" s="61">
        <f>+IF(X8&lt;&gt;0,+(Y8/X8)*100,0)</f>
        <v>-96.88535863352077</v>
      </c>
      <c r="AA8" s="62">
        <f>SUM(AA9:AA10)</f>
        <v>8244331</v>
      </c>
    </row>
    <row r="9" spans="1:27" ht="12.75">
      <c r="A9" s="291" t="s">
        <v>230</v>
      </c>
      <c r="B9" s="142"/>
      <c r="C9" s="60">
        <v>1159831</v>
      </c>
      <c r="D9" s="340"/>
      <c r="E9" s="60">
        <v>8244331</v>
      </c>
      <c r="F9" s="59">
        <v>8244331</v>
      </c>
      <c r="G9" s="59"/>
      <c r="H9" s="60"/>
      <c r="I9" s="60"/>
      <c r="J9" s="59"/>
      <c r="K9" s="59"/>
      <c r="L9" s="60"/>
      <c r="M9" s="60">
        <v>45675</v>
      </c>
      <c r="N9" s="59">
        <v>45675</v>
      </c>
      <c r="O9" s="59"/>
      <c r="P9" s="60">
        <v>146911</v>
      </c>
      <c r="Q9" s="60"/>
      <c r="R9" s="59">
        <v>146911</v>
      </c>
      <c r="S9" s="59"/>
      <c r="T9" s="60"/>
      <c r="U9" s="60"/>
      <c r="V9" s="59"/>
      <c r="W9" s="59">
        <v>192586</v>
      </c>
      <c r="X9" s="60">
        <v>6183248</v>
      </c>
      <c r="Y9" s="59">
        <v>-5990662</v>
      </c>
      <c r="Z9" s="61">
        <v>-96.89</v>
      </c>
      <c r="AA9" s="62">
        <v>8244331</v>
      </c>
    </row>
    <row r="10" spans="1:27" ht="12.75">
      <c r="A10" s="291" t="s">
        <v>231</v>
      </c>
      <c r="B10" s="142"/>
      <c r="C10" s="60">
        <v>1722688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2968389</v>
      </c>
      <c r="D11" s="363">
        <f aca="true" t="shared" si="3" ref="D11:AA11">+D12</f>
        <v>0</v>
      </c>
      <c r="E11" s="362">
        <f t="shared" si="3"/>
        <v>62874825</v>
      </c>
      <c r="F11" s="364">
        <f t="shared" si="3"/>
        <v>62874825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2987329</v>
      </c>
      <c r="L11" s="362">
        <f t="shared" si="3"/>
        <v>0</v>
      </c>
      <c r="M11" s="362">
        <f t="shared" si="3"/>
        <v>0</v>
      </c>
      <c r="N11" s="364">
        <f t="shared" si="3"/>
        <v>2987329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2987329</v>
      </c>
      <c r="X11" s="362">
        <f t="shared" si="3"/>
        <v>47156119</v>
      </c>
      <c r="Y11" s="364">
        <f t="shared" si="3"/>
        <v>-44168790</v>
      </c>
      <c r="Z11" s="365">
        <f>+IF(X11&lt;&gt;0,+(Y11/X11)*100,0)</f>
        <v>-93.66502362079457</v>
      </c>
      <c r="AA11" s="366">
        <f t="shared" si="3"/>
        <v>62874825</v>
      </c>
    </row>
    <row r="12" spans="1:27" ht="12.75">
      <c r="A12" s="291" t="s">
        <v>232</v>
      </c>
      <c r="B12" s="136"/>
      <c r="C12" s="60">
        <v>2968389</v>
      </c>
      <c r="D12" s="340"/>
      <c r="E12" s="60">
        <v>62874825</v>
      </c>
      <c r="F12" s="59">
        <v>62874825</v>
      </c>
      <c r="G12" s="59"/>
      <c r="H12" s="60"/>
      <c r="I12" s="60"/>
      <c r="J12" s="59"/>
      <c r="K12" s="59">
        <v>2987329</v>
      </c>
      <c r="L12" s="60"/>
      <c r="M12" s="60"/>
      <c r="N12" s="59">
        <v>2987329</v>
      </c>
      <c r="O12" s="59"/>
      <c r="P12" s="60"/>
      <c r="Q12" s="60"/>
      <c r="R12" s="59"/>
      <c r="S12" s="59"/>
      <c r="T12" s="60"/>
      <c r="U12" s="60"/>
      <c r="V12" s="59"/>
      <c r="W12" s="59">
        <v>2987329</v>
      </c>
      <c r="X12" s="60">
        <v>47156119</v>
      </c>
      <c r="Y12" s="59">
        <v>-44168790</v>
      </c>
      <c r="Z12" s="61">
        <v>-93.67</v>
      </c>
      <c r="AA12" s="62">
        <v>62874825</v>
      </c>
    </row>
    <row r="13" spans="1:27" ht="12.75">
      <c r="A13" s="361" t="s">
        <v>208</v>
      </c>
      <c r="B13" s="136"/>
      <c r="C13" s="275">
        <f>+C14</f>
        <v>11810430</v>
      </c>
      <c r="D13" s="341">
        <f aca="true" t="shared" si="4" ref="D13:AA13">+D14</f>
        <v>0</v>
      </c>
      <c r="E13" s="275">
        <f t="shared" si="4"/>
        <v>13108654</v>
      </c>
      <c r="F13" s="342">
        <f t="shared" si="4"/>
        <v>13108654</v>
      </c>
      <c r="G13" s="342">
        <f t="shared" si="4"/>
        <v>27798</v>
      </c>
      <c r="H13" s="275">
        <f t="shared" si="4"/>
        <v>1399384</v>
      </c>
      <c r="I13" s="275">
        <f t="shared" si="4"/>
        <v>2473489</v>
      </c>
      <c r="J13" s="342">
        <f t="shared" si="4"/>
        <v>3900671</v>
      </c>
      <c r="K13" s="342">
        <f t="shared" si="4"/>
        <v>54097</v>
      </c>
      <c r="L13" s="275">
        <f t="shared" si="4"/>
        <v>1486248</v>
      </c>
      <c r="M13" s="275">
        <f t="shared" si="4"/>
        <v>585752</v>
      </c>
      <c r="N13" s="342">
        <f t="shared" si="4"/>
        <v>2126097</v>
      </c>
      <c r="O13" s="342">
        <f t="shared" si="4"/>
        <v>567541</v>
      </c>
      <c r="P13" s="275">
        <f t="shared" si="4"/>
        <v>1106576</v>
      </c>
      <c r="Q13" s="275">
        <f t="shared" si="4"/>
        <v>0</v>
      </c>
      <c r="R13" s="342">
        <f t="shared" si="4"/>
        <v>1674117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7700885</v>
      </c>
      <c r="X13" s="275">
        <f t="shared" si="4"/>
        <v>9831491</v>
      </c>
      <c r="Y13" s="342">
        <f t="shared" si="4"/>
        <v>-2130606</v>
      </c>
      <c r="Z13" s="335">
        <f>+IF(X13&lt;&gt;0,+(Y13/X13)*100,0)</f>
        <v>-21.671239896369737</v>
      </c>
      <c r="AA13" s="273">
        <f t="shared" si="4"/>
        <v>13108654</v>
      </c>
    </row>
    <row r="14" spans="1:27" ht="12.75">
      <c r="A14" s="291" t="s">
        <v>233</v>
      </c>
      <c r="B14" s="136"/>
      <c r="C14" s="60">
        <v>11810430</v>
      </c>
      <c r="D14" s="340"/>
      <c r="E14" s="60">
        <v>13108654</v>
      </c>
      <c r="F14" s="59">
        <v>13108654</v>
      </c>
      <c r="G14" s="59">
        <v>27798</v>
      </c>
      <c r="H14" s="60">
        <v>1399384</v>
      </c>
      <c r="I14" s="60">
        <v>2473489</v>
      </c>
      <c r="J14" s="59">
        <v>3900671</v>
      </c>
      <c r="K14" s="59">
        <v>54097</v>
      </c>
      <c r="L14" s="60">
        <v>1486248</v>
      </c>
      <c r="M14" s="60">
        <v>585752</v>
      </c>
      <c r="N14" s="59">
        <v>2126097</v>
      </c>
      <c r="O14" s="59">
        <v>567541</v>
      </c>
      <c r="P14" s="60">
        <v>1106576</v>
      </c>
      <c r="Q14" s="60"/>
      <c r="R14" s="59">
        <v>1674117</v>
      </c>
      <c r="S14" s="59"/>
      <c r="T14" s="60"/>
      <c r="U14" s="60"/>
      <c r="V14" s="59"/>
      <c r="W14" s="59">
        <v>7700885</v>
      </c>
      <c r="X14" s="60">
        <v>9831491</v>
      </c>
      <c r="Y14" s="59">
        <v>-2130606</v>
      </c>
      <c r="Z14" s="61">
        <v>-21.67</v>
      </c>
      <c r="AA14" s="62">
        <v>13108654</v>
      </c>
    </row>
    <row r="15" spans="1:27" ht="12.75">
      <c r="A15" s="361" t="s">
        <v>209</v>
      </c>
      <c r="B15" s="136"/>
      <c r="C15" s="60">
        <f aca="true" t="shared" si="5" ref="C15:Y15">SUM(C16:C20)</f>
        <v>417647</v>
      </c>
      <c r="D15" s="340">
        <f t="shared" si="5"/>
        <v>0</v>
      </c>
      <c r="E15" s="60">
        <f t="shared" si="5"/>
        <v>487191</v>
      </c>
      <c r="F15" s="59">
        <f t="shared" si="5"/>
        <v>487191</v>
      </c>
      <c r="G15" s="59">
        <f t="shared" si="5"/>
        <v>1714</v>
      </c>
      <c r="H15" s="60">
        <f t="shared" si="5"/>
        <v>14</v>
      </c>
      <c r="I15" s="60">
        <f t="shared" si="5"/>
        <v>0</v>
      </c>
      <c r="J15" s="59">
        <f t="shared" si="5"/>
        <v>1728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1728</v>
      </c>
      <c r="X15" s="60">
        <f t="shared" si="5"/>
        <v>365393</v>
      </c>
      <c r="Y15" s="59">
        <f t="shared" si="5"/>
        <v>-363665</v>
      </c>
      <c r="Z15" s="61">
        <f>+IF(X15&lt;&gt;0,+(Y15/X15)*100,0)</f>
        <v>-99.5270845363759</v>
      </c>
      <c r="AA15" s="62">
        <f>SUM(AA16:AA20)</f>
        <v>487191</v>
      </c>
    </row>
    <row r="16" spans="1:27" ht="12.75">
      <c r="A16" s="291" t="s">
        <v>234</v>
      </c>
      <c r="B16" s="300"/>
      <c r="C16" s="60">
        <v>320896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96751</v>
      </c>
      <c r="D20" s="340"/>
      <c r="E20" s="60">
        <v>487191</v>
      </c>
      <c r="F20" s="59">
        <v>487191</v>
      </c>
      <c r="G20" s="59">
        <v>1714</v>
      </c>
      <c r="H20" s="60">
        <v>14</v>
      </c>
      <c r="I20" s="60"/>
      <c r="J20" s="59">
        <v>1728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1728</v>
      </c>
      <c r="X20" s="60">
        <v>365393</v>
      </c>
      <c r="Y20" s="59">
        <v>-363665</v>
      </c>
      <c r="Z20" s="61">
        <v>-99.53</v>
      </c>
      <c r="AA20" s="62">
        <v>487191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8089023</v>
      </c>
      <c r="D22" s="344">
        <f t="shared" si="6"/>
        <v>0</v>
      </c>
      <c r="E22" s="343">
        <f t="shared" si="6"/>
        <v>1847079</v>
      </c>
      <c r="F22" s="345">
        <f t="shared" si="6"/>
        <v>1847079</v>
      </c>
      <c r="G22" s="345">
        <f t="shared" si="6"/>
        <v>0</v>
      </c>
      <c r="H22" s="343">
        <f t="shared" si="6"/>
        <v>50171</v>
      </c>
      <c r="I22" s="343">
        <f t="shared" si="6"/>
        <v>0</v>
      </c>
      <c r="J22" s="345">
        <f t="shared" si="6"/>
        <v>50171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50171</v>
      </c>
      <c r="X22" s="343">
        <f t="shared" si="6"/>
        <v>1385309</v>
      </c>
      <c r="Y22" s="345">
        <f t="shared" si="6"/>
        <v>-1335138</v>
      </c>
      <c r="Z22" s="336">
        <f>+IF(X22&lt;&gt;0,+(Y22/X22)*100,0)</f>
        <v>-96.37835313276678</v>
      </c>
      <c r="AA22" s="350">
        <f>SUM(AA23:AA32)</f>
        <v>1847079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3760078</v>
      </c>
      <c r="D24" s="340"/>
      <c r="E24" s="60">
        <v>1847079</v>
      </c>
      <c r="F24" s="59">
        <v>1847079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1385309</v>
      </c>
      <c r="Y24" s="59">
        <v>-1385309</v>
      </c>
      <c r="Z24" s="61">
        <v>-100</v>
      </c>
      <c r="AA24" s="62">
        <v>1847079</v>
      </c>
    </row>
    <row r="25" spans="1:27" ht="12.75">
      <c r="A25" s="361" t="s">
        <v>239</v>
      </c>
      <c r="B25" s="142"/>
      <c r="C25" s="60">
        <v>184774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1749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4142422</v>
      </c>
      <c r="D32" s="340"/>
      <c r="E32" s="60"/>
      <c r="F32" s="59"/>
      <c r="G32" s="59"/>
      <c r="H32" s="60">
        <v>50171</v>
      </c>
      <c r="I32" s="60"/>
      <c r="J32" s="59">
        <v>50171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50171</v>
      </c>
      <c r="X32" s="60"/>
      <c r="Y32" s="59">
        <v>50171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2933447</v>
      </c>
      <c r="D40" s="344">
        <f t="shared" si="9"/>
        <v>0</v>
      </c>
      <c r="E40" s="343">
        <f t="shared" si="9"/>
        <v>1160500</v>
      </c>
      <c r="F40" s="345">
        <f t="shared" si="9"/>
        <v>1160500</v>
      </c>
      <c r="G40" s="345">
        <f t="shared" si="9"/>
        <v>6582</v>
      </c>
      <c r="H40" s="343">
        <f t="shared" si="9"/>
        <v>49873</v>
      </c>
      <c r="I40" s="343">
        <f t="shared" si="9"/>
        <v>685</v>
      </c>
      <c r="J40" s="345">
        <f t="shared" si="9"/>
        <v>57140</v>
      </c>
      <c r="K40" s="345">
        <f t="shared" si="9"/>
        <v>62832</v>
      </c>
      <c r="L40" s="343">
        <f t="shared" si="9"/>
        <v>0</v>
      </c>
      <c r="M40" s="343">
        <f t="shared" si="9"/>
        <v>25914</v>
      </c>
      <c r="N40" s="345">
        <f t="shared" si="9"/>
        <v>88746</v>
      </c>
      <c r="O40" s="345">
        <f t="shared" si="9"/>
        <v>25622</v>
      </c>
      <c r="P40" s="343">
        <f t="shared" si="9"/>
        <v>84349</v>
      </c>
      <c r="Q40" s="343">
        <f t="shared" si="9"/>
        <v>0</v>
      </c>
      <c r="R40" s="345">
        <f t="shared" si="9"/>
        <v>109971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255857</v>
      </c>
      <c r="X40" s="343">
        <f t="shared" si="9"/>
        <v>870375</v>
      </c>
      <c r="Y40" s="345">
        <f t="shared" si="9"/>
        <v>-614518</v>
      </c>
      <c r="Z40" s="336">
        <f>+IF(X40&lt;&gt;0,+(Y40/X40)*100,0)</f>
        <v>-70.60382019244578</v>
      </c>
      <c r="AA40" s="350">
        <f>SUM(AA41:AA49)</f>
        <v>1160500</v>
      </c>
    </row>
    <row r="41" spans="1:27" ht="12.75">
      <c r="A41" s="361" t="s">
        <v>248</v>
      </c>
      <c r="B41" s="142"/>
      <c r="C41" s="362">
        <v>1460000</v>
      </c>
      <c r="D41" s="363"/>
      <c r="E41" s="362">
        <v>450000</v>
      </c>
      <c r="F41" s="364">
        <v>450000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337500</v>
      </c>
      <c r="Y41" s="364">
        <v>-337500</v>
      </c>
      <c r="Z41" s="365">
        <v>-100</v>
      </c>
      <c r="AA41" s="366">
        <v>450000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214309</v>
      </c>
      <c r="D43" s="369"/>
      <c r="E43" s="305">
        <v>70000</v>
      </c>
      <c r="F43" s="370">
        <v>70000</v>
      </c>
      <c r="G43" s="370"/>
      <c r="H43" s="305"/>
      <c r="I43" s="305">
        <v>685</v>
      </c>
      <c r="J43" s="370">
        <v>685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685</v>
      </c>
      <c r="X43" s="305">
        <v>52500</v>
      </c>
      <c r="Y43" s="370">
        <v>-51815</v>
      </c>
      <c r="Z43" s="371">
        <v>-98.7</v>
      </c>
      <c r="AA43" s="303">
        <v>70000</v>
      </c>
    </row>
    <row r="44" spans="1:27" ht="12.75">
      <c r="A44" s="361" t="s">
        <v>251</v>
      </c>
      <c r="B44" s="136"/>
      <c r="C44" s="60">
        <v>202158</v>
      </c>
      <c r="D44" s="368"/>
      <c r="E44" s="54">
        <v>160000</v>
      </c>
      <c r="F44" s="53">
        <v>160000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120000</v>
      </c>
      <c r="Y44" s="53">
        <v>-120000</v>
      </c>
      <c r="Z44" s="94">
        <v>-100</v>
      </c>
      <c r="AA44" s="95">
        <v>160000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75700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981280</v>
      </c>
      <c r="D49" s="368"/>
      <c r="E49" s="54">
        <v>480500</v>
      </c>
      <c r="F49" s="53">
        <v>480500</v>
      </c>
      <c r="G49" s="53">
        <v>6582</v>
      </c>
      <c r="H49" s="54">
        <v>49873</v>
      </c>
      <c r="I49" s="54"/>
      <c r="J49" s="53">
        <v>56455</v>
      </c>
      <c r="K49" s="53">
        <v>62832</v>
      </c>
      <c r="L49" s="54"/>
      <c r="M49" s="54">
        <v>25914</v>
      </c>
      <c r="N49" s="53">
        <v>88746</v>
      </c>
      <c r="O49" s="53">
        <v>25622</v>
      </c>
      <c r="P49" s="54">
        <v>84349</v>
      </c>
      <c r="Q49" s="54"/>
      <c r="R49" s="53">
        <v>109971</v>
      </c>
      <c r="S49" s="53"/>
      <c r="T49" s="54"/>
      <c r="U49" s="54"/>
      <c r="V49" s="53"/>
      <c r="W49" s="53">
        <v>255172</v>
      </c>
      <c r="X49" s="54">
        <v>360375</v>
      </c>
      <c r="Y49" s="53">
        <v>-105203</v>
      </c>
      <c r="Z49" s="94">
        <v>-29.19</v>
      </c>
      <c r="AA49" s="95">
        <v>480500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34558899</v>
      </c>
      <c r="D60" s="346">
        <f t="shared" si="14"/>
        <v>0</v>
      </c>
      <c r="E60" s="219">
        <f t="shared" si="14"/>
        <v>99309085</v>
      </c>
      <c r="F60" s="264">
        <f t="shared" si="14"/>
        <v>99309085</v>
      </c>
      <c r="G60" s="264">
        <f t="shared" si="14"/>
        <v>89419</v>
      </c>
      <c r="H60" s="219">
        <f t="shared" si="14"/>
        <v>1823251</v>
      </c>
      <c r="I60" s="219">
        <f t="shared" si="14"/>
        <v>2899822</v>
      </c>
      <c r="J60" s="264">
        <f t="shared" si="14"/>
        <v>4812492</v>
      </c>
      <c r="K60" s="264">
        <f t="shared" si="14"/>
        <v>3402912</v>
      </c>
      <c r="L60" s="219">
        <f t="shared" si="14"/>
        <v>2212123</v>
      </c>
      <c r="M60" s="219">
        <f t="shared" si="14"/>
        <v>1391288</v>
      </c>
      <c r="N60" s="264">
        <f t="shared" si="14"/>
        <v>7006323</v>
      </c>
      <c r="O60" s="264">
        <f t="shared" si="14"/>
        <v>593163</v>
      </c>
      <c r="P60" s="219">
        <f t="shared" si="14"/>
        <v>1555442</v>
      </c>
      <c r="Q60" s="219">
        <f t="shared" si="14"/>
        <v>0</v>
      </c>
      <c r="R60" s="264">
        <f t="shared" si="14"/>
        <v>2148605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13967420</v>
      </c>
      <c r="X60" s="219">
        <f t="shared" si="14"/>
        <v>74481814</v>
      </c>
      <c r="Y60" s="264">
        <f t="shared" si="14"/>
        <v>-60514394</v>
      </c>
      <c r="Z60" s="337">
        <f>+IF(X60&lt;&gt;0,+(Y60/X60)*100,0)</f>
        <v>-81.24720753981637</v>
      </c>
      <c r="AA60" s="232">
        <f>+AA57+AA54+AA51+AA40+AA37+AA34+AA22+AA5</f>
        <v>99309085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2017-05-05T12:14:09Z</dcterms:created>
  <dcterms:modified xsi:type="dcterms:W3CDTF">2017-05-05T12:14:12Z</dcterms:modified>
  <cp:category/>
  <cp:version/>
  <cp:contentType/>
  <cp:contentStatus/>
</cp:coreProperties>
</file>