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<sst xmlns="http://schemas.openxmlformats.org/spreadsheetml/2006/main" count="857" uniqueCount="303">
  <si>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Makana(EC104)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</si>
  <si>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</si>
  <si>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</si>
  <si>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</si>
  <si>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</si>
  <si>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</si>
  <si>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</si>
  <si>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</si>
  <si>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</si>
  <si>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</si>
  <si>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</si>
  <si>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</si>
  <si>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</si>
  <si>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</si>
  <si>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</si>
  <si>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</si>
  <si>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</si>
  <si>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</si>
  <si>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</si>
  <si>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</si>
  <si>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</si>
  <si>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</si>
  <si>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</si>
  <si>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</si>
  <si>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</si>
  <si>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</si>
  <si>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</si>
  <si>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</si>
  <si>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</si>
  <si>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</si>
  <si>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</si>
  <si>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</si>
  <si>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</si>
  <si>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</si>
  <si>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</si>
  <si>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</si>
  <si>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</si>
  <si>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</si>
  <si>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</si>
  <si>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</si>
  <si>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</si>
  <si>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</si>
  <si>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</si>
  <si>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</si>
  <si>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</si>
  <si>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</si>
  <si>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</si>
  <si>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</si>
  <si>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</si>
  <si>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</si>
  <si>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</si>
  <si>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</si>
  <si>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</si>
  <si>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</si>
  <si>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</si>
  <si>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</si>
  <si>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</si>
  <si>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</si>
  <si>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</si>
  <si>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</si>
  <si>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</si>
  <si>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</si>
  <si>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</si>
  <si>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</si>
  <si>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</si>
  <si>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</si>
  <si>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</si>
  <si>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</si>
  <si>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</si>
  <si>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</si>
  <si>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Makana(EC104)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</si>
  <si>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</si>
  <si>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</si>
  <si>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</si>
  <si>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</si>
  <si>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</si>
  <si>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</si>
  <si>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</si>
  <si>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</si>
  <si>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</si>
  <si>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</si>
  <si>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</si>
  <si>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</si>
  <si>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</si>
  <si>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</si>
  <si>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</si>
  <si>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</si>
  <si>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</si>
  <si>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</si>
  <si>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</si>
  <si>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</si>
  <si>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</si>
  <si>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</si>
  <si>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</si>
  <si>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</si>
  <si>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</si>
  <si>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</si>
  <si>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</si>
  <si>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</si>
  <si>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</si>
  <si>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Makana(EC104)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</si>
  <si>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</si>
  <si>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</si>
  <si>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</si>
  <si>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</si>
  <si>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</si>
  <si>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</si>
  <si>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</si>
  <si>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</si>
  <si>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</si>
  <si>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</si>
  <si>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</si>
  <si>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</si>
  <si>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</si>
  <si>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</si>
  <si>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</si>
  <si>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</si>
  <si>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</si>
  <si>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</si>
  <si>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</si>
  <si>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</si>
  <si>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</si>
  <si>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</si>
  <si>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</si>
  <si>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</si>
  <si>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</si>
  <si>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</si>
  <si>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</si>
  <si>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</si>
  <si>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Makana(EC104)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</si>
  <si>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</si>
  <si>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</si>
  <si>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</si>
  <si>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</si>
  <si>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</si>
  <si>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</si>
  <si>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</si>
  <si>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</si>
  <si>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</si>
  <si>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</si>
  <si>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Makana(EC104)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</si>
  <si>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</si>
  <si>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</si>
  <si>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</si>
  <si>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</si>
  <si>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</si>
  <si>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</si>
  <si>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</si>
  <si>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</si>
  <si>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</si>
  <si>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</si>
  <si>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</si>
  <si>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</si>
  <si>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</si>
  <si>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</si>
  <si>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</si>
  <si>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</si>
  <si>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</si>
  <si>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</si>
  <si>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</si>
  <si>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</si>
  <si>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</si>
  <si>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</si>
  <si>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</si>
  <si>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</si>
  <si>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</si>
  <si>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</si>
  <si>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</si>
  <si>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</si>
  <si>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</si>
  <si>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</si>
  <si>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</si>
  <si>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</si>
  <si>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</si>
  <si>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Makana(EC104)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</si>
  <si>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</si>
  <si>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</si>
  <si>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</si>
  <si>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</si>
  <si>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</si>
  <si>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</si>
  <si>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</si>
  <si>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</si>
  <si>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</si>
  <si>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</si>
  <si>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</si>
  <si>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</si>
  <si>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</si>
  <si>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</si>
  <si>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</si>
  <si>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</si>
  <si>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</si>
  <si>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</si>
  <si>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</si>
  <si>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</si>
  <si>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</si>
  <si>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</si>
  <si>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</si>
  <si>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</si>
  <si>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</si>
  <si>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</si>
  <si>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</si>
  <si>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Makana(EC104)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</si>
  <si>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</si>
  <si>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</si>
  <si>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</si>
  <si>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</si>
  <si>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</si>
  <si>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</si>
  <si>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</si>
  <si>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</si>
  <si>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</si>
  <si>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</si>
  <si>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</si>
  <si>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</si>
  <si>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</si>
  <si>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</si>
  <si>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</si>
  <si>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</si>
  <si>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</si>
  <si>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</si>
  <si>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</si>
  <si>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</si>
  <si>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</si>
  <si>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</si>
  <si>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</si>
  <si>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</si>
  <si>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Makana(EC104)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</si>
  <si>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</si>
  <si>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</si>
  <si>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</si>
  <si>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</si>
  <si>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</si>
  <si>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</si>
  <si>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</si>
  <si>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</si>
  <si>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</si>
  <si>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</si>
  <si>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</si>
  <si>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</si>
  <si>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</si>
  <si>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</si>
  <si>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</si>
  <si>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</si>
  <si>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</si>
  <si>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</si>
  <si>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</si>
  <si>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</si>
  <si>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</si>
  <si>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</si>
  <si>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</si>
  <si>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</si>
  <si>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</si>
  <si>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</si>
  <si>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</si>
  <si>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</si>
  <si>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</si>
  <si>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</si>
  <si>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</si>
  <si>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</si>
  <si>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</si>
  <si>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</si>
  <si>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</si>
  <si>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Makana(EC104)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</si>
  <si>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</si>
  <si>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</si>
  <si>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Eastern Cape: Makana(EC104)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</si>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</sst>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53449608</v>
      </c>
      <c r="C5" s="19">
        <v>0</v>
      </c>
      <c r="D5" s="59">
        <v>65214779</v>
      </c>
      <c r="E5" s="60">
        <v>65214779</v>
      </c>
      <c r="F5" s="60">
        <v>23753926</v>
      </c>
      <c r="G5" s="60">
        <v>3461509</v>
      </c>
      <c r="H5" s="60">
        <v>7542544</v>
      </c>
      <c r="I5" s="60">
        <v>34757979</v>
      </c>
      <c r="J5" s="60">
        <v>0</v>
      </c>
      <c r="K5" s="60">
        <v>3369904</v>
      </c>
      <c r="L5" s="60">
        <v>0</v>
      </c>
      <c r="M5" s="60">
        <v>3369904</v>
      </c>
      <c r="N5" s="60">
        <v>3900000</v>
      </c>
      <c r="O5" s="60">
        <v>0</v>
      </c>
      <c r="P5" s="60">
        <v>0</v>
      </c>
      <c r="Q5" s="60">
        <v>3900000</v>
      </c>
      <c r="R5" s="60">
        <v>0</v>
      </c>
      <c r="S5" s="60">
        <v>0</v>
      </c>
      <c r="T5" s="60">
        <v>0</v>
      </c>
      <c r="U5" s="60">
        <v>0</v>
      </c>
      <c r="V5" s="60">
        <v>42027883</v>
      </c>
      <c r="W5" s="60">
        <v>44235000</v>
      </c>
      <c r="X5" s="60">
        <v>-2207117</v>
      </c>
      <c r="Y5" s="61">
        <v>-4.99</v>
      </c>
      <c r="Z5" s="62">
        <v>65214779</v>
      </c>
    </row>
    <row r="6" spans="1:26" ht="12.75">
      <c r="A6" s="58" t="s">
        <v>32</v>
      </c>
      <c r="B6" s="19">
        <v>202543006</v>
      </c>
      <c r="C6" s="19">
        <v>0</v>
      </c>
      <c r="D6" s="59">
        <v>306690237</v>
      </c>
      <c r="E6" s="60">
        <v>242709268</v>
      </c>
      <c r="F6" s="60">
        <v>28544752</v>
      </c>
      <c r="G6" s="60">
        <v>7235074</v>
      </c>
      <c r="H6" s="60">
        <v>20219272</v>
      </c>
      <c r="I6" s="60">
        <v>55999098</v>
      </c>
      <c r="J6" s="60">
        <v>19820984</v>
      </c>
      <c r="K6" s="60">
        <v>29779780</v>
      </c>
      <c r="L6" s="60">
        <v>0</v>
      </c>
      <c r="M6" s="60">
        <v>49600764</v>
      </c>
      <c r="N6" s="60">
        <v>19229045</v>
      </c>
      <c r="O6" s="60">
        <v>0</v>
      </c>
      <c r="P6" s="60">
        <v>0</v>
      </c>
      <c r="Q6" s="60">
        <v>19229045</v>
      </c>
      <c r="R6" s="60">
        <v>0</v>
      </c>
      <c r="S6" s="60">
        <v>0</v>
      </c>
      <c r="T6" s="60">
        <v>0</v>
      </c>
      <c r="U6" s="60">
        <v>0</v>
      </c>
      <c r="V6" s="60">
        <v>124828907</v>
      </c>
      <c r="W6" s="60">
        <v>211606497</v>
      </c>
      <c r="X6" s="60">
        <v>-86777590</v>
      </c>
      <c r="Y6" s="61">
        <v>-41.01</v>
      </c>
      <c r="Z6" s="62">
        <v>242709268</v>
      </c>
    </row>
    <row r="7" spans="1:26" ht="12.75">
      <c r="A7" s="58" t="s">
        <v>33</v>
      </c>
      <c r="B7" s="19">
        <v>999800</v>
      </c>
      <c r="C7" s="19">
        <v>0</v>
      </c>
      <c r="D7" s="59">
        <v>700000</v>
      </c>
      <c r="E7" s="60">
        <v>700000</v>
      </c>
      <c r="F7" s="60">
        <v>1627630</v>
      </c>
      <c r="G7" s="60">
        <v>0</v>
      </c>
      <c r="H7" s="60">
        <v>1068900</v>
      </c>
      <c r="I7" s="60">
        <v>2696530</v>
      </c>
      <c r="J7" s="60">
        <v>0</v>
      </c>
      <c r="K7" s="60">
        <v>1276663</v>
      </c>
      <c r="L7" s="60">
        <v>0</v>
      </c>
      <c r="M7" s="60">
        <v>1276663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3973193</v>
      </c>
      <c r="W7" s="60">
        <v>412497</v>
      </c>
      <c r="X7" s="60">
        <v>3560696</v>
      </c>
      <c r="Y7" s="61">
        <v>863.21</v>
      </c>
      <c r="Z7" s="62">
        <v>700000</v>
      </c>
    </row>
    <row r="8" spans="1:26" ht="12.75">
      <c r="A8" s="58" t="s">
        <v>34</v>
      </c>
      <c r="B8" s="19">
        <v>86094231</v>
      </c>
      <c r="C8" s="19">
        <v>0</v>
      </c>
      <c r="D8" s="59">
        <v>91291532</v>
      </c>
      <c r="E8" s="60">
        <v>91292000</v>
      </c>
      <c r="F8" s="60">
        <v>32086000</v>
      </c>
      <c r="G8" s="60">
        <v>19758</v>
      </c>
      <c r="H8" s="60">
        <v>0</v>
      </c>
      <c r="I8" s="60">
        <v>32105758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32105758</v>
      </c>
      <c r="W8" s="60">
        <v>67106250</v>
      </c>
      <c r="X8" s="60">
        <v>-35000492</v>
      </c>
      <c r="Y8" s="61">
        <v>-52.16</v>
      </c>
      <c r="Z8" s="62">
        <v>91292000</v>
      </c>
    </row>
    <row r="9" spans="1:26" ht="12.75">
      <c r="A9" s="58" t="s">
        <v>35</v>
      </c>
      <c r="B9" s="19">
        <v>28841744</v>
      </c>
      <c r="C9" s="19">
        <v>0</v>
      </c>
      <c r="D9" s="59">
        <v>22294615</v>
      </c>
      <c r="E9" s="60">
        <v>22294704</v>
      </c>
      <c r="F9" s="60">
        <v>163755</v>
      </c>
      <c r="G9" s="60">
        <v>22535676</v>
      </c>
      <c r="H9" s="60">
        <v>1822284</v>
      </c>
      <c r="I9" s="60">
        <v>24521715</v>
      </c>
      <c r="J9" s="60">
        <v>197091</v>
      </c>
      <c r="K9" s="60">
        <v>1818033</v>
      </c>
      <c r="L9" s="60">
        <v>0</v>
      </c>
      <c r="M9" s="60">
        <v>2015124</v>
      </c>
      <c r="N9" s="60">
        <v>2022955</v>
      </c>
      <c r="O9" s="60">
        <v>0</v>
      </c>
      <c r="P9" s="60">
        <v>0</v>
      </c>
      <c r="Q9" s="60">
        <v>2022955</v>
      </c>
      <c r="R9" s="60">
        <v>0</v>
      </c>
      <c r="S9" s="60">
        <v>0</v>
      </c>
      <c r="T9" s="60">
        <v>0</v>
      </c>
      <c r="U9" s="60">
        <v>0</v>
      </c>
      <c r="V9" s="60">
        <v>28559794</v>
      </c>
      <c r="W9" s="60">
        <v>31964256</v>
      </c>
      <c r="X9" s="60">
        <v>-3404462</v>
      </c>
      <c r="Y9" s="61">
        <v>-10.65</v>
      </c>
      <c r="Z9" s="62">
        <v>22294704</v>
      </c>
    </row>
    <row r="10" spans="1:26" ht="22.5">
      <c r="A10" s="63" t="s">
        <v>278</v>
      </c>
      <c r="B10" s="64">
        <f>SUM(B5:B9)</f>
        <v>371928389</v>
      </c>
      <c r="C10" s="64">
        <f>SUM(C5:C9)</f>
        <v>0</v>
      </c>
      <c r="D10" s="65">
        <f aca="true" t="shared" si="0" ref="D10:Z10">SUM(D5:D9)</f>
        <v>486191163</v>
      </c>
      <c r="E10" s="66">
        <f t="shared" si="0"/>
        <v>422210751</v>
      </c>
      <c r="F10" s="66">
        <f t="shared" si="0"/>
        <v>86176063</v>
      </c>
      <c r="G10" s="66">
        <f t="shared" si="0"/>
        <v>33252017</v>
      </c>
      <c r="H10" s="66">
        <f t="shared" si="0"/>
        <v>30653000</v>
      </c>
      <c r="I10" s="66">
        <f t="shared" si="0"/>
        <v>150081080</v>
      </c>
      <c r="J10" s="66">
        <f t="shared" si="0"/>
        <v>20018075</v>
      </c>
      <c r="K10" s="66">
        <f t="shared" si="0"/>
        <v>36244380</v>
      </c>
      <c r="L10" s="66">
        <f t="shared" si="0"/>
        <v>0</v>
      </c>
      <c r="M10" s="66">
        <f t="shared" si="0"/>
        <v>56262455</v>
      </c>
      <c r="N10" s="66">
        <f t="shared" si="0"/>
        <v>25152000</v>
      </c>
      <c r="O10" s="66">
        <f t="shared" si="0"/>
        <v>0</v>
      </c>
      <c r="P10" s="66">
        <f t="shared" si="0"/>
        <v>0</v>
      </c>
      <c r="Q10" s="66">
        <f t="shared" si="0"/>
        <v>25152000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231495535</v>
      </c>
      <c r="W10" s="66">
        <f t="shared" si="0"/>
        <v>355324500</v>
      </c>
      <c r="X10" s="66">
        <f t="shared" si="0"/>
        <v>-123828965</v>
      </c>
      <c r="Y10" s="67">
        <f>+IF(W10&lt;&gt;0,(X10/W10)*100,0)</f>
        <v>-34.84954316406552</v>
      </c>
      <c r="Z10" s="68">
        <f t="shared" si="0"/>
        <v>422210751</v>
      </c>
    </row>
    <row r="11" spans="1:26" ht="12.75">
      <c r="A11" s="58" t="s">
        <v>37</v>
      </c>
      <c r="B11" s="19">
        <v>144119649</v>
      </c>
      <c r="C11" s="19">
        <v>0</v>
      </c>
      <c r="D11" s="59">
        <v>144630828</v>
      </c>
      <c r="E11" s="60">
        <v>165268000</v>
      </c>
      <c r="F11" s="60">
        <v>12456259</v>
      </c>
      <c r="G11" s="60">
        <v>10133969</v>
      </c>
      <c r="H11" s="60">
        <v>9845339</v>
      </c>
      <c r="I11" s="60">
        <v>32435567</v>
      </c>
      <c r="J11" s="60">
        <v>389122</v>
      </c>
      <c r="K11" s="60">
        <v>13381166</v>
      </c>
      <c r="L11" s="60">
        <v>0</v>
      </c>
      <c r="M11" s="60">
        <v>13770288</v>
      </c>
      <c r="N11" s="60">
        <v>12663847</v>
      </c>
      <c r="O11" s="60">
        <v>0</v>
      </c>
      <c r="P11" s="60">
        <v>0</v>
      </c>
      <c r="Q11" s="60">
        <v>12663847</v>
      </c>
      <c r="R11" s="60">
        <v>0</v>
      </c>
      <c r="S11" s="60">
        <v>0</v>
      </c>
      <c r="T11" s="60">
        <v>0</v>
      </c>
      <c r="U11" s="60">
        <v>0</v>
      </c>
      <c r="V11" s="60">
        <v>58869702</v>
      </c>
      <c r="W11" s="60">
        <v>107069247</v>
      </c>
      <c r="X11" s="60">
        <v>-48199545</v>
      </c>
      <c r="Y11" s="61">
        <v>-45.02</v>
      </c>
      <c r="Z11" s="62">
        <v>165268000</v>
      </c>
    </row>
    <row r="12" spans="1:26" ht="12.75">
      <c r="A12" s="58" t="s">
        <v>38</v>
      </c>
      <c r="B12" s="19">
        <v>9421559</v>
      </c>
      <c r="C12" s="19">
        <v>0</v>
      </c>
      <c r="D12" s="59">
        <v>10497139</v>
      </c>
      <c r="E12" s="60">
        <v>10497000</v>
      </c>
      <c r="F12" s="60">
        <v>741480</v>
      </c>
      <c r="G12" s="60">
        <v>194447</v>
      </c>
      <c r="H12" s="60">
        <v>614472</v>
      </c>
      <c r="I12" s="60">
        <v>1550399</v>
      </c>
      <c r="J12" s="60">
        <v>0</v>
      </c>
      <c r="K12" s="60">
        <v>799878</v>
      </c>
      <c r="L12" s="60">
        <v>0</v>
      </c>
      <c r="M12" s="60">
        <v>799878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2350277</v>
      </c>
      <c r="W12" s="60">
        <v>7266753</v>
      </c>
      <c r="X12" s="60">
        <v>-4916476</v>
      </c>
      <c r="Y12" s="61">
        <v>-67.66</v>
      </c>
      <c r="Z12" s="62">
        <v>10497000</v>
      </c>
    </row>
    <row r="13" spans="1:26" ht="12.75">
      <c r="A13" s="58" t="s">
        <v>279</v>
      </c>
      <c r="B13" s="19">
        <v>21753047</v>
      </c>
      <c r="C13" s="19">
        <v>0</v>
      </c>
      <c r="D13" s="59">
        <v>31638778</v>
      </c>
      <c r="E13" s="60">
        <v>31638778</v>
      </c>
      <c r="F13" s="60">
        <v>1875803</v>
      </c>
      <c r="G13" s="60">
        <v>1111817</v>
      </c>
      <c r="H13" s="60">
        <v>1875803</v>
      </c>
      <c r="I13" s="60">
        <v>4863423</v>
      </c>
      <c r="J13" s="60">
        <v>0</v>
      </c>
      <c r="K13" s="60">
        <v>1875803</v>
      </c>
      <c r="L13" s="60">
        <v>0</v>
      </c>
      <c r="M13" s="60">
        <v>1875803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6739226</v>
      </c>
      <c r="W13" s="60">
        <v>26250003</v>
      </c>
      <c r="X13" s="60">
        <v>-19510777</v>
      </c>
      <c r="Y13" s="61">
        <v>-74.33</v>
      </c>
      <c r="Z13" s="62">
        <v>31638778</v>
      </c>
    </row>
    <row r="14" spans="1:26" ht="12.75">
      <c r="A14" s="58" t="s">
        <v>40</v>
      </c>
      <c r="B14" s="19">
        <v>19000269</v>
      </c>
      <c r="C14" s="19">
        <v>0</v>
      </c>
      <c r="D14" s="59">
        <v>0</v>
      </c>
      <c r="E14" s="60">
        <v>9700000</v>
      </c>
      <c r="F14" s="60">
        <v>-162459</v>
      </c>
      <c r="G14" s="60">
        <v>0</v>
      </c>
      <c r="H14" s="60">
        <v>3972</v>
      </c>
      <c r="I14" s="60">
        <v>-158487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-158487</v>
      </c>
      <c r="W14" s="60"/>
      <c r="X14" s="60">
        <v>-158487</v>
      </c>
      <c r="Y14" s="61">
        <v>0</v>
      </c>
      <c r="Z14" s="62">
        <v>9700000</v>
      </c>
    </row>
    <row r="15" spans="1:26" ht="12.75">
      <c r="A15" s="58" t="s">
        <v>41</v>
      </c>
      <c r="B15" s="19">
        <v>95360918</v>
      </c>
      <c r="C15" s="19">
        <v>0</v>
      </c>
      <c r="D15" s="59">
        <v>105925995</v>
      </c>
      <c r="E15" s="60">
        <v>72625208</v>
      </c>
      <c r="F15" s="60">
        <v>0</v>
      </c>
      <c r="G15" s="60">
        <v>0</v>
      </c>
      <c r="H15" s="60">
        <v>18527000</v>
      </c>
      <c r="I15" s="60">
        <v>18527000</v>
      </c>
      <c r="J15" s="60">
        <v>9771515</v>
      </c>
      <c r="K15" s="60">
        <v>0</v>
      </c>
      <c r="L15" s="60">
        <v>0</v>
      </c>
      <c r="M15" s="60">
        <v>9771515</v>
      </c>
      <c r="N15" s="60">
        <v>6942426</v>
      </c>
      <c r="O15" s="60">
        <v>0</v>
      </c>
      <c r="P15" s="60">
        <v>0</v>
      </c>
      <c r="Q15" s="60">
        <v>6942426</v>
      </c>
      <c r="R15" s="60">
        <v>0</v>
      </c>
      <c r="S15" s="60">
        <v>0</v>
      </c>
      <c r="T15" s="60">
        <v>0</v>
      </c>
      <c r="U15" s="60">
        <v>0</v>
      </c>
      <c r="V15" s="60">
        <v>35240941</v>
      </c>
      <c r="W15" s="60">
        <v>70543494</v>
      </c>
      <c r="X15" s="60">
        <v>-35302553</v>
      </c>
      <c r="Y15" s="61">
        <v>-50.04</v>
      </c>
      <c r="Z15" s="62">
        <v>72625208</v>
      </c>
    </row>
    <row r="16" spans="1:26" ht="12.75">
      <c r="A16" s="69" t="s">
        <v>42</v>
      </c>
      <c r="B16" s="19">
        <v>2370270</v>
      </c>
      <c r="C16" s="19">
        <v>0</v>
      </c>
      <c r="D16" s="59">
        <v>50515169</v>
      </c>
      <c r="E16" s="60">
        <v>50515000</v>
      </c>
      <c r="F16" s="60">
        <v>253756</v>
      </c>
      <c r="G16" s="60">
        <v>0</v>
      </c>
      <c r="H16" s="60">
        <v>100483</v>
      </c>
      <c r="I16" s="60">
        <v>354239</v>
      </c>
      <c r="J16" s="60">
        <v>0</v>
      </c>
      <c r="K16" s="60">
        <v>1204539</v>
      </c>
      <c r="L16" s="60">
        <v>0</v>
      </c>
      <c r="M16" s="60">
        <v>1204539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1558778</v>
      </c>
      <c r="W16" s="60">
        <v>28425753</v>
      </c>
      <c r="X16" s="60">
        <v>-26866975</v>
      </c>
      <c r="Y16" s="61">
        <v>-94.52</v>
      </c>
      <c r="Z16" s="62">
        <v>50515000</v>
      </c>
    </row>
    <row r="17" spans="1:26" ht="12.75">
      <c r="A17" s="58" t="s">
        <v>43</v>
      </c>
      <c r="B17" s="19">
        <v>179498511</v>
      </c>
      <c r="C17" s="19">
        <v>0</v>
      </c>
      <c r="D17" s="59">
        <v>142982691</v>
      </c>
      <c r="E17" s="60">
        <v>81966296</v>
      </c>
      <c r="F17" s="60">
        <v>3030001</v>
      </c>
      <c r="G17" s="60">
        <v>11688332</v>
      </c>
      <c r="H17" s="60">
        <v>4711931</v>
      </c>
      <c r="I17" s="60">
        <v>19430264</v>
      </c>
      <c r="J17" s="60">
        <v>3002208</v>
      </c>
      <c r="K17" s="60">
        <v>13804617</v>
      </c>
      <c r="L17" s="60">
        <v>6514277</v>
      </c>
      <c r="M17" s="60">
        <v>23321102</v>
      </c>
      <c r="N17" s="60">
        <v>26400916</v>
      </c>
      <c r="O17" s="60">
        <v>0</v>
      </c>
      <c r="P17" s="60">
        <v>0</v>
      </c>
      <c r="Q17" s="60">
        <v>26400916</v>
      </c>
      <c r="R17" s="60">
        <v>0</v>
      </c>
      <c r="S17" s="60">
        <v>0</v>
      </c>
      <c r="T17" s="60">
        <v>0</v>
      </c>
      <c r="U17" s="60">
        <v>0</v>
      </c>
      <c r="V17" s="60">
        <v>69152282</v>
      </c>
      <c r="W17" s="60">
        <v>115769250</v>
      </c>
      <c r="X17" s="60">
        <v>-46616968</v>
      </c>
      <c r="Y17" s="61">
        <v>-40.27</v>
      </c>
      <c r="Z17" s="62">
        <v>81966296</v>
      </c>
    </row>
    <row r="18" spans="1:26" ht="12.75">
      <c r="A18" s="70" t="s">
        <v>44</v>
      </c>
      <c r="B18" s="71">
        <f>SUM(B11:B17)</f>
        <v>471524223</v>
      </c>
      <c r="C18" s="71">
        <f>SUM(C11:C17)</f>
        <v>0</v>
      </c>
      <c r="D18" s="72">
        <f aca="true" t="shared" si="1" ref="D18:Z18">SUM(D11:D17)</f>
        <v>486190600</v>
      </c>
      <c r="E18" s="73">
        <f t="shared" si="1"/>
        <v>422210282</v>
      </c>
      <c r="F18" s="73">
        <f t="shared" si="1"/>
        <v>18194840</v>
      </c>
      <c r="G18" s="73">
        <f t="shared" si="1"/>
        <v>23128565</v>
      </c>
      <c r="H18" s="73">
        <f t="shared" si="1"/>
        <v>35679000</v>
      </c>
      <c r="I18" s="73">
        <f t="shared" si="1"/>
        <v>77002405</v>
      </c>
      <c r="J18" s="73">
        <f t="shared" si="1"/>
        <v>13162845</v>
      </c>
      <c r="K18" s="73">
        <f t="shared" si="1"/>
        <v>31066003</v>
      </c>
      <c r="L18" s="73">
        <f t="shared" si="1"/>
        <v>6514277</v>
      </c>
      <c r="M18" s="73">
        <f t="shared" si="1"/>
        <v>50743125</v>
      </c>
      <c r="N18" s="73">
        <f t="shared" si="1"/>
        <v>46007189</v>
      </c>
      <c r="O18" s="73">
        <f t="shared" si="1"/>
        <v>0</v>
      </c>
      <c r="P18" s="73">
        <f t="shared" si="1"/>
        <v>0</v>
      </c>
      <c r="Q18" s="73">
        <f t="shared" si="1"/>
        <v>46007189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173752719</v>
      </c>
      <c r="W18" s="73">
        <f t="shared" si="1"/>
        <v>355324500</v>
      </c>
      <c r="X18" s="73">
        <f t="shared" si="1"/>
        <v>-181571781</v>
      </c>
      <c r="Y18" s="67">
        <f>+IF(W18&lt;&gt;0,(X18/W18)*100,0)</f>
        <v>-51.10027059772124</v>
      </c>
      <c r="Z18" s="74">
        <f t="shared" si="1"/>
        <v>422210282</v>
      </c>
    </row>
    <row r="19" spans="1:26" ht="12.75">
      <c r="A19" s="70" t="s">
        <v>45</v>
      </c>
      <c r="B19" s="75">
        <f>+B10-B18</f>
        <v>-99595834</v>
      </c>
      <c r="C19" s="75">
        <f>+C10-C18</f>
        <v>0</v>
      </c>
      <c r="D19" s="76">
        <f aca="true" t="shared" si="2" ref="D19:Z19">+D10-D18</f>
        <v>563</v>
      </c>
      <c r="E19" s="77">
        <f t="shared" si="2"/>
        <v>469</v>
      </c>
      <c r="F19" s="77">
        <f t="shared" si="2"/>
        <v>67981223</v>
      </c>
      <c r="G19" s="77">
        <f t="shared" si="2"/>
        <v>10123452</v>
      </c>
      <c r="H19" s="77">
        <f t="shared" si="2"/>
        <v>-5026000</v>
      </c>
      <c r="I19" s="77">
        <f t="shared" si="2"/>
        <v>73078675</v>
      </c>
      <c r="J19" s="77">
        <f t="shared" si="2"/>
        <v>6855230</v>
      </c>
      <c r="K19" s="77">
        <f t="shared" si="2"/>
        <v>5178377</v>
      </c>
      <c r="L19" s="77">
        <f t="shared" si="2"/>
        <v>-6514277</v>
      </c>
      <c r="M19" s="77">
        <f t="shared" si="2"/>
        <v>5519330</v>
      </c>
      <c r="N19" s="77">
        <f t="shared" si="2"/>
        <v>-20855189</v>
      </c>
      <c r="O19" s="77">
        <f t="shared" si="2"/>
        <v>0</v>
      </c>
      <c r="P19" s="77">
        <f t="shared" si="2"/>
        <v>0</v>
      </c>
      <c r="Q19" s="77">
        <f t="shared" si="2"/>
        <v>-20855189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57742816</v>
      </c>
      <c r="W19" s="77">
        <f>IF(E10=E18,0,W10-W18)</f>
        <v>0</v>
      </c>
      <c r="X19" s="77">
        <f t="shared" si="2"/>
        <v>57742816</v>
      </c>
      <c r="Y19" s="78">
        <f>+IF(W19&lt;&gt;0,(X19/W19)*100,0)</f>
        <v>0</v>
      </c>
      <c r="Z19" s="79">
        <f t="shared" si="2"/>
        <v>469</v>
      </c>
    </row>
    <row r="20" spans="1:26" ht="12.75">
      <c r="A20" s="58" t="s">
        <v>46</v>
      </c>
      <c r="B20" s="19">
        <v>30179448</v>
      </c>
      <c r="C20" s="19">
        <v>0</v>
      </c>
      <c r="D20" s="59">
        <v>170043200</v>
      </c>
      <c r="E20" s="60">
        <v>43168000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157874000</v>
      </c>
      <c r="X20" s="60">
        <v>-157874000</v>
      </c>
      <c r="Y20" s="61">
        <v>-100</v>
      </c>
      <c r="Z20" s="62">
        <v>43168000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-69416386</v>
      </c>
      <c r="C22" s="86">
        <f>SUM(C19:C21)</f>
        <v>0</v>
      </c>
      <c r="D22" s="87">
        <f aca="true" t="shared" si="3" ref="D22:Z22">SUM(D19:D21)</f>
        <v>170043763</v>
      </c>
      <c r="E22" s="88">
        <f t="shared" si="3"/>
        <v>43168469</v>
      </c>
      <c r="F22" s="88">
        <f t="shared" si="3"/>
        <v>67981223</v>
      </c>
      <c r="G22" s="88">
        <f t="shared" si="3"/>
        <v>10123452</v>
      </c>
      <c r="H22" s="88">
        <f t="shared" si="3"/>
        <v>-5026000</v>
      </c>
      <c r="I22" s="88">
        <f t="shared" si="3"/>
        <v>73078675</v>
      </c>
      <c r="J22" s="88">
        <f t="shared" si="3"/>
        <v>6855230</v>
      </c>
      <c r="K22" s="88">
        <f t="shared" si="3"/>
        <v>5178377</v>
      </c>
      <c r="L22" s="88">
        <f t="shared" si="3"/>
        <v>-6514277</v>
      </c>
      <c r="M22" s="88">
        <f t="shared" si="3"/>
        <v>5519330</v>
      </c>
      <c r="N22" s="88">
        <f t="shared" si="3"/>
        <v>-20855189</v>
      </c>
      <c r="O22" s="88">
        <f t="shared" si="3"/>
        <v>0</v>
      </c>
      <c r="P22" s="88">
        <f t="shared" si="3"/>
        <v>0</v>
      </c>
      <c r="Q22" s="88">
        <f t="shared" si="3"/>
        <v>-20855189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57742816</v>
      </c>
      <c r="W22" s="88">
        <f t="shared" si="3"/>
        <v>157874000</v>
      </c>
      <c r="X22" s="88">
        <f t="shared" si="3"/>
        <v>-100131184</v>
      </c>
      <c r="Y22" s="89">
        <f>+IF(W22&lt;&gt;0,(X22/W22)*100,0)</f>
        <v>-63.42474631668292</v>
      </c>
      <c r="Z22" s="90">
        <f t="shared" si="3"/>
        <v>43168469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-69416386</v>
      </c>
      <c r="C24" s="75">
        <f>SUM(C22:C23)</f>
        <v>0</v>
      </c>
      <c r="D24" s="76">
        <f aca="true" t="shared" si="4" ref="D24:Z24">SUM(D22:D23)</f>
        <v>170043763</v>
      </c>
      <c r="E24" s="77">
        <f t="shared" si="4"/>
        <v>43168469</v>
      </c>
      <c r="F24" s="77">
        <f t="shared" si="4"/>
        <v>67981223</v>
      </c>
      <c r="G24" s="77">
        <f t="shared" si="4"/>
        <v>10123452</v>
      </c>
      <c r="H24" s="77">
        <f t="shared" si="4"/>
        <v>-5026000</v>
      </c>
      <c r="I24" s="77">
        <f t="shared" si="4"/>
        <v>73078675</v>
      </c>
      <c r="J24" s="77">
        <f t="shared" si="4"/>
        <v>6855230</v>
      </c>
      <c r="K24" s="77">
        <f t="shared" si="4"/>
        <v>5178377</v>
      </c>
      <c r="L24" s="77">
        <f t="shared" si="4"/>
        <v>-6514277</v>
      </c>
      <c r="M24" s="77">
        <f t="shared" si="4"/>
        <v>5519330</v>
      </c>
      <c r="N24" s="77">
        <f t="shared" si="4"/>
        <v>-20855189</v>
      </c>
      <c r="O24" s="77">
        <f t="shared" si="4"/>
        <v>0</v>
      </c>
      <c r="P24" s="77">
        <f t="shared" si="4"/>
        <v>0</v>
      </c>
      <c r="Q24" s="77">
        <f t="shared" si="4"/>
        <v>-20855189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57742816</v>
      </c>
      <c r="W24" s="77">
        <f t="shared" si="4"/>
        <v>157874000</v>
      </c>
      <c r="X24" s="77">
        <f t="shared" si="4"/>
        <v>-100131184</v>
      </c>
      <c r="Y24" s="78">
        <f>+IF(W24&lt;&gt;0,(X24/W24)*100,0)</f>
        <v>-63.42474631668292</v>
      </c>
      <c r="Z24" s="79">
        <f t="shared" si="4"/>
        <v>43168469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28623555</v>
      </c>
      <c r="C27" s="22">
        <v>0</v>
      </c>
      <c r="D27" s="99">
        <v>170043113</v>
      </c>
      <c r="E27" s="100">
        <v>43168100</v>
      </c>
      <c r="F27" s="100">
        <v>355763</v>
      </c>
      <c r="G27" s="100">
        <v>1869535</v>
      </c>
      <c r="H27" s="100">
        <v>1024000</v>
      </c>
      <c r="I27" s="100">
        <v>3249298</v>
      </c>
      <c r="J27" s="100">
        <v>0</v>
      </c>
      <c r="K27" s="100">
        <v>0</v>
      </c>
      <c r="L27" s="100">
        <v>2300000</v>
      </c>
      <c r="M27" s="100">
        <v>2300000</v>
      </c>
      <c r="N27" s="100">
        <v>779396</v>
      </c>
      <c r="O27" s="100">
        <v>2558712</v>
      </c>
      <c r="P27" s="100">
        <v>2141702</v>
      </c>
      <c r="Q27" s="100">
        <v>5479810</v>
      </c>
      <c r="R27" s="100">
        <v>0</v>
      </c>
      <c r="S27" s="100">
        <v>0</v>
      </c>
      <c r="T27" s="100">
        <v>0</v>
      </c>
      <c r="U27" s="100">
        <v>0</v>
      </c>
      <c r="V27" s="100">
        <v>11029108</v>
      </c>
      <c r="W27" s="100">
        <v>32376075</v>
      </c>
      <c r="X27" s="100">
        <v>-21346967</v>
      </c>
      <c r="Y27" s="101">
        <v>-65.93</v>
      </c>
      <c r="Z27" s="102">
        <v>43168100</v>
      </c>
    </row>
    <row r="28" spans="1:26" ht="12.75">
      <c r="A28" s="103" t="s">
        <v>46</v>
      </c>
      <c r="B28" s="19">
        <v>27249375</v>
      </c>
      <c r="C28" s="19">
        <v>0</v>
      </c>
      <c r="D28" s="59">
        <v>170043113</v>
      </c>
      <c r="E28" s="60">
        <v>43168100</v>
      </c>
      <c r="F28" s="60">
        <v>0</v>
      </c>
      <c r="G28" s="60">
        <v>0</v>
      </c>
      <c r="H28" s="60">
        <v>1024000</v>
      </c>
      <c r="I28" s="60">
        <v>1024000</v>
      </c>
      <c r="J28" s="60">
        <v>0</v>
      </c>
      <c r="K28" s="60">
        <v>0</v>
      </c>
      <c r="L28" s="60">
        <v>2300000</v>
      </c>
      <c r="M28" s="60">
        <v>2300000</v>
      </c>
      <c r="N28" s="60">
        <v>779396</v>
      </c>
      <c r="O28" s="60">
        <v>2558712</v>
      </c>
      <c r="P28" s="60">
        <v>2141702</v>
      </c>
      <c r="Q28" s="60">
        <v>5479810</v>
      </c>
      <c r="R28" s="60">
        <v>0</v>
      </c>
      <c r="S28" s="60">
        <v>0</v>
      </c>
      <c r="T28" s="60">
        <v>0</v>
      </c>
      <c r="U28" s="60">
        <v>0</v>
      </c>
      <c r="V28" s="60">
        <v>8803810</v>
      </c>
      <c r="W28" s="60">
        <v>32376075</v>
      </c>
      <c r="X28" s="60">
        <v>-23572265</v>
      </c>
      <c r="Y28" s="61">
        <v>-72.81</v>
      </c>
      <c r="Z28" s="62">
        <v>43168100</v>
      </c>
    </row>
    <row r="29" spans="1:26" ht="12.75">
      <c r="A29" s="58" t="s">
        <v>283</v>
      </c>
      <c r="B29" s="19">
        <v>932338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355763</v>
      </c>
      <c r="G30" s="60">
        <v>1869535</v>
      </c>
      <c r="H30" s="60">
        <v>0</v>
      </c>
      <c r="I30" s="60">
        <v>2225298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2225298</v>
      </c>
      <c r="W30" s="60"/>
      <c r="X30" s="60">
        <v>2225298</v>
      </c>
      <c r="Y30" s="61">
        <v>0</v>
      </c>
      <c r="Z30" s="62">
        <v>0</v>
      </c>
    </row>
    <row r="31" spans="1:26" ht="12.75">
      <c r="A31" s="58" t="s">
        <v>53</v>
      </c>
      <c r="B31" s="19">
        <v>441842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28623555</v>
      </c>
      <c r="C32" s="22">
        <f>SUM(C28:C31)</f>
        <v>0</v>
      </c>
      <c r="D32" s="99">
        <f aca="true" t="shared" si="5" ref="D32:Z32">SUM(D28:D31)</f>
        <v>170043113</v>
      </c>
      <c r="E32" s="100">
        <f t="shared" si="5"/>
        <v>43168100</v>
      </c>
      <c r="F32" s="100">
        <f t="shared" si="5"/>
        <v>355763</v>
      </c>
      <c r="G32" s="100">
        <f t="shared" si="5"/>
        <v>1869535</v>
      </c>
      <c r="H32" s="100">
        <f t="shared" si="5"/>
        <v>1024000</v>
      </c>
      <c r="I32" s="100">
        <f t="shared" si="5"/>
        <v>3249298</v>
      </c>
      <c r="J32" s="100">
        <f t="shared" si="5"/>
        <v>0</v>
      </c>
      <c r="K32" s="100">
        <f t="shared" si="5"/>
        <v>0</v>
      </c>
      <c r="L32" s="100">
        <f t="shared" si="5"/>
        <v>2300000</v>
      </c>
      <c r="M32" s="100">
        <f t="shared" si="5"/>
        <v>2300000</v>
      </c>
      <c r="N32" s="100">
        <f t="shared" si="5"/>
        <v>779396</v>
      </c>
      <c r="O32" s="100">
        <f t="shared" si="5"/>
        <v>2558712</v>
      </c>
      <c r="P32" s="100">
        <f t="shared" si="5"/>
        <v>2141702</v>
      </c>
      <c r="Q32" s="100">
        <f t="shared" si="5"/>
        <v>5479810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11029108</v>
      </c>
      <c r="W32" s="100">
        <f t="shared" si="5"/>
        <v>32376075</v>
      </c>
      <c r="X32" s="100">
        <f t="shared" si="5"/>
        <v>-21346967</v>
      </c>
      <c r="Y32" s="101">
        <f>+IF(W32&lt;&gt;0,(X32/W32)*100,0)</f>
        <v>-65.93438827899924</v>
      </c>
      <c r="Z32" s="102">
        <f t="shared" si="5"/>
        <v>43168100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56640955</v>
      </c>
      <c r="C35" s="19">
        <v>0</v>
      </c>
      <c r="D35" s="59">
        <v>278677355</v>
      </c>
      <c r="E35" s="60">
        <v>278677400</v>
      </c>
      <c r="F35" s="60">
        <v>332064291</v>
      </c>
      <c r="G35" s="60">
        <v>352017304</v>
      </c>
      <c r="H35" s="60">
        <v>95225098</v>
      </c>
      <c r="I35" s="60">
        <v>95225098</v>
      </c>
      <c r="J35" s="60">
        <v>42971077</v>
      </c>
      <c r="K35" s="60">
        <v>14085837</v>
      </c>
      <c r="L35" s="60">
        <v>352017304</v>
      </c>
      <c r="M35" s="60">
        <v>352017304</v>
      </c>
      <c r="N35" s="60">
        <v>168943741</v>
      </c>
      <c r="O35" s="60">
        <v>455855483</v>
      </c>
      <c r="P35" s="60">
        <v>453644001</v>
      </c>
      <c r="Q35" s="60">
        <v>453644001</v>
      </c>
      <c r="R35" s="60">
        <v>0</v>
      </c>
      <c r="S35" s="60">
        <v>0</v>
      </c>
      <c r="T35" s="60">
        <v>0</v>
      </c>
      <c r="U35" s="60">
        <v>0</v>
      </c>
      <c r="V35" s="60">
        <v>453644001</v>
      </c>
      <c r="W35" s="60">
        <v>209008050</v>
      </c>
      <c r="X35" s="60">
        <v>244635951</v>
      </c>
      <c r="Y35" s="61">
        <v>117.05</v>
      </c>
      <c r="Z35" s="62">
        <v>278677400</v>
      </c>
    </row>
    <row r="36" spans="1:26" ht="12.75">
      <c r="A36" s="58" t="s">
        <v>57</v>
      </c>
      <c r="B36" s="19">
        <v>1108117344</v>
      </c>
      <c r="C36" s="19">
        <v>0</v>
      </c>
      <c r="D36" s="59">
        <v>920960680</v>
      </c>
      <c r="E36" s="60">
        <v>1155225100</v>
      </c>
      <c r="F36" s="60">
        <v>1035035968</v>
      </c>
      <c r="G36" s="60">
        <v>1051161813</v>
      </c>
      <c r="H36" s="60">
        <v>1081502182</v>
      </c>
      <c r="I36" s="60">
        <v>1081502182</v>
      </c>
      <c r="J36" s="60">
        <v>1129184649</v>
      </c>
      <c r="K36" s="60">
        <v>1144333446</v>
      </c>
      <c r="L36" s="60">
        <v>1833795629</v>
      </c>
      <c r="M36" s="60">
        <v>1833795629</v>
      </c>
      <c r="N36" s="60">
        <v>1126107219</v>
      </c>
      <c r="O36" s="60">
        <v>1682638970</v>
      </c>
      <c r="P36" s="60">
        <v>1682638970</v>
      </c>
      <c r="Q36" s="60">
        <v>1682638970</v>
      </c>
      <c r="R36" s="60">
        <v>0</v>
      </c>
      <c r="S36" s="60">
        <v>0</v>
      </c>
      <c r="T36" s="60">
        <v>0</v>
      </c>
      <c r="U36" s="60">
        <v>0</v>
      </c>
      <c r="V36" s="60">
        <v>1682638970</v>
      </c>
      <c r="W36" s="60">
        <v>866418825</v>
      </c>
      <c r="X36" s="60">
        <v>816220145</v>
      </c>
      <c r="Y36" s="61">
        <v>94.21</v>
      </c>
      <c r="Z36" s="62">
        <v>1155225100</v>
      </c>
    </row>
    <row r="37" spans="1:26" ht="12.75">
      <c r="A37" s="58" t="s">
        <v>58</v>
      </c>
      <c r="B37" s="19">
        <v>181792802</v>
      </c>
      <c r="C37" s="19">
        <v>0</v>
      </c>
      <c r="D37" s="59">
        <v>281004613</v>
      </c>
      <c r="E37" s="60">
        <v>281004500</v>
      </c>
      <c r="F37" s="60">
        <v>525743243</v>
      </c>
      <c r="G37" s="60">
        <v>539274442</v>
      </c>
      <c r="H37" s="60">
        <v>194676725</v>
      </c>
      <c r="I37" s="60">
        <v>194676725</v>
      </c>
      <c r="J37" s="60">
        <v>189931007</v>
      </c>
      <c r="K37" s="60">
        <v>196605088</v>
      </c>
      <c r="L37" s="60">
        <v>539274442</v>
      </c>
      <c r="M37" s="60">
        <v>539274442</v>
      </c>
      <c r="N37" s="60">
        <v>202568515</v>
      </c>
      <c r="O37" s="60">
        <v>250128175</v>
      </c>
      <c r="P37" s="60">
        <v>247916693</v>
      </c>
      <c r="Q37" s="60">
        <v>247916693</v>
      </c>
      <c r="R37" s="60">
        <v>0</v>
      </c>
      <c r="S37" s="60">
        <v>0</v>
      </c>
      <c r="T37" s="60">
        <v>0</v>
      </c>
      <c r="U37" s="60">
        <v>0</v>
      </c>
      <c r="V37" s="60">
        <v>247916693</v>
      </c>
      <c r="W37" s="60">
        <v>210753375</v>
      </c>
      <c r="X37" s="60">
        <v>37163318</v>
      </c>
      <c r="Y37" s="61">
        <v>17.63</v>
      </c>
      <c r="Z37" s="62">
        <v>281004500</v>
      </c>
    </row>
    <row r="38" spans="1:26" ht="12.75">
      <c r="A38" s="58" t="s">
        <v>59</v>
      </c>
      <c r="B38" s="19">
        <v>149373788</v>
      </c>
      <c r="C38" s="19">
        <v>0</v>
      </c>
      <c r="D38" s="59">
        <v>109840972</v>
      </c>
      <c r="E38" s="60">
        <v>109841000</v>
      </c>
      <c r="F38" s="60">
        <v>173890778</v>
      </c>
      <c r="G38" s="60">
        <v>175002475</v>
      </c>
      <c r="H38" s="60">
        <v>120133162</v>
      </c>
      <c r="I38" s="60">
        <v>120133162</v>
      </c>
      <c r="J38" s="60">
        <v>118850742</v>
      </c>
      <c r="K38" s="60">
        <v>117568322</v>
      </c>
      <c r="L38" s="60">
        <v>67550095</v>
      </c>
      <c r="M38" s="60">
        <v>67550095</v>
      </c>
      <c r="N38" s="60">
        <v>114815528</v>
      </c>
      <c r="O38" s="60">
        <v>67550095</v>
      </c>
      <c r="P38" s="60">
        <v>67550095</v>
      </c>
      <c r="Q38" s="60">
        <v>67550095</v>
      </c>
      <c r="R38" s="60">
        <v>0</v>
      </c>
      <c r="S38" s="60">
        <v>0</v>
      </c>
      <c r="T38" s="60">
        <v>0</v>
      </c>
      <c r="U38" s="60">
        <v>0</v>
      </c>
      <c r="V38" s="60">
        <v>67550095</v>
      </c>
      <c r="W38" s="60">
        <v>82380750</v>
      </c>
      <c r="X38" s="60">
        <v>-14830655</v>
      </c>
      <c r="Y38" s="61">
        <v>-18</v>
      </c>
      <c r="Z38" s="62">
        <v>109841000</v>
      </c>
    </row>
    <row r="39" spans="1:26" ht="12.75">
      <c r="A39" s="58" t="s">
        <v>60</v>
      </c>
      <c r="B39" s="19">
        <v>833591709</v>
      </c>
      <c r="C39" s="19">
        <v>0</v>
      </c>
      <c r="D39" s="59">
        <v>808792450</v>
      </c>
      <c r="E39" s="60">
        <v>1043057000</v>
      </c>
      <c r="F39" s="60">
        <v>667466238</v>
      </c>
      <c r="G39" s="60">
        <v>688902200</v>
      </c>
      <c r="H39" s="60">
        <v>861917393</v>
      </c>
      <c r="I39" s="60">
        <v>861917393</v>
      </c>
      <c r="J39" s="60">
        <v>863373977</v>
      </c>
      <c r="K39" s="60">
        <v>844245873</v>
      </c>
      <c r="L39" s="60">
        <v>1578988396</v>
      </c>
      <c r="M39" s="60">
        <v>1578988396</v>
      </c>
      <c r="N39" s="60">
        <v>977666917</v>
      </c>
      <c r="O39" s="60">
        <v>1820816183</v>
      </c>
      <c r="P39" s="60">
        <v>1820816183</v>
      </c>
      <c r="Q39" s="60">
        <v>1820816183</v>
      </c>
      <c r="R39" s="60">
        <v>0</v>
      </c>
      <c r="S39" s="60">
        <v>0</v>
      </c>
      <c r="T39" s="60">
        <v>0</v>
      </c>
      <c r="U39" s="60">
        <v>0</v>
      </c>
      <c r="V39" s="60">
        <v>1820816183</v>
      </c>
      <c r="W39" s="60">
        <v>782292750</v>
      </c>
      <c r="X39" s="60">
        <v>1038523433</v>
      </c>
      <c r="Y39" s="61">
        <v>132.75</v>
      </c>
      <c r="Z39" s="62">
        <v>1043057000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12067381</v>
      </c>
      <c r="C42" s="19">
        <v>0</v>
      </c>
      <c r="D42" s="59">
        <v>184063284</v>
      </c>
      <c r="E42" s="60">
        <v>57188279</v>
      </c>
      <c r="F42" s="60">
        <v>35676785</v>
      </c>
      <c r="G42" s="60">
        <v>34307033</v>
      </c>
      <c r="H42" s="60">
        <v>5295587</v>
      </c>
      <c r="I42" s="60">
        <v>75279405</v>
      </c>
      <c r="J42" s="60">
        <v>4275149</v>
      </c>
      <c r="K42" s="60">
        <v>10716623</v>
      </c>
      <c r="L42" s="60">
        <v>12458000</v>
      </c>
      <c r="M42" s="60">
        <v>27449772</v>
      </c>
      <c r="N42" s="60">
        <v>-22886190</v>
      </c>
      <c r="O42" s="60">
        <v>6742452</v>
      </c>
      <c r="P42" s="60">
        <v>-2211454</v>
      </c>
      <c r="Q42" s="60">
        <v>-18355192</v>
      </c>
      <c r="R42" s="60">
        <v>0</v>
      </c>
      <c r="S42" s="60">
        <v>0</v>
      </c>
      <c r="T42" s="60">
        <v>0</v>
      </c>
      <c r="U42" s="60">
        <v>0</v>
      </c>
      <c r="V42" s="60">
        <v>84373985</v>
      </c>
      <c r="W42" s="60">
        <v>67621833</v>
      </c>
      <c r="X42" s="60">
        <v>16752152</v>
      </c>
      <c r="Y42" s="61">
        <v>24.77</v>
      </c>
      <c r="Z42" s="62">
        <v>57188279</v>
      </c>
    </row>
    <row r="43" spans="1:26" ht="12.75">
      <c r="A43" s="58" t="s">
        <v>63</v>
      </c>
      <c r="B43" s="19">
        <v>-28166459</v>
      </c>
      <c r="C43" s="19">
        <v>0</v>
      </c>
      <c r="D43" s="59">
        <v>-173043000</v>
      </c>
      <c r="E43" s="60">
        <v>-43168440</v>
      </c>
      <c r="F43" s="60">
        <v>-355763</v>
      </c>
      <c r="G43" s="60">
        <v>-1869535</v>
      </c>
      <c r="H43" s="60">
        <v>-1024000</v>
      </c>
      <c r="I43" s="60">
        <v>-3249298</v>
      </c>
      <c r="J43" s="60">
        <v>-4107000</v>
      </c>
      <c r="K43" s="60">
        <v>-10081000</v>
      </c>
      <c r="L43" s="60">
        <v>-2300000</v>
      </c>
      <c r="M43" s="60">
        <v>-16488000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-19737298</v>
      </c>
      <c r="W43" s="60">
        <v>-32376330</v>
      </c>
      <c r="X43" s="60">
        <v>12639032</v>
      </c>
      <c r="Y43" s="61">
        <v>-39.04</v>
      </c>
      <c r="Z43" s="62">
        <v>-43168440</v>
      </c>
    </row>
    <row r="44" spans="1:26" ht="12.75">
      <c r="A44" s="58" t="s">
        <v>64</v>
      </c>
      <c r="B44" s="19">
        <v>0</v>
      </c>
      <c r="C44" s="19">
        <v>0</v>
      </c>
      <c r="D44" s="59">
        <v>-5499996</v>
      </c>
      <c r="E44" s="60">
        <v>-4000000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-2999997</v>
      </c>
      <c r="X44" s="60">
        <v>2999997</v>
      </c>
      <c r="Y44" s="61">
        <v>-100</v>
      </c>
      <c r="Z44" s="62">
        <v>-4000000</v>
      </c>
    </row>
    <row r="45" spans="1:26" ht="12.75">
      <c r="A45" s="70" t="s">
        <v>65</v>
      </c>
      <c r="B45" s="22">
        <v>5559906</v>
      </c>
      <c r="C45" s="22">
        <v>0</v>
      </c>
      <c r="D45" s="99">
        <v>8129288</v>
      </c>
      <c r="E45" s="100">
        <v>12628839</v>
      </c>
      <c r="F45" s="100">
        <v>40500176</v>
      </c>
      <c r="G45" s="100">
        <v>72937674</v>
      </c>
      <c r="H45" s="100">
        <v>77209261</v>
      </c>
      <c r="I45" s="100">
        <v>77209261</v>
      </c>
      <c r="J45" s="100">
        <v>77377410</v>
      </c>
      <c r="K45" s="100">
        <v>78013033</v>
      </c>
      <c r="L45" s="100">
        <v>88171033</v>
      </c>
      <c r="M45" s="100">
        <v>88171033</v>
      </c>
      <c r="N45" s="100">
        <v>65284843</v>
      </c>
      <c r="O45" s="100">
        <v>72027295</v>
      </c>
      <c r="P45" s="100">
        <v>69815841</v>
      </c>
      <c r="Q45" s="100">
        <v>69815841</v>
      </c>
      <c r="R45" s="100">
        <v>0</v>
      </c>
      <c r="S45" s="100">
        <v>0</v>
      </c>
      <c r="T45" s="100">
        <v>0</v>
      </c>
      <c r="U45" s="100">
        <v>0</v>
      </c>
      <c r="V45" s="100">
        <v>69815841</v>
      </c>
      <c r="W45" s="100">
        <v>34854506</v>
      </c>
      <c r="X45" s="100">
        <v>34961335</v>
      </c>
      <c r="Y45" s="101">
        <v>100.31</v>
      </c>
      <c r="Z45" s="102">
        <v>12628839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8062</v>
      </c>
      <c r="C51" s="52">
        <v>0</v>
      </c>
      <c r="D51" s="129">
        <v>29754517</v>
      </c>
      <c r="E51" s="54">
        <v>16801411</v>
      </c>
      <c r="F51" s="54">
        <v>0</v>
      </c>
      <c r="G51" s="54">
        <v>0</v>
      </c>
      <c r="H51" s="54">
        <v>0</v>
      </c>
      <c r="I51" s="54">
        <v>17202964</v>
      </c>
      <c r="J51" s="54">
        <v>0</v>
      </c>
      <c r="K51" s="54">
        <v>0</v>
      </c>
      <c r="L51" s="54">
        <v>0</v>
      </c>
      <c r="M51" s="54">
        <v>62311164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126078118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98.44560082609568</v>
      </c>
      <c r="C58" s="5">
        <f>IF(C67=0,0,+(C76/C67)*100)</f>
        <v>0</v>
      </c>
      <c r="D58" s="6">
        <f aca="true" t="shared" si="6" ref="D58:Z58">IF(D67=0,0,+(D76/D67)*100)</f>
        <v>75.99106178890372</v>
      </c>
      <c r="E58" s="7">
        <f t="shared" si="6"/>
        <v>91.89317026208474</v>
      </c>
      <c r="F58" s="7">
        <f t="shared" si="6"/>
        <v>163.8091119626389</v>
      </c>
      <c r="G58" s="7">
        <f t="shared" si="6"/>
        <v>478.1926620865748</v>
      </c>
      <c r="H58" s="7">
        <f t="shared" si="6"/>
        <v>156.54306260080392</v>
      </c>
      <c r="I58" s="7">
        <f t="shared" si="6"/>
        <v>198.63957496119008</v>
      </c>
      <c r="J58" s="7">
        <f t="shared" si="6"/>
        <v>150.83538738540932</v>
      </c>
      <c r="K58" s="7">
        <f t="shared" si="6"/>
        <v>128.7362256605523</v>
      </c>
      <c r="L58" s="7">
        <f t="shared" si="6"/>
        <v>0</v>
      </c>
      <c r="M58" s="7">
        <f t="shared" si="6"/>
        <v>165.3273977968335</v>
      </c>
      <c r="N58" s="7">
        <f t="shared" si="6"/>
        <v>96.24875994663851</v>
      </c>
      <c r="O58" s="7">
        <f t="shared" si="6"/>
        <v>0</v>
      </c>
      <c r="P58" s="7">
        <f t="shared" si="6"/>
        <v>0</v>
      </c>
      <c r="Q58" s="7">
        <f t="shared" si="6"/>
        <v>242.6441342476527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194.1639713912751</v>
      </c>
      <c r="W58" s="7">
        <f t="shared" si="6"/>
        <v>81.02846882704812</v>
      </c>
      <c r="X58" s="7">
        <f t="shared" si="6"/>
        <v>0</v>
      </c>
      <c r="Y58" s="7">
        <f t="shared" si="6"/>
        <v>0</v>
      </c>
      <c r="Z58" s="8">
        <f t="shared" si="6"/>
        <v>91.89317026208474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87.77077968783732</v>
      </c>
      <c r="E59" s="10">
        <f t="shared" si="7"/>
        <v>87.77077968783732</v>
      </c>
      <c r="F59" s="10">
        <f t="shared" si="7"/>
        <v>217.08640079117868</v>
      </c>
      <c r="G59" s="10">
        <f t="shared" si="7"/>
        <v>1177.6539942551067</v>
      </c>
      <c r="H59" s="10">
        <f t="shared" si="7"/>
        <v>208.9315620830319</v>
      </c>
      <c r="I59" s="10">
        <f t="shared" si="7"/>
        <v>310.97865902962883</v>
      </c>
      <c r="J59" s="10">
        <f t="shared" si="7"/>
        <v>0</v>
      </c>
      <c r="K59" s="10">
        <f t="shared" si="7"/>
        <v>100</v>
      </c>
      <c r="L59" s="10">
        <f t="shared" si="7"/>
        <v>0</v>
      </c>
      <c r="M59" s="10">
        <f t="shared" si="7"/>
        <v>312.6005073141549</v>
      </c>
      <c r="N59" s="10">
        <f t="shared" si="7"/>
        <v>99.30605128205127</v>
      </c>
      <c r="O59" s="10">
        <f t="shared" si="7"/>
        <v>0</v>
      </c>
      <c r="P59" s="10">
        <f t="shared" si="7"/>
        <v>0</v>
      </c>
      <c r="Q59" s="10">
        <f t="shared" si="7"/>
        <v>276.3162051282051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307.8921819592959</v>
      </c>
      <c r="W59" s="10">
        <f t="shared" si="7"/>
        <v>97.04903357070194</v>
      </c>
      <c r="X59" s="10">
        <f t="shared" si="7"/>
        <v>0</v>
      </c>
      <c r="Y59" s="10">
        <f t="shared" si="7"/>
        <v>0</v>
      </c>
      <c r="Z59" s="11">
        <f t="shared" si="7"/>
        <v>87.77077968783732</v>
      </c>
    </row>
    <row r="60" spans="1:26" ht="12.75">
      <c r="A60" s="38" t="s">
        <v>32</v>
      </c>
      <c r="B60" s="12">
        <f t="shared" si="7"/>
        <v>132.18420042605666</v>
      </c>
      <c r="C60" s="12">
        <f t="shared" si="7"/>
        <v>0</v>
      </c>
      <c r="D60" s="3">
        <f t="shared" si="7"/>
        <v>73.71567422930389</v>
      </c>
      <c r="E60" s="13">
        <f t="shared" si="7"/>
        <v>93.14797694499248</v>
      </c>
      <c r="F60" s="13">
        <f t="shared" si="7"/>
        <v>108.07050276702353</v>
      </c>
      <c r="G60" s="13">
        <f t="shared" si="7"/>
        <v>120.73674712933136</v>
      </c>
      <c r="H60" s="13">
        <f t="shared" si="7"/>
        <v>137.00019466576245</v>
      </c>
      <c r="I60" s="13">
        <f t="shared" si="7"/>
        <v>120.1524567413568</v>
      </c>
      <c r="J60" s="13">
        <f t="shared" si="7"/>
        <v>133.56917598036506</v>
      </c>
      <c r="K60" s="13">
        <f t="shared" si="7"/>
        <v>131.98804020714726</v>
      </c>
      <c r="L60" s="13">
        <f t="shared" si="7"/>
        <v>0</v>
      </c>
      <c r="M60" s="13">
        <f t="shared" si="7"/>
        <v>155.32157932083464</v>
      </c>
      <c r="N60" s="13">
        <f t="shared" si="7"/>
        <v>86.02162509890636</v>
      </c>
      <c r="O60" s="13">
        <f t="shared" si="7"/>
        <v>0</v>
      </c>
      <c r="P60" s="13">
        <f t="shared" si="7"/>
        <v>0</v>
      </c>
      <c r="Q60" s="13">
        <f t="shared" si="7"/>
        <v>213.80566221567426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148.55354697610227</v>
      </c>
      <c r="W60" s="13">
        <f t="shared" si="7"/>
        <v>77.18764844918726</v>
      </c>
      <c r="X60" s="13">
        <f t="shared" si="7"/>
        <v>0</v>
      </c>
      <c r="Y60" s="13">
        <f t="shared" si="7"/>
        <v>0</v>
      </c>
      <c r="Z60" s="14">
        <f t="shared" si="7"/>
        <v>93.14797694499248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87.48784160323473</v>
      </c>
      <c r="E61" s="13">
        <f t="shared" si="7"/>
        <v>85.11527829013242</v>
      </c>
      <c r="F61" s="13">
        <f t="shared" si="7"/>
        <v>149.92746009761692</v>
      </c>
      <c r="G61" s="13">
        <f t="shared" si="7"/>
        <v>0</v>
      </c>
      <c r="H61" s="13">
        <f t="shared" si="7"/>
        <v>153.17769494053235</v>
      </c>
      <c r="I61" s="13">
        <f t="shared" si="7"/>
        <v>160.1105058863888</v>
      </c>
      <c r="J61" s="13">
        <f t="shared" si="7"/>
        <v>126.40726231679437</v>
      </c>
      <c r="K61" s="13">
        <f t="shared" si="7"/>
        <v>99.87925394259078</v>
      </c>
      <c r="L61" s="13">
        <f t="shared" si="7"/>
        <v>0</v>
      </c>
      <c r="M61" s="13">
        <f t="shared" si="7"/>
        <v>123.19614599646911</v>
      </c>
      <c r="N61" s="13">
        <f t="shared" si="7"/>
        <v>33.38891402271284</v>
      </c>
      <c r="O61" s="13">
        <f t="shared" si="7"/>
        <v>0</v>
      </c>
      <c r="P61" s="13">
        <f t="shared" si="7"/>
        <v>0</v>
      </c>
      <c r="Q61" s="13">
        <f t="shared" si="7"/>
        <v>114.51062773644993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131.82222726931582</v>
      </c>
      <c r="W61" s="13">
        <f t="shared" si="7"/>
        <v>60.13359559033451</v>
      </c>
      <c r="X61" s="13">
        <f t="shared" si="7"/>
        <v>0</v>
      </c>
      <c r="Y61" s="13">
        <f t="shared" si="7"/>
        <v>0</v>
      </c>
      <c r="Z61" s="14">
        <f t="shared" si="7"/>
        <v>85.11527829013242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41.04063893343451</v>
      </c>
      <c r="E62" s="13">
        <f t="shared" si="7"/>
        <v>99.99999437087492</v>
      </c>
      <c r="F62" s="13">
        <f t="shared" si="7"/>
        <v>69.96207526444739</v>
      </c>
      <c r="G62" s="13">
        <f t="shared" si="7"/>
        <v>74.24336626301135</v>
      </c>
      <c r="H62" s="13">
        <f t="shared" si="7"/>
        <v>81.97868330400414</v>
      </c>
      <c r="I62" s="13">
        <f t="shared" si="7"/>
        <v>73.48606738269817</v>
      </c>
      <c r="J62" s="13">
        <f t="shared" si="7"/>
        <v>100.45329458717498</v>
      </c>
      <c r="K62" s="13">
        <f t="shared" si="7"/>
        <v>-18.453640277368613</v>
      </c>
      <c r="L62" s="13">
        <f t="shared" si="7"/>
        <v>0</v>
      </c>
      <c r="M62" s="13">
        <f t="shared" si="7"/>
        <v>-64.97398382525625</v>
      </c>
      <c r="N62" s="13">
        <f t="shared" si="7"/>
        <v>469.6921528889587</v>
      </c>
      <c r="O62" s="13">
        <f t="shared" si="7"/>
        <v>0</v>
      </c>
      <c r="P62" s="13">
        <f t="shared" si="7"/>
        <v>0</v>
      </c>
      <c r="Q62" s="13">
        <f t="shared" si="7"/>
        <v>955.1035742699709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317.39986858816974</v>
      </c>
      <c r="W62" s="13">
        <f t="shared" si="7"/>
        <v>141.59691535150645</v>
      </c>
      <c r="X62" s="13">
        <f t="shared" si="7"/>
        <v>0</v>
      </c>
      <c r="Y62" s="13">
        <f t="shared" si="7"/>
        <v>0</v>
      </c>
      <c r="Z62" s="14">
        <f t="shared" si="7"/>
        <v>99.99999437087492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53.22473222400299</v>
      </c>
      <c r="E63" s="13">
        <f t="shared" si="7"/>
        <v>110.30935902477388</v>
      </c>
      <c r="F63" s="13">
        <f t="shared" si="7"/>
        <v>92.09998770219502</v>
      </c>
      <c r="G63" s="13">
        <f t="shared" si="7"/>
        <v>122.19966782660701</v>
      </c>
      <c r="H63" s="13">
        <f t="shared" si="7"/>
        <v>90.57628268265668</v>
      </c>
      <c r="I63" s="13">
        <f t="shared" si="7"/>
        <v>97.39975447667446</v>
      </c>
      <c r="J63" s="13">
        <f t="shared" si="7"/>
        <v>0</v>
      </c>
      <c r="K63" s="13">
        <f t="shared" si="7"/>
        <v>100</v>
      </c>
      <c r="L63" s="13">
        <f t="shared" si="7"/>
        <v>0</v>
      </c>
      <c r="M63" s="13">
        <f t="shared" si="7"/>
        <v>275.7660718171535</v>
      </c>
      <c r="N63" s="13">
        <f t="shared" si="7"/>
        <v>98.13273221361968</v>
      </c>
      <c r="O63" s="13">
        <f t="shared" si="7"/>
        <v>0</v>
      </c>
      <c r="P63" s="13">
        <f t="shared" si="7"/>
        <v>0</v>
      </c>
      <c r="Q63" s="13">
        <f t="shared" si="7"/>
        <v>217.41983646223227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124.90766973388423</v>
      </c>
      <c r="W63" s="13">
        <f t="shared" si="7"/>
        <v>94.16209618865939</v>
      </c>
      <c r="X63" s="13">
        <f t="shared" si="7"/>
        <v>0</v>
      </c>
      <c r="Y63" s="13">
        <f t="shared" si="7"/>
        <v>0</v>
      </c>
      <c r="Z63" s="14">
        <f t="shared" si="7"/>
        <v>110.30935902477388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114.62873925320652</v>
      </c>
      <c r="E64" s="13">
        <f t="shared" si="7"/>
        <v>99.93657037918584</v>
      </c>
      <c r="F64" s="13">
        <f t="shared" si="7"/>
        <v>100</v>
      </c>
      <c r="G64" s="13">
        <f t="shared" si="7"/>
        <v>100</v>
      </c>
      <c r="H64" s="13">
        <f t="shared" si="7"/>
        <v>93.5731715796479</v>
      </c>
      <c r="I64" s="13">
        <f t="shared" si="7"/>
        <v>97.9622902176178</v>
      </c>
      <c r="J64" s="13">
        <f t="shared" si="7"/>
        <v>0</v>
      </c>
      <c r="K64" s="13">
        <f t="shared" si="7"/>
        <v>100</v>
      </c>
      <c r="L64" s="13">
        <f t="shared" si="7"/>
        <v>0</v>
      </c>
      <c r="M64" s="13">
        <f t="shared" si="7"/>
        <v>245.16463999175926</v>
      </c>
      <c r="N64" s="13">
        <f t="shared" si="7"/>
        <v>354833.6666666667</v>
      </c>
      <c r="O64" s="13">
        <f t="shared" si="7"/>
        <v>0</v>
      </c>
      <c r="P64" s="13">
        <f t="shared" si="7"/>
        <v>0</v>
      </c>
      <c r="Q64" s="13">
        <f t="shared" si="7"/>
        <v>667734.6666666666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213.18121594468673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99.93657037918584</v>
      </c>
    </row>
    <row r="65" spans="1:26" ht="12.75">
      <c r="A65" s="39" t="s">
        <v>107</v>
      </c>
      <c r="B65" s="12">
        <f t="shared" si="7"/>
        <v>852724.314424945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100</v>
      </c>
      <c r="L65" s="13">
        <f t="shared" si="7"/>
        <v>0</v>
      </c>
      <c r="M65" s="13">
        <f t="shared" si="7"/>
        <v>100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14.808013355592657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5.888060305798691</v>
      </c>
      <c r="C66" s="15">
        <f t="shared" si="7"/>
        <v>0</v>
      </c>
      <c r="D66" s="4">
        <f t="shared" si="7"/>
        <v>71.60905031608557</v>
      </c>
      <c r="E66" s="16">
        <f t="shared" si="7"/>
        <v>89.66934429291986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89.66934429291986</v>
      </c>
      <c r="X66" s="16">
        <f t="shared" si="7"/>
        <v>0</v>
      </c>
      <c r="Y66" s="16">
        <f t="shared" si="7"/>
        <v>0</v>
      </c>
      <c r="Z66" s="17">
        <f t="shared" si="7"/>
        <v>89.66934429291986</v>
      </c>
    </row>
    <row r="67" spans="1:26" ht="12.75" hidden="1">
      <c r="A67" s="41" t="s">
        <v>286</v>
      </c>
      <c r="B67" s="24">
        <v>272972739</v>
      </c>
      <c r="C67" s="24"/>
      <c r="D67" s="25">
        <v>387964433</v>
      </c>
      <c r="E67" s="26">
        <v>323983047</v>
      </c>
      <c r="F67" s="26">
        <v>52298678</v>
      </c>
      <c r="G67" s="26">
        <v>10696583</v>
      </c>
      <c r="H67" s="26">
        <v>27761816</v>
      </c>
      <c r="I67" s="26">
        <v>90757077</v>
      </c>
      <c r="J67" s="26">
        <v>19820984</v>
      </c>
      <c r="K67" s="26">
        <v>33149684</v>
      </c>
      <c r="L67" s="26"/>
      <c r="M67" s="26">
        <v>52970668</v>
      </c>
      <c r="N67" s="26">
        <v>23129045</v>
      </c>
      <c r="O67" s="26"/>
      <c r="P67" s="26"/>
      <c r="Q67" s="26">
        <v>23129045</v>
      </c>
      <c r="R67" s="26"/>
      <c r="S67" s="26"/>
      <c r="T67" s="26"/>
      <c r="U67" s="26"/>
      <c r="V67" s="26">
        <v>166856790</v>
      </c>
      <c r="W67" s="26">
        <v>267885747</v>
      </c>
      <c r="X67" s="26"/>
      <c r="Y67" s="25"/>
      <c r="Z67" s="27">
        <v>323983047</v>
      </c>
    </row>
    <row r="68" spans="1:26" ht="12.75" hidden="1">
      <c r="A68" s="37" t="s">
        <v>31</v>
      </c>
      <c r="B68" s="19">
        <v>53449608</v>
      </c>
      <c r="C68" s="19"/>
      <c r="D68" s="20">
        <v>65214779</v>
      </c>
      <c r="E68" s="21">
        <v>65214779</v>
      </c>
      <c r="F68" s="21">
        <v>23753926</v>
      </c>
      <c r="G68" s="21">
        <v>3461509</v>
      </c>
      <c r="H68" s="21">
        <v>7542544</v>
      </c>
      <c r="I68" s="21">
        <v>34757979</v>
      </c>
      <c r="J68" s="21"/>
      <c r="K68" s="21">
        <v>3369904</v>
      </c>
      <c r="L68" s="21"/>
      <c r="M68" s="21">
        <v>3369904</v>
      </c>
      <c r="N68" s="21">
        <v>3900000</v>
      </c>
      <c r="O68" s="21"/>
      <c r="P68" s="21"/>
      <c r="Q68" s="21">
        <v>3900000</v>
      </c>
      <c r="R68" s="21"/>
      <c r="S68" s="21"/>
      <c r="T68" s="21"/>
      <c r="U68" s="21"/>
      <c r="V68" s="21">
        <v>42027883</v>
      </c>
      <c r="W68" s="21">
        <v>44235000</v>
      </c>
      <c r="X68" s="21"/>
      <c r="Y68" s="20"/>
      <c r="Z68" s="23">
        <v>65214779</v>
      </c>
    </row>
    <row r="69" spans="1:26" ht="12.75" hidden="1">
      <c r="A69" s="38" t="s">
        <v>32</v>
      </c>
      <c r="B69" s="19">
        <v>202543006</v>
      </c>
      <c r="C69" s="19"/>
      <c r="D69" s="20">
        <v>306690237</v>
      </c>
      <c r="E69" s="21">
        <v>242709268</v>
      </c>
      <c r="F69" s="21">
        <v>28544752</v>
      </c>
      <c r="G69" s="21">
        <v>7235074</v>
      </c>
      <c r="H69" s="21">
        <v>20219272</v>
      </c>
      <c r="I69" s="21">
        <v>55999098</v>
      </c>
      <c r="J69" s="21">
        <v>19820984</v>
      </c>
      <c r="K69" s="21">
        <v>29779780</v>
      </c>
      <c r="L69" s="21"/>
      <c r="M69" s="21">
        <v>49600764</v>
      </c>
      <c r="N69" s="21">
        <v>19229045</v>
      </c>
      <c r="O69" s="21"/>
      <c r="P69" s="21"/>
      <c r="Q69" s="21">
        <v>19229045</v>
      </c>
      <c r="R69" s="21"/>
      <c r="S69" s="21"/>
      <c r="T69" s="21"/>
      <c r="U69" s="21"/>
      <c r="V69" s="21">
        <v>124828907</v>
      </c>
      <c r="W69" s="21">
        <v>211606497</v>
      </c>
      <c r="X69" s="21"/>
      <c r="Y69" s="20"/>
      <c r="Z69" s="23">
        <v>242709268</v>
      </c>
    </row>
    <row r="70" spans="1:26" ht="12.75" hidden="1">
      <c r="A70" s="39" t="s">
        <v>103</v>
      </c>
      <c r="B70" s="19">
        <v>135221603</v>
      </c>
      <c r="C70" s="19"/>
      <c r="D70" s="20">
        <v>191032588</v>
      </c>
      <c r="E70" s="21">
        <v>132829000</v>
      </c>
      <c r="F70" s="21">
        <v>11035995</v>
      </c>
      <c r="G70" s="21"/>
      <c r="H70" s="21">
        <v>15397529</v>
      </c>
      <c r="I70" s="21">
        <v>26433524</v>
      </c>
      <c r="J70" s="21">
        <v>18918701</v>
      </c>
      <c r="K70" s="21">
        <v>36142795</v>
      </c>
      <c r="L70" s="21"/>
      <c r="M70" s="21">
        <v>55061496</v>
      </c>
      <c r="N70" s="21">
        <v>15757871</v>
      </c>
      <c r="O70" s="21"/>
      <c r="P70" s="21"/>
      <c r="Q70" s="21">
        <v>15757871</v>
      </c>
      <c r="R70" s="21"/>
      <c r="S70" s="21"/>
      <c r="T70" s="21"/>
      <c r="U70" s="21"/>
      <c r="V70" s="21">
        <v>97252891</v>
      </c>
      <c r="W70" s="21">
        <v>141008247</v>
      </c>
      <c r="X70" s="21"/>
      <c r="Y70" s="20"/>
      <c r="Z70" s="23">
        <v>132829000</v>
      </c>
    </row>
    <row r="71" spans="1:26" ht="12.75" hidden="1">
      <c r="A71" s="39" t="s">
        <v>104</v>
      </c>
      <c r="B71" s="19">
        <v>40778025</v>
      </c>
      <c r="C71" s="19"/>
      <c r="D71" s="20">
        <v>63277202</v>
      </c>
      <c r="E71" s="21">
        <v>71059000</v>
      </c>
      <c r="F71" s="21">
        <v>8447521</v>
      </c>
      <c r="G71" s="21">
        <v>4489061</v>
      </c>
      <c r="H71" s="21">
        <v>3104984</v>
      </c>
      <c r="I71" s="21">
        <v>16041566</v>
      </c>
      <c r="J71" s="21">
        <v>902283</v>
      </c>
      <c r="K71" s="21">
        <v>-8078780</v>
      </c>
      <c r="L71" s="21"/>
      <c r="M71" s="21">
        <v>-7176497</v>
      </c>
      <c r="N71" s="21">
        <v>1832598</v>
      </c>
      <c r="O71" s="21"/>
      <c r="P71" s="21"/>
      <c r="Q71" s="21">
        <v>1832598</v>
      </c>
      <c r="R71" s="21"/>
      <c r="S71" s="21"/>
      <c r="T71" s="21"/>
      <c r="U71" s="21"/>
      <c r="V71" s="21">
        <v>10697667</v>
      </c>
      <c r="W71" s="21">
        <v>37638000</v>
      </c>
      <c r="X71" s="21"/>
      <c r="Y71" s="20"/>
      <c r="Z71" s="23">
        <v>71059000</v>
      </c>
    </row>
    <row r="72" spans="1:26" ht="12.75" hidden="1">
      <c r="A72" s="39" t="s">
        <v>105</v>
      </c>
      <c r="B72" s="19">
        <v>19286627</v>
      </c>
      <c r="C72" s="19"/>
      <c r="D72" s="20">
        <v>44075179</v>
      </c>
      <c r="E72" s="21">
        <v>30516000</v>
      </c>
      <c r="F72" s="21">
        <v>8399873</v>
      </c>
      <c r="G72" s="21">
        <v>2100108</v>
      </c>
      <c r="H72" s="21">
        <v>1108692</v>
      </c>
      <c r="I72" s="21">
        <v>11608673</v>
      </c>
      <c r="J72" s="21"/>
      <c r="K72" s="21">
        <v>1112102</v>
      </c>
      <c r="L72" s="21"/>
      <c r="M72" s="21">
        <v>1112102</v>
      </c>
      <c r="N72" s="21">
        <v>1638276</v>
      </c>
      <c r="O72" s="21"/>
      <c r="P72" s="21"/>
      <c r="Q72" s="21">
        <v>1638276</v>
      </c>
      <c r="R72" s="21"/>
      <c r="S72" s="21"/>
      <c r="T72" s="21"/>
      <c r="U72" s="21"/>
      <c r="V72" s="21">
        <v>14359051</v>
      </c>
      <c r="W72" s="21">
        <v>26811747</v>
      </c>
      <c r="X72" s="21"/>
      <c r="Y72" s="20"/>
      <c r="Z72" s="23">
        <v>30516000</v>
      </c>
    </row>
    <row r="73" spans="1:26" ht="12.75" hidden="1">
      <c r="A73" s="39" t="s">
        <v>106</v>
      </c>
      <c r="B73" s="19">
        <v>7225354</v>
      </c>
      <c r="C73" s="19"/>
      <c r="D73" s="20">
        <v>8305268</v>
      </c>
      <c r="E73" s="21">
        <v>8305268</v>
      </c>
      <c r="F73" s="21">
        <v>656127</v>
      </c>
      <c r="G73" s="21">
        <v>644956</v>
      </c>
      <c r="H73" s="21">
        <v>604046</v>
      </c>
      <c r="I73" s="21">
        <v>1905129</v>
      </c>
      <c r="J73" s="21"/>
      <c r="K73" s="21">
        <v>601889</v>
      </c>
      <c r="L73" s="21"/>
      <c r="M73" s="21">
        <v>601889</v>
      </c>
      <c r="N73" s="21">
        <v>300</v>
      </c>
      <c r="O73" s="21"/>
      <c r="P73" s="21"/>
      <c r="Q73" s="21">
        <v>300</v>
      </c>
      <c r="R73" s="21"/>
      <c r="S73" s="21"/>
      <c r="T73" s="21"/>
      <c r="U73" s="21"/>
      <c r="V73" s="21">
        <v>2507318</v>
      </c>
      <c r="W73" s="21">
        <v>6148503</v>
      </c>
      <c r="X73" s="21"/>
      <c r="Y73" s="20"/>
      <c r="Z73" s="23">
        <v>8305268</v>
      </c>
    </row>
    <row r="74" spans="1:26" ht="12.75" hidden="1">
      <c r="A74" s="39" t="s">
        <v>107</v>
      </c>
      <c r="B74" s="19">
        <v>31397</v>
      </c>
      <c r="C74" s="19"/>
      <c r="D74" s="20"/>
      <c r="E74" s="21"/>
      <c r="F74" s="21">
        <v>5236</v>
      </c>
      <c r="G74" s="21">
        <v>949</v>
      </c>
      <c r="H74" s="21">
        <v>4021</v>
      </c>
      <c r="I74" s="21">
        <v>10206</v>
      </c>
      <c r="J74" s="21"/>
      <c r="K74" s="21">
        <v>1774</v>
      </c>
      <c r="L74" s="21"/>
      <c r="M74" s="21">
        <v>1774</v>
      </c>
      <c r="N74" s="21"/>
      <c r="O74" s="21"/>
      <c r="P74" s="21"/>
      <c r="Q74" s="21"/>
      <c r="R74" s="21"/>
      <c r="S74" s="21"/>
      <c r="T74" s="21"/>
      <c r="U74" s="21"/>
      <c r="V74" s="21">
        <v>11980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16980125</v>
      </c>
      <c r="C75" s="28"/>
      <c r="D75" s="29">
        <v>16059417</v>
      </c>
      <c r="E75" s="30">
        <v>16059000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12044250</v>
      </c>
      <c r="X75" s="30"/>
      <c r="Y75" s="29"/>
      <c r="Z75" s="31">
        <v>16059000</v>
      </c>
    </row>
    <row r="76" spans="1:26" ht="12.75" hidden="1">
      <c r="A76" s="42" t="s">
        <v>287</v>
      </c>
      <c r="B76" s="32">
        <v>268729653</v>
      </c>
      <c r="C76" s="32"/>
      <c r="D76" s="33">
        <v>294818292</v>
      </c>
      <c r="E76" s="34">
        <v>297718293</v>
      </c>
      <c r="F76" s="34">
        <v>85670000</v>
      </c>
      <c r="G76" s="34">
        <v>51150275</v>
      </c>
      <c r="H76" s="34">
        <v>43459197</v>
      </c>
      <c r="I76" s="34">
        <v>180279472</v>
      </c>
      <c r="J76" s="34">
        <v>29897058</v>
      </c>
      <c r="K76" s="34">
        <v>42675652</v>
      </c>
      <c r="L76" s="34">
        <v>15002317</v>
      </c>
      <c r="M76" s="34">
        <v>87575027</v>
      </c>
      <c r="N76" s="34">
        <v>22261419</v>
      </c>
      <c r="O76" s="34">
        <v>19554631</v>
      </c>
      <c r="P76" s="34">
        <v>14305221</v>
      </c>
      <c r="Q76" s="34">
        <v>56121271</v>
      </c>
      <c r="R76" s="34"/>
      <c r="S76" s="34"/>
      <c r="T76" s="34"/>
      <c r="U76" s="34"/>
      <c r="V76" s="34">
        <v>323975770</v>
      </c>
      <c r="W76" s="34">
        <v>217063719</v>
      </c>
      <c r="X76" s="34"/>
      <c r="Y76" s="33"/>
      <c r="Z76" s="35">
        <v>297718293</v>
      </c>
    </row>
    <row r="77" spans="1:26" ht="12.75" hidden="1">
      <c r="A77" s="37" t="s">
        <v>31</v>
      </c>
      <c r="B77" s="19"/>
      <c r="C77" s="19"/>
      <c r="D77" s="20">
        <v>57239520</v>
      </c>
      <c r="E77" s="21">
        <v>57239520</v>
      </c>
      <c r="F77" s="21">
        <v>51566543</v>
      </c>
      <c r="G77" s="21">
        <v>40764599</v>
      </c>
      <c r="H77" s="21">
        <v>15758755</v>
      </c>
      <c r="I77" s="21">
        <v>108089897</v>
      </c>
      <c r="J77" s="21">
        <v>3422333</v>
      </c>
      <c r="K77" s="21">
        <v>3369904</v>
      </c>
      <c r="L77" s="21">
        <v>3742100</v>
      </c>
      <c r="M77" s="21">
        <v>10534337</v>
      </c>
      <c r="N77" s="21">
        <v>3872936</v>
      </c>
      <c r="O77" s="21">
        <v>3620747</v>
      </c>
      <c r="P77" s="21">
        <v>3282649</v>
      </c>
      <c r="Q77" s="21">
        <v>10776332</v>
      </c>
      <c r="R77" s="21"/>
      <c r="S77" s="21"/>
      <c r="T77" s="21"/>
      <c r="U77" s="21"/>
      <c r="V77" s="21">
        <v>129400566</v>
      </c>
      <c r="W77" s="21">
        <v>42929640</v>
      </c>
      <c r="X77" s="21"/>
      <c r="Y77" s="20"/>
      <c r="Z77" s="23">
        <v>57239520</v>
      </c>
    </row>
    <row r="78" spans="1:26" ht="12.75" hidden="1">
      <c r="A78" s="38" t="s">
        <v>32</v>
      </c>
      <c r="B78" s="19">
        <v>267729853</v>
      </c>
      <c r="C78" s="19"/>
      <c r="D78" s="20">
        <v>226078776</v>
      </c>
      <c r="E78" s="21">
        <v>226078773</v>
      </c>
      <c r="F78" s="21">
        <v>30848457</v>
      </c>
      <c r="G78" s="21">
        <v>8735393</v>
      </c>
      <c r="H78" s="21">
        <v>27700442</v>
      </c>
      <c r="I78" s="21">
        <v>67284292</v>
      </c>
      <c r="J78" s="21">
        <v>26474725</v>
      </c>
      <c r="K78" s="21">
        <v>39305748</v>
      </c>
      <c r="L78" s="21">
        <v>11260217</v>
      </c>
      <c r="M78" s="21">
        <v>77040690</v>
      </c>
      <c r="N78" s="21">
        <v>16541137</v>
      </c>
      <c r="O78" s="21">
        <v>14003602</v>
      </c>
      <c r="P78" s="21">
        <v>10568048</v>
      </c>
      <c r="Q78" s="21">
        <v>41112787</v>
      </c>
      <c r="R78" s="21"/>
      <c r="S78" s="21"/>
      <c r="T78" s="21"/>
      <c r="U78" s="21"/>
      <c r="V78" s="21">
        <v>185437769</v>
      </c>
      <c r="W78" s="21">
        <v>163334079</v>
      </c>
      <c r="X78" s="21"/>
      <c r="Y78" s="20"/>
      <c r="Z78" s="23">
        <v>226078773</v>
      </c>
    </row>
    <row r="79" spans="1:26" ht="12.75" hidden="1">
      <c r="A79" s="39" t="s">
        <v>103</v>
      </c>
      <c r="B79" s="19"/>
      <c r="C79" s="19"/>
      <c r="D79" s="20">
        <v>167130288</v>
      </c>
      <c r="E79" s="21">
        <v>113057773</v>
      </c>
      <c r="F79" s="21">
        <v>16545987</v>
      </c>
      <c r="G79" s="21">
        <v>2191282</v>
      </c>
      <c r="H79" s="21">
        <v>23585580</v>
      </c>
      <c r="I79" s="21">
        <v>42322849</v>
      </c>
      <c r="J79" s="21">
        <v>23914612</v>
      </c>
      <c r="K79" s="21">
        <v>36099154</v>
      </c>
      <c r="L79" s="21">
        <v>7819875</v>
      </c>
      <c r="M79" s="21">
        <v>67833641</v>
      </c>
      <c r="N79" s="21">
        <v>5261382</v>
      </c>
      <c r="O79" s="21">
        <v>5128645</v>
      </c>
      <c r="P79" s="21">
        <v>7654410</v>
      </c>
      <c r="Q79" s="21">
        <v>18044437</v>
      </c>
      <c r="R79" s="21"/>
      <c r="S79" s="21"/>
      <c r="T79" s="21"/>
      <c r="U79" s="21"/>
      <c r="V79" s="21">
        <v>128200927</v>
      </c>
      <c r="W79" s="21">
        <v>84793329</v>
      </c>
      <c r="X79" s="21"/>
      <c r="Y79" s="20"/>
      <c r="Z79" s="23">
        <v>113057773</v>
      </c>
    </row>
    <row r="80" spans="1:26" ht="12.75" hidden="1">
      <c r="A80" s="39" t="s">
        <v>104</v>
      </c>
      <c r="B80" s="19"/>
      <c r="C80" s="19"/>
      <c r="D80" s="20">
        <v>25969368</v>
      </c>
      <c r="E80" s="21">
        <v>71058996</v>
      </c>
      <c r="F80" s="21">
        <v>5910061</v>
      </c>
      <c r="G80" s="21">
        <v>3332830</v>
      </c>
      <c r="H80" s="21">
        <v>2545425</v>
      </c>
      <c r="I80" s="21">
        <v>11788316</v>
      </c>
      <c r="J80" s="21">
        <v>906373</v>
      </c>
      <c r="K80" s="21">
        <v>1490829</v>
      </c>
      <c r="L80" s="21">
        <v>2265654</v>
      </c>
      <c r="M80" s="21">
        <v>4662856</v>
      </c>
      <c r="N80" s="21">
        <v>8607569</v>
      </c>
      <c r="O80" s="21">
        <v>6996137</v>
      </c>
      <c r="P80" s="21">
        <v>1899503</v>
      </c>
      <c r="Q80" s="21">
        <v>17503209</v>
      </c>
      <c r="R80" s="21"/>
      <c r="S80" s="21"/>
      <c r="T80" s="21"/>
      <c r="U80" s="21"/>
      <c r="V80" s="21">
        <v>33954381</v>
      </c>
      <c r="W80" s="21">
        <v>53294247</v>
      </c>
      <c r="X80" s="21"/>
      <c r="Y80" s="20"/>
      <c r="Z80" s="23">
        <v>71058996</v>
      </c>
    </row>
    <row r="81" spans="1:26" ht="12.75" hidden="1">
      <c r="A81" s="39" t="s">
        <v>105</v>
      </c>
      <c r="B81" s="19"/>
      <c r="C81" s="19"/>
      <c r="D81" s="20">
        <v>23458896</v>
      </c>
      <c r="E81" s="21">
        <v>33662004</v>
      </c>
      <c r="F81" s="21">
        <v>7736282</v>
      </c>
      <c r="G81" s="21">
        <v>2566325</v>
      </c>
      <c r="H81" s="21">
        <v>1004212</v>
      </c>
      <c r="I81" s="21">
        <v>11306819</v>
      </c>
      <c r="J81" s="21">
        <v>1061274</v>
      </c>
      <c r="K81" s="21">
        <v>1112102</v>
      </c>
      <c r="L81" s="21">
        <v>893424</v>
      </c>
      <c r="M81" s="21">
        <v>3066800</v>
      </c>
      <c r="N81" s="21">
        <v>1607685</v>
      </c>
      <c r="O81" s="21">
        <v>1187494</v>
      </c>
      <c r="P81" s="21">
        <v>766758</v>
      </c>
      <c r="Q81" s="21">
        <v>3561937</v>
      </c>
      <c r="R81" s="21"/>
      <c r="S81" s="21"/>
      <c r="T81" s="21"/>
      <c r="U81" s="21"/>
      <c r="V81" s="21">
        <v>17935556</v>
      </c>
      <c r="W81" s="21">
        <v>25246503</v>
      </c>
      <c r="X81" s="21"/>
      <c r="Y81" s="20"/>
      <c r="Z81" s="23">
        <v>33662004</v>
      </c>
    </row>
    <row r="82" spans="1:26" ht="12.75" hidden="1">
      <c r="A82" s="39" t="s">
        <v>106</v>
      </c>
      <c r="B82" s="19"/>
      <c r="C82" s="19"/>
      <c r="D82" s="20">
        <v>9520224</v>
      </c>
      <c r="E82" s="21">
        <v>8300000</v>
      </c>
      <c r="F82" s="21">
        <v>656127</v>
      </c>
      <c r="G82" s="21">
        <v>644956</v>
      </c>
      <c r="H82" s="21">
        <v>565225</v>
      </c>
      <c r="I82" s="21">
        <v>1866308</v>
      </c>
      <c r="J82" s="21">
        <v>592466</v>
      </c>
      <c r="K82" s="21">
        <v>601889</v>
      </c>
      <c r="L82" s="21">
        <v>281264</v>
      </c>
      <c r="M82" s="21">
        <v>1475619</v>
      </c>
      <c r="N82" s="21">
        <v>1064501</v>
      </c>
      <c r="O82" s="21">
        <v>691326</v>
      </c>
      <c r="P82" s="21">
        <v>247377</v>
      </c>
      <c r="Q82" s="21">
        <v>2003204</v>
      </c>
      <c r="R82" s="21"/>
      <c r="S82" s="21"/>
      <c r="T82" s="21"/>
      <c r="U82" s="21"/>
      <c r="V82" s="21">
        <v>5345131</v>
      </c>
      <c r="W82" s="21"/>
      <c r="X82" s="21"/>
      <c r="Y82" s="20"/>
      <c r="Z82" s="23">
        <v>8300000</v>
      </c>
    </row>
    <row r="83" spans="1:26" ht="12.75" hidden="1">
      <c r="A83" s="39" t="s">
        <v>107</v>
      </c>
      <c r="B83" s="19">
        <v>267729853</v>
      </c>
      <c r="C83" s="19"/>
      <c r="D83" s="20"/>
      <c r="E83" s="21"/>
      <c r="F83" s="21"/>
      <c r="G83" s="21"/>
      <c r="H83" s="21"/>
      <c r="I83" s="21"/>
      <c r="J83" s="21"/>
      <c r="K83" s="21">
        <v>1774</v>
      </c>
      <c r="L83" s="21"/>
      <c r="M83" s="21">
        <v>1774</v>
      </c>
      <c r="N83" s="21"/>
      <c r="O83" s="21"/>
      <c r="P83" s="21"/>
      <c r="Q83" s="21"/>
      <c r="R83" s="21"/>
      <c r="S83" s="21"/>
      <c r="T83" s="21"/>
      <c r="U83" s="21"/>
      <c r="V83" s="21">
        <v>1774</v>
      </c>
      <c r="W83" s="21"/>
      <c r="X83" s="21"/>
      <c r="Y83" s="20"/>
      <c r="Z83" s="23"/>
    </row>
    <row r="84" spans="1:26" ht="12.75" hidden="1">
      <c r="A84" s="40" t="s">
        <v>110</v>
      </c>
      <c r="B84" s="28">
        <v>999800</v>
      </c>
      <c r="C84" s="28"/>
      <c r="D84" s="29">
        <v>11499996</v>
      </c>
      <c r="E84" s="30">
        <v>14400000</v>
      </c>
      <c r="F84" s="30">
        <v>3255000</v>
      </c>
      <c r="G84" s="30">
        <v>1650283</v>
      </c>
      <c r="H84" s="30"/>
      <c r="I84" s="30">
        <v>4905283</v>
      </c>
      <c r="J84" s="30"/>
      <c r="K84" s="30"/>
      <c r="L84" s="30"/>
      <c r="M84" s="30"/>
      <c r="N84" s="30">
        <v>1847346</v>
      </c>
      <c r="O84" s="30">
        <v>1930282</v>
      </c>
      <c r="P84" s="30">
        <v>454524</v>
      </c>
      <c r="Q84" s="30">
        <v>4232152</v>
      </c>
      <c r="R84" s="30"/>
      <c r="S84" s="30"/>
      <c r="T84" s="30"/>
      <c r="U84" s="30"/>
      <c r="V84" s="30">
        <v>9137435</v>
      </c>
      <c r="W84" s="30">
        <v>10800000</v>
      </c>
      <c r="X84" s="30"/>
      <c r="Y84" s="29"/>
      <c r="Z84" s="31">
        <v>14400000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30080130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4893252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4893252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2834107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2834107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14625412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14625412</v>
      </c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7727359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7727359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414653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>
        <v>414653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30494783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112109186</v>
      </c>
      <c r="D5" s="153">
        <f>SUM(D6:D8)</f>
        <v>0</v>
      </c>
      <c r="E5" s="154">
        <f t="shared" si="0"/>
        <v>143583273</v>
      </c>
      <c r="F5" s="100">
        <f t="shared" si="0"/>
        <v>116912500</v>
      </c>
      <c r="G5" s="100">
        <f t="shared" si="0"/>
        <v>40117766</v>
      </c>
      <c r="H5" s="100">
        <f t="shared" si="0"/>
        <v>10383494</v>
      </c>
      <c r="I5" s="100">
        <f t="shared" si="0"/>
        <v>9247597</v>
      </c>
      <c r="J5" s="100">
        <f t="shared" si="0"/>
        <v>59748857</v>
      </c>
      <c r="K5" s="100">
        <f t="shared" si="0"/>
        <v>0</v>
      </c>
      <c r="L5" s="100">
        <f t="shared" si="0"/>
        <v>6267630</v>
      </c>
      <c r="M5" s="100">
        <f t="shared" si="0"/>
        <v>0</v>
      </c>
      <c r="N5" s="100">
        <f t="shared" si="0"/>
        <v>6267630</v>
      </c>
      <c r="O5" s="100">
        <f t="shared" si="0"/>
        <v>4420000</v>
      </c>
      <c r="P5" s="100">
        <f t="shared" si="0"/>
        <v>0</v>
      </c>
      <c r="Q5" s="100">
        <f t="shared" si="0"/>
        <v>0</v>
      </c>
      <c r="R5" s="100">
        <f t="shared" si="0"/>
        <v>4420000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70436487</v>
      </c>
      <c r="X5" s="100">
        <f t="shared" si="0"/>
        <v>92979747</v>
      </c>
      <c r="Y5" s="100">
        <f t="shared" si="0"/>
        <v>-22543260</v>
      </c>
      <c r="Z5" s="137">
        <f>+IF(X5&lt;&gt;0,+(Y5/X5)*100,0)</f>
        <v>-24.24534452648059</v>
      </c>
      <c r="AA5" s="153">
        <f>SUM(AA6:AA8)</f>
        <v>116912500</v>
      </c>
    </row>
    <row r="6" spans="1:27" ht="12.75">
      <c r="A6" s="138" t="s">
        <v>75</v>
      </c>
      <c r="B6" s="136"/>
      <c r="C6" s="155">
        <v>6711623</v>
      </c>
      <c r="D6" s="155"/>
      <c r="E6" s="156">
        <v>7659500</v>
      </c>
      <c r="F6" s="60">
        <v>7659500</v>
      </c>
      <c r="G6" s="60">
        <v>2145164</v>
      </c>
      <c r="H6" s="60"/>
      <c r="I6" s="60">
        <v>3</v>
      </c>
      <c r="J6" s="60">
        <v>2145167</v>
      </c>
      <c r="K6" s="60"/>
      <c r="L6" s="60">
        <v>-462</v>
      </c>
      <c r="M6" s="60"/>
      <c r="N6" s="60">
        <v>-462</v>
      </c>
      <c r="O6" s="60"/>
      <c r="P6" s="60"/>
      <c r="Q6" s="60"/>
      <c r="R6" s="60"/>
      <c r="S6" s="60"/>
      <c r="T6" s="60"/>
      <c r="U6" s="60"/>
      <c r="V6" s="60"/>
      <c r="W6" s="60">
        <v>2144705</v>
      </c>
      <c r="X6" s="60">
        <v>4995000</v>
      </c>
      <c r="Y6" s="60">
        <v>-2850295</v>
      </c>
      <c r="Z6" s="140">
        <v>-57.06</v>
      </c>
      <c r="AA6" s="155">
        <v>7659500</v>
      </c>
    </row>
    <row r="7" spans="1:27" ht="12.75">
      <c r="A7" s="138" t="s">
        <v>76</v>
      </c>
      <c r="B7" s="136"/>
      <c r="C7" s="157">
        <v>102384623</v>
      </c>
      <c r="D7" s="157"/>
      <c r="E7" s="158">
        <v>126199773</v>
      </c>
      <c r="F7" s="159">
        <v>106130000</v>
      </c>
      <c r="G7" s="159">
        <v>37968086</v>
      </c>
      <c r="H7" s="159">
        <v>10363736</v>
      </c>
      <c r="I7" s="159">
        <v>9157426</v>
      </c>
      <c r="J7" s="159">
        <v>57489248</v>
      </c>
      <c r="K7" s="159"/>
      <c r="L7" s="159">
        <v>6169285</v>
      </c>
      <c r="M7" s="159"/>
      <c r="N7" s="159">
        <v>6169285</v>
      </c>
      <c r="O7" s="159">
        <v>4420000</v>
      </c>
      <c r="P7" s="159"/>
      <c r="Q7" s="159"/>
      <c r="R7" s="159">
        <v>4420000</v>
      </c>
      <c r="S7" s="159"/>
      <c r="T7" s="159"/>
      <c r="U7" s="159"/>
      <c r="V7" s="159"/>
      <c r="W7" s="159">
        <v>68078533</v>
      </c>
      <c r="X7" s="159">
        <v>85529250</v>
      </c>
      <c r="Y7" s="159">
        <v>-17450717</v>
      </c>
      <c r="Z7" s="141">
        <v>-20.4</v>
      </c>
      <c r="AA7" s="157">
        <v>106130000</v>
      </c>
    </row>
    <row r="8" spans="1:27" ht="12.75">
      <c r="A8" s="138" t="s">
        <v>77</v>
      </c>
      <c r="B8" s="136"/>
      <c r="C8" s="155">
        <v>3012940</v>
      </c>
      <c r="D8" s="155"/>
      <c r="E8" s="156">
        <v>9724000</v>
      </c>
      <c r="F8" s="60">
        <v>3123000</v>
      </c>
      <c r="G8" s="60">
        <v>4516</v>
      </c>
      <c r="H8" s="60">
        <v>19758</v>
      </c>
      <c r="I8" s="60">
        <v>90168</v>
      </c>
      <c r="J8" s="60">
        <v>114442</v>
      </c>
      <c r="K8" s="60"/>
      <c r="L8" s="60">
        <v>98807</v>
      </c>
      <c r="M8" s="60"/>
      <c r="N8" s="60">
        <v>98807</v>
      </c>
      <c r="O8" s="60"/>
      <c r="P8" s="60"/>
      <c r="Q8" s="60"/>
      <c r="R8" s="60"/>
      <c r="S8" s="60"/>
      <c r="T8" s="60"/>
      <c r="U8" s="60"/>
      <c r="V8" s="60"/>
      <c r="W8" s="60">
        <v>213249</v>
      </c>
      <c r="X8" s="60">
        <v>2455497</v>
      </c>
      <c r="Y8" s="60">
        <v>-2242248</v>
      </c>
      <c r="Z8" s="140">
        <v>-91.32</v>
      </c>
      <c r="AA8" s="155">
        <v>3123000</v>
      </c>
    </row>
    <row r="9" spans="1:27" ht="12.75">
      <c r="A9" s="135" t="s">
        <v>78</v>
      </c>
      <c r="B9" s="136"/>
      <c r="C9" s="153">
        <f aca="true" t="shared" si="1" ref="C9:Y9">SUM(C10:C14)</f>
        <v>14482055</v>
      </c>
      <c r="D9" s="153">
        <f>SUM(D10:D14)</f>
        <v>0</v>
      </c>
      <c r="E9" s="154">
        <f t="shared" si="1"/>
        <v>25371041</v>
      </c>
      <c r="F9" s="100">
        <f t="shared" si="1"/>
        <v>27828441</v>
      </c>
      <c r="G9" s="100">
        <f t="shared" si="1"/>
        <v>57476</v>
      </c>
      <c r="H9" s="100">
        <f t="shared" si="1"/>
        <v>81406</v>
      </c>
      <c r="I9" s="100">
        <f t="shared" si="1"/>
        <v>231616</v>
      </c>
      <c r="J9" s="100">
        <f t="shared" si="1"/>
        <v>370498</v>
      </c>
      <c r="K9" s="100">
        <f t="shared" si="1"/>
        <v>0</v>
      </c>
      <c r="L9" s="100">
        <f t="shared" si="1"/>
        <v>57068</v>
      </c>
      <c r="M9" s="100">
        <f t="shared" si="1"/>
        <v>0</v>
      </c>
      <c r="N9" s="100">
        <f t="shared" si="1"/>
        <v>57068</v>
      </c>
      <c r="O9" s="100">
        <f t="shared" si="1"/>
        <v>398852</v>
      </c>
      <c r="P9" s="100">
        <f t="shared" si="1"/>
        <v>0</v>
      </c>
      <c r="Q9" s="100">
        <f t="shared" si="1"/>
        <v>0</v>
      </c>
      <c r="R9" s="100">
        <f t="shared" si="1"/>
        <v>398852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826418</v>
      </c>
      <c r="X9" s="100">
        <f t="shared" si="1"/>
        <v>5083497</v>
      </c>
      <c r="Y9" s="100">
        <f t="shared" si="1"/>
        <v>-4257079</v>
      </c>
      <c r="Z9" s="137">
        <f>+IF(X9&lt;&gt;0,+(Y9/X9)*100,0)</f>
        <v>-83.74312013954174</v>
      </c>
      <c r="AA9" s="153">
        <f>SUM(AA10:AA14)</f>
        <v>27828441</v>
      </c>
    </row>
    <row r="10" spans="1:27" ht="12.75">
      <c r="A10" s="138" t="s">
        <v>79</v>
      </c>
      <c r="B10" s="136"/>
      <c r="C10" s="155">
        <v>4615755</v>
      </c>
      <c r="D10" s="155"/>
      <c r="E10" s="156">
        <v>4796368</v>
      </c>
      <c r="F10" s="60">
        <v>4796368</v>
      </c>
      <c r="G10" s="60">
        <v>30520</v>
      </c>
      <c r="H10" s="60">
        <v>47435</v>
      </c>
      <c r="I10" s="60">
        <v>66000</v>
      </c>
      <c r="J10" s="60">
        <v>143955</v>
      </c>
      <c r="K10" s="60"/>
      <c r="L10" s="60">
        <v>50680</v>
      </c>
      <c r="M10" s="60"/>
      <c r="N10" s="60">
        <v>50680</v>
      </c>
      <c r="O10" s="60">
        <v>44045</v>
      </c>
      <c r="P10" s="60"/>
      <c r="Q10" s="60"/>
      <c r="R10" s="60">
        <v>44045</v>
      </c>
      <c r="S10" s="60"/>
      <c r="T10" s="60"/>
      <c r="U10" s="60"/>
      <c r="V10" s="60"/>
      <c r="W10" s="60">
        <v>238680</v>
      </c>
      <c r="X10" s="60">
        <v>2810250</v>
      </c>
      <c r="Y10" s="60">
        <v>-2571570</v>
      </c>
      <c r="Z10" s="140">
        <v>-91.51</v>
      </c>
      <c r="AA10" s="155">
        <v>4796368</v>
      </c>
    </row>
    <row r="11" spans="1:27" ht="12.75">
      <c r="A11" s="138" t="s">
        <v>80</v>
      </c>
      <c r="B11" s="136"/>
      <c r="C11" s="155">
        <v>7319239</v>
      </c>
      <c r="D11" s="155"/>
      <c r="E11" s="156">
        <v>16802569</v>
      </c>
      <c r="F11" s="60">
        <v>19259569</v>
      </c>
      <c r="G11" s="60">
        <v>4733</v>
      </c>
      <c r="H11" s="60">
        <v>19190</v>
      </c>
      <c r="I11" s="60">
        <v>474</v>
      </c>
      <c r="J11" s="60">
        <v>24397</v>
      </c>
      <c r="K11" s="60"/>
      <c r="L11" s="60">
        <v>384</v>
      </c>
      <c r="M11" s="60"/>
      <c r="N11" s="60">
        <v>384</v>
      </c>
      <c r="O11" s="60">
        <v>2309</v>
      </c>
      <c r="P11" s="60"/>
      <c r="Q11" s="60"/>
      <c r="R11" s="60">
        <v>2309</v>
      </c>
      <c r="S11" s="60"/>
      <c r="T11" s="60"/>
      <c r="U11" s="60"/>
      <c r="V11" s="60"/>
      <c r="W11" s="60">
        <v>27090</v>
      </c>
      <c r="X11" s="60">
        <v>6750</v>
      </c>
      <c r="Y11" s="60">
        <v>20340</v>
      </c>
      <c r="Z11" s="140">
        <v>301.33</v>
      </c>
      <c r="AA11" s="155">
        <v>19259569</v>
      </c>
    </row>
    <row r="12" spans="1:27" ht="12.75">
      <c r="A12" s="138" t="s">
        <v>81</v>
      </c>
      <c r="B12" s="136"/>
      <c r="C12" s="155">
        <v>733880</v>
      </c>
      <c r="D12" s="155"/>
      <c r="E12" s="156">
        <v>1851000</v>
      </c>
      <c r="F12" s="60">
        <v>1851400</v>
      </c>
      <c r="G12" s="60">
        <v>22223</v>
      </c>
      <c r="H12" s="60">
        <v>14546</v>
      </c>
      <c r="I12" s="60">
        <v>9985</v>
      </c>
      <c r="J12" s="60">
        <v>46754</v>
      </c>
      <c r="K12" s="60"/>
      <c r="L12" s="60">
        <v>3843</v>
      </c>
      <c r="M12" s="60"/>
      <c r="N12" s="60">
        <v>3843</v>
      </c>
      <c r="O12" s="60">
        <v>2498</v>
      </c>
      <c r="P12" s="60"/>
      <c r="Q12" s="60"/>
      <c r="R12" s="60">
        <v>2498</v>
      </c>
      <c r="S12" s="60"/>
      <c r="T12" s="60"/>
      <c r="U12" s="60"/>
      <c r="V12" s="60"/>
      <c r="W12" s="60">
        <v>53095</v>
      </c>
      <c r="X12" s="60">
        <v>825750</v>
      </c>
      <c r="Y12" s="60">
        <v>-772655</v>
      </c>
      <c r="Z12" s="140">
        <v>-93.57</v>
      </c>
      <c r="AA12" s="155">
        <v>1851400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>
        <v>154447</v>
      </c>
      <c r="J13" s="60">
        <v>154447</v>
      </c>
      <c r="K13" s="60"/>
      <c r="L13" s="60">
        <v>2161</v>
      </c>
      <c r="M13" s="60"/>
      <c r="N13" s="60">
        <v>2161</v>
      </c>
      <c r="O13" s="60"/>
      <c r="P13" s="60"/>
      <c r="Q13" s="60"/>
      <c r="R13" s="60"/>
      <c r="S13" s="60"/>
      <c r="T13" s="60"/>
      <c r="U13" s="60"/>
      <c r="V13" s="60"/>
      <c r="W13" s="60">
        <v>156608</v>
      </c>
      <c r="X13" s="60"/>
      <c r="Y13" s="60">
        <v>156608</v>
      </c>
      <c r="Z13" s="140">
        <v>0</v>
      </c>
      <c r="AA13" s="155"/>
    </row>
    <row r="14" spans="1:27" ht="12.75">
      <c r="A14" s="138" t="s">
        <v>83</v>
      </c>
      <c r="B14" s="136"/>
      <c r="C14" s="157">
        <v>1813181</v>
      </c>
      <c r="D14" s="157"/>
      <c r="E14" s="158">
        <v>1921104</v>
      </c>
      <c r="F14" s="159">
        <v>1921104</v>
      </c>
      <c r="G14" s="159"/>
      <c r="H14" s="159">
        <v>235</v>
      </c>
      <c r="I14" s="159">
        <v>710</v>
      </c>
      <c r="J14" s="159">
        <v>945</v>
      </c>
      <c r="K14" s="159"/>
      <c r="L14" s="159"/>
      <c r="M14" s="159"/>
      <c r="N14" s="159"/>
      <c r="O14" s="159">
        <v>350000</v>
      </c>
      <c r="P14" s="159"/>
      <c r="Q14" s="159"/>
      <c r="R14" s="159">
        <v>350000</v>
      </c>
      <c r="S14" s="159"/>
      <c r="T14" s="159"/>
      <c r="U14" s="159"/>
      <c r="V14" s="159"/>
      <c r="W14" s="159">
        <v>350945</v>
      </c>
      <c r="X14" s="159">
        <v>1440747</v>
      </c>
      <c r="Y14" s="159">
        <v>-1089802</v>
      </c>
      <c r="Z14" s="141">
        <v>-75.64</v>
      </c>
      <c r="AA14" s="157">
        <v>1921104</v>
      </c>
    </row>
    <row r="15" spans="1:27" ht="12.75">
      <c r="A15" s="135" t="s">
        <v>84</v>
      </c>
      <c r="B15" s="142"/>
      <c r="C15" s="153">
        <f aca="true" t="shared" si="2" ref="C15:Y15">SUM(C16:C18)</f>
        <v>14474224</v>
      </c>
      <c r="D15" s="153">
        <f>SUM(D16:D18)</f>
        <v>0</v>
      </c>
      <c r="E15" s="154">
        <f t="shared" si="2"/>
        <v>3918195</v>
      </c>
      <c r="F15" s="100">
        <f t="shared" si="2"/>
        <v>14178025</v>
      </c>
      <c r="G15" s="100">
        <f t="shared" si="2"/>
        <v>62979</v>
      </c>
      <c r="H15" s="100">
        <f t="shared" si="2"/>
        <v>1051437</v>
      </c>
      <c r="I15" s="100">
        <f t="shared" si="2"/>
        <v>957256</v>
      </c>
      <c r="J15" s="100">
        <f t="shared" si="2"/>
        <v>2071672</v>
      </c>
      <c r="K15" s="100">
        <f t="shared" si="2"/>
        <v>0</v>
      </c>
      <c r="L15" s="100">
        <f t="shared" si="2"/>
        <v>274795</v>
      </c>
      <c r="M15" s="100">
        <f t="shared" si="2"/>
        <v>0</v>
      </c>
      <c r="N15" s="100">
        <f t="shared" si="2"/>
        <v>274795</v>
      </c>
      <c r="O15" s="100">
        <f t="shared" si="2"/>
        <v>54459</v>
      </c>
      <c r="P15" s="100">
        <f t="shared" si="2"/>
        <v>0</v>
      </c>
      <c r="Q15" s="100">
        <f t="shared" si="2"/>
        <v>0</v>
      </c>
      <c r="R15" s="100">
        <f t="shared" si="2"/>
        <v>54459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2400926</v>
      </c>
      <c r="X15" s="100">
        <f t="shared" si="2"/>
        <v>1999503</v>
      </c>
      <c r="Y15" s="100">
        <f t="shared" si="2"/>
        <v>401423</v>
      </c>
      <c r="Z15" s="137">
        <f>+IF(X15&lt;&gt;0,+(Y15/X15)*100,0)</f>
        <v>20.07613892052175</v>
      </c>
      <c r="AA15" s="153">
        <f>SUM(AA16:AA18)</f>
        <v>14178025</v>
      </c>
    </row>
    <row r="16" spans="1:27" ht="12.75">
      <c r="A16" s="138" t="s">
        <v>85</v>
      </c>
      <c r="B16" s="136"/>
      <c r="C16" s="155">
        <v>106849</v>
      </c>
      <c r="D16" s="155"/>
      <c r="E16" s="156">
        <v>230000</v>
      </c>
      <c r="F16" s="60">
        <v>230000</v>
      </c>
      <c r="G16" s="60">
        <v>20391</v>
      </c>
      <c r="H16" s="60">
        <v>24172</v>
      </c>
      <c r="I16" s="60">
        <v>38720</v>
      </c>
      <c r="J16" s="60">
        <v>83283</v>
      </c>
      <c r="K16" s="60"/>
      <c r="L16" s="60">
        <v>34732</v>
      </c>
      <c r="M16" s="60"/>
      <c r="N16" s="60">
        <v>34732</v>
      </c>
      <c r="O16" s="60">
        <v>52325</v>
      </c>
      <c r="P16" s="60"/>
      <c r="Q16" s="60"/>
      <c r="R16" s="60">
        <v>52325</v>
      </c>
      <c r="S16" s="60"/>
      <c r="T16" s="60"/>
      <c r="U16" s="60"/>
      <c r="V16" s="60"/>
      <c r="W16" s="60">
        <v>170340</v>
      </c>
      <c r="X16" s="60">
        <v>172503</v>
      </c>
      <c r="Y16" s="60">
        <v>-2163</v>
      </c>
      <c r="Z16" s="140">
        <v>-1.25</v>
      </c>
      <c r="AA16" s="155">
        <v>230000</v>
      </c>
    </row>
    <row r="17" spans="1:27" ht="12.75">
      <c r="A17" s="138" t="s">
        <v>86</v>
      </c>
      <c r="B17" s="136"/>
      <c r="C17" s="155">
        <v>14343767</v>
      </c>
      <c r="D17" s="155"/>
      <c r="E17" s="156">
        <v>3663170</v>
      </c>
      <c r="F17" s="60">
        <v>13923000</v>
      </c>
      <c r="G17" s="60">
        <v>40454</v>
      </c>
      <c r="H17" s="60">
        <v>1025131</v>
      </c>
      <c r="I17" s="60">
        <v>916569</v>
      </c>
      <c r="J17" s="60">
        <v>1982154</v>
      </c>
      <c r="K17" s="60"/>
      <c r="L17" s="60">
        <v>238096</v>
      </c>
      <c r="M17" s="60"/>
      <c r="N17" s="60">
        <v>238096</v>
      </c>
      <c r="O17" s="60"/>
      <c r="P17" s="60"/>
      <c r="Q17" s="60"/>
      <c r="R17" s="60"/>
      <c r="S17" s="60"/>
      <c r="T17" s="60"/>
      <c r="U17" s="60"/>
      <c r="V17" s="60"/>
      <c r="W17" s="60">
        <v>2220250</v>
      </c>
      <c r="X17" s="60">
        <v>1808253</v>
      </c>
      <c r="Y17" s="60">
        <v>411997</v>
      </c>
      <c r="Z17" s="140">
        <v>22.78</v>
      </c>
      <c r="AA17" s="155">
        <v>13923000</v>
      </c>
    </row>
    <row r="18" spans="1:27" ht="12.75">
      <c r="A18" s="138" t="s">
        <v>87</v>
      </c>
      <c r="B18" s="136"/>
      <c r="C18" s="155">
        <v>23608</v>
      </c>
      <c r="D18" s="155"/>
      <c r="E18" s="156">
        <v>25025</v>
      </c>
      <c r="F18" s="60">
        <v>25025</v>
      </c>
      <c r="G18" s="60">
        <v>2134</v>
      </c>
      <c r="H18" s="60">
        <v>2134</v>
      </c>
      <c r="I18" s="60">
        <v>1967</v>
      </c>
      <c r="J18" s="60">
        <v>6235</v>
      </c>
      <c r="K18" s="60"/>
      <c r="L18" s="60">
        <v>1967</v>
      </c>
      <c r="M18" s="60"/>
      <c r="N18" s="60">
        <v>1967</v>
      </c>
      <c r="O18" s="60">
        <v>2134</v>
      </c>
      <c r="P18" s="60"/>
      <c r="Q18" s="60"/>
      <c r="R18" s="60">
        <v>2134</v>
      </c>
      <c r="S18" s="60"/>
      <c r="T18" s="60"/>
      <c r="U18" s="60"/>
      <c r="V18" s="60"/>
      <c r="W18" s="60">
        <v>10336</v>
      </c>
      <c r="X18" s="60">
        <v>18747</v>
      </c>
      <c r="Y18" s="60">
        <v>-8411</v>
      </c>
      <c r="Z18" s="140">
        <v>-44.87</v>
      </c>
      <c r="AA18" s="155">
        <v>25025</v>
      </c>
    </row>
    <row r="19" spans="1:27" ht="12.75">
      <c r="A19" s="135" t="s">
        <v>88</v>
      </c>
      <c r="B19" s="142"/>
      <c r="C19" s="153">
        <f aca="true" t="shared" si="3" ref="C19:Y19">SUM(C20:C23)</f>
        <v>261010475</v>
      </c>
      <c r="D19" s="153">
        <f>SUM(D20:D23)</f>
        <v>0</v>
      </c>
      <c r="E19" s="154">
        <f t="shared" si="3"/>
        <v>483351854</v>
      </c>
      <c r="F19" s="100">
        <f t="shared" si="3"/>
        <v>306449785</v>
      </c>
      <c r="G19" s="100">
        <f t="shared" si="3"/>
        <v>45937842</v>
      </c>
      <c r="H19" s="100">
        <f t="shared" si="3"/>
        <v>21735680</v>
      </c>
      <c r="I19" s="100">
        <f t="shared" si="3"/>
        <v>20216531</v>
      </c>
      <c r="J19" s="100">
        <f t="shared" si="3"/>
        <v>87890053</v>
      </c>
      <c r="K19" s="100">
        <f t="shared" si="3"/>
        <v>20018075</v>
      </c>
      <c r="L19" s="100">
        <f t="shared" si="3"/>
        <v>29644887</v>
      </c>
      <c r="M19" s="100">
        <f t="shared" si="3"/>
        <v>0</v>
      </c>
      <c r="N19" s="100">
        <f t="shared" si="3"/>
        <v>49662962</v>
      </c>
      <c r="O19" s="100">
        <f t="shared" si="3"/>
        <v>20278689</v>
      </c>
      <c r="P19" s="100">
        <f t="shared" si="3"/>
        <v>0</v>
      </c>
      <c r="Q19" s="100">
        <f t="shared" si="3"/>
        <v>0</v>
      </c>
      <c r="R19" s="100">
        <f t="shared" si="3"/>
        <v>20278689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157831704</v>
      </c>
      <c r="X19" s="100">
        <f t="shared" si="3"/>
        <v>255254247</v>
      </c>
      <c r="Y19" s="100">
        <f t="shared" si="3"/>
        <v>-97422543</v>
      </c>
      <c r="Z19" s="137">
        <f>+IF(X19&lt;&gt;0,+(Y19/X19)*100,0)</f>
        <v>-38.16686466337228</v>
      </c>
      <c r="AA19" s="153">
        <f>SUM(AA20:AA23)</f>
        <v>306449785</v>
      </c>
    </row>
    <row r="20" spans="1:27" ht="12.75">
      <c r="A20" s="138" t="s">
        <v>89</v>
      </c>
      <c r="B20" s="136"/>
      <c r="C20" s="155">
        <v>139353238</v>
      </c>
      <c r="D20" s="155"/>
      <c r="E20" s="156">
        <v>204540000</v>
      </c>
      <c r="F20" s="60">
        <v>166983873</v>
      </c>
      <c r="G20" s="60">
        <v>13400969</v>
      </c>
      <c r="H20" s="60">
        <v>10241671</v>
      </c>
      <c r="I20" s="60">
        <v>15313228</v>
      </c>
      <c r="J20" s="60">
        <v>38955868</v>
      </c>
      <c r="K20" s="60">
        <v>19031881</v>
      </c>
      <c r="L20" s="60">
        <v>35935721</v>
      </c>
      <c r="M20" s="60"/>
      <c r="N20" s="60">
        <v>54967602</v>
      </c>
      <c r="O20" s="60">
        <v>15757871</v>
      </c>
      <c r="P20" s="60"/>
      <c r="Q20" s="60"/>
      <c r="R20" s="60">
        <v>15757871</v>
      </c>
      <c r="S20" s="60"/>
      <c r="T20" s="60"/>
      <c r="U20" s="60"/>
      <c r="V20" s="60"/>
      <c r="W20" s="60">
        <v>109681341</v>
      </c>
      <c r="X20" s="60">
        <v>147758247</v>
      </c>
      <c r="Y20" s="60">
        <v>-38076906</v>
      </c>
      <c r="Z20" s="140">
        <v>-25.77</v>
      </c>
      <c r="AA20" s="155">
        <v>166983873</v>
      </c>
    </row>
    <row r="21" spans="1:27" ht="12.75">
      <c r="A21" s="138" t="s">
        <v>90</v>
      </c>
      <c r="B21" s="136"/>
      <c r="C21" s="155">
        <v>69773417</v>
      </c>
      <c r="D21" s="155"/>
      <c r="E21" s="156">
        <v>116645000</v>
      </c>
      <c r="F21" s="60">
        <v>93186000</v>
      </c>
      <c r="G21" s="60">
        <v>16147187</v>
      </c>
      <c r="H21" s="60">
        <v>7980433</v>
      </c>
      <c r="I21" s="60">
        <v>3189020</v>
      </c>
      <c r="J21" s="60">
        <v>27316640</v>
      </c>
      <c r="K21" s="60">
        <v>986194</v>
      </c>
      <c r="L21" s="60">
        <v>-8007416</v>
      </c>
      <c r="M21" s="60"/>
      <c r="N21" s="60">
        <v>-7021222</v>
      </c>
      <c r="O21" s="60">
        <v>1832598</v>
      </c>
      <c r="P21" s="60"/>
      <c r="Q21" s="60"/>
      <c r="R21" s="60">
        <v>1832598</v>
      </c>
      <c r="S21" s="60"/>
      <c r="T21" s="60"/>
      <c r="U21" s="60"/>
      <c r="V21" s="60"/>
      <c r="W21" s="60">
        <v>22128016</v>
      </c>
      <c r="X21" s="60">
        <v>56733750</v>
      </c>
      <c r="Y21" s="60">
        <v>-34605734</v>
      </c>
      <c r="Z21" s="140">
        <v>-61</v>
      </c>
      <c r="AA21" s="155">
        <v>93186000</v>
      </c>
    </row>
    <row r="22" spans="1:27" ht="12.75">
      <c r="A22" s="138" t="s">
        <v>91</v>
      </c>
      <c r="B22" s="136"/>
      <c r="C22" s="157">
        <v>35441740</v>
      </c>
      <c r="D22" s="157"/>
      <c r="E22" s="158">
        <v>146402942</v>
      </c>
      <c r="F22" s="159">
        <v>30516000</v>
      </c>
      <c r="G22" s="159">
        <v>13158670</v>
      </c>
      <c r="H22" s="159">
        <v>2566325</v>
      </c>
      <c r="I22" s="159">
        <v>1108692</v>
      </c>
      <c r="J22" s="159">
        <v>16833687</v>
      </c>
      <c r="K22" s="159"/>
      <c r="L22" s="159">
        <v>1112102</v>
      </c>
      <c r="M22" s="159"/>
      <c r="N22" s="159">
        <v>1112102</v>
      </c>
      <c r="O22" s="159">
        <v>1638276</v>
      </c>
      <c r="P22" s="159"/>
      <c r="Q22" s="159"/>
      <c r="R22" s="159">
        <v>1638276</v>
      </c>
      <c r="S22" s="159"/>
      <c r="T22" s="159"/>
      <c r="U22" s="159"/>
      <c r="V22" s="159"/>
      <c r="W22" s="159">
        <v>19584065</v>
      </c>
      <c r="X22" s="159">
        <v>38939247</v>
      </c>
      <c r="Y22" s="159">
        <v>-19355182</v>
      </c>
      <c r="Z22" s="141">
        <v>-49.71</v>
      </c>
      <c r="AA22" s="157">
        <v>30516000</v>
      </c>
    </row>
    <row r="23" spans="1:27" ht="12.75">
      <c r="A23" s="138" t="s">
        <v>92</v>
      </c>
      <c r="B23" s="136"/>
      <c r="C23" s="155">
        <v>16442080</v>
      </c>
      <c r="D23" s="155"/>
      <c r="E23" s="156">
        <v>15763912</v>
      </c>
      <c r="F23" s="60">
        <v>15763912</v>
      </c>
      <c r="G23" s="60">
        <v>3231016</v>
      </c>
      <c r="H23" s="60">
        <v>947251</v>
      </c>
      <c r="I23" s="60">
        <v>605591</v>
      </c>
      <c r="J23" s="60">
        <v>4783858</v>
      </c>
      <c r="K23" s="60"/>
      <c r="L23" s="60">
        <v>604480</v>
      </c>
      <c r="M23" s="60"/>
      <c r="N23" s="60">
        <v>604480</v>
      </c>
      <c r="O23" s="60">
        <v>1049944</v>
      </c>
      <c r="P23" s="60"/>
      <c r="Q23" s="60"/>
      <c r="R23" s="60">
        <v>1049944</v>
      </c>
      <c r="S23" s="60"/>
      <c r="T23" s="60"/>
      <c r="U23" s="60"/>
      <c r="V23" s="60"/>
      <c r="W23" s="60">
        <v>6438282</v>
      </c>
      <c r="X23" s="60">
        <v>11823003</v>
      </c>
      <c r="Y23" s="60">
        <v>-5384721</v>
      </c>
      <c r="Z23" s="140">
        <v>-45.54</v>
      </c>
      <c r="AA23" s="155">
        <v>15763912</v>
      </c>
    </row>
    <row r="24" spans="1:27" ht="12.75">
      <c r="A24" s="135" t="s">
        <v>93</v>
      </c>
      <c r="B24" s="142" t="s">
        <v>94</v>
      </c>
      <c r="C24" s="153">
        <v>31897</v>
      </c>
      <c r="D24" s="153"/>
      <c r="E24" s="154">
        <v>10000</v>
      </c>
      <c r="F24" s="100">
        <v>10000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7497</v>
      </c>
      <c r="Y24" s="100">
        <v>-7497</v>
      </c>
      <c r="Z24" s="137">
        <v>-100</v>
      </c>
      <c r="AA24" s="153">
        <v>10000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402107837</v>
      </c>
      <c r="D25" s="168">
        <f>+D5+D9+D15+D19+D24</f>
        <v>0</v>
      </c>
      <c r="E25" s="169">
        <f t="shared" si="4"/>
        <v>656234363</v>
      </c>
      <c r="F25" s="73">
        <f t="shared" si="4"/>
        <v>465378751</v>
      </c>
      <c r="G25" s="73">
        <f t="shared" si="4"/>
        <v>86176063</v>
      </c>
      <c r="H25" s="73">
        <f t="shared" si="4"/>
        <v>33252017</v>
      </c>
      <c r="I25" s="73">
        <f t="shared" si="4"/>
        <v>30653000</v>
      </c>
      <c r="J25" s="73">
        <f t="shared" si="4"/>
        <v>150081080</v>
      </c>
      <c r="K25" s="73">
        <f t="shared" si="4"/>
        <v>20018075</v>
      </c>
      <c r="L25" s="73">
        <f t="shared" si="4"/>
        <v>36244380</v>
      </c>
      <c r="M25" s="73">
        <f t="shared" si="4"/>
        <v>0</v>
      </c>
      <c r="N25" s="73">
        <f t="shared" si="4"/>
        <v>56262455</v>
      </c>
      <c r="O25" s="73">
        <f t="shared" si="4"/>
        <v>25152000</v>
      </c>
      <c r="P25" s="73">
        <f t="shared" si="4"/>
        <v>0</v>
      </c>
      <c r="Q25" s="73">
        <f t="shared" si="4"/>
        <v>0</v>
      </c>
      <c r="R25" s="73">
        <f t="shared" si="4"/>
        <v>25152000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231495535</v>
      </c>
      <c r="X25" s="73">
        <f t="shared" si="4"/>
        <v>355324491</v>
      </c>
      <c r="Y25" s="73">
        <f t="shared" si="4"/>
        <v>-123828956</v>
      </c>
      <c r="Z25" s="170">
        <f>+IF(X25&lt;&gt;0,+(Y25/X25)*100,0)</f>
        <v>-34.849541513872175</v>
      </c>
      <c r="AA25" s="168">
        <f>+AA5+AA9+AA15+AA19+AA24</f>
        <v>465378751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192979746</v>
      </c>
      <c r="D28" s="153">
        <f>SUM(D29:D31)</f>
        <v>0</v>
      </c>
      <c r="E28" s="154">
        <f t="shared" si="5"/>
        <v>158999418</v>
      </c>
      <c r="F28" s="100">
        <f t="shared" si="5"/>
        <v>160162600</v>
      </c>
      <c r="G28" s="100">
        <f t="shared" si="5"/>
        <v>5523989</v>
      </c>
      <c r="H28" s="100">
        <f t="shared" si="5"/>
        <v>5263137</v>
      </c>
      <c r="I28" s="100">
        <f t="shared" si="5"/>
        <v>5854271</v>
      </c>
      <c r="J28" s="100">
        <f t="shared" si="5"/>
        <v>16641397</v>
      </c>
      <c r="K28" s="100">
        <f t="shared" si="5"/>
        <v>0</v>
      </c>
      <c r="L28" s="100">
        <f t="shared" si="5"/>
        <v>12162854</v>
      </c>
      <c r="M28" s="100">
        <f t="shared" si="5"/>
        <v>3100676</v>
      </c>
      <c r="N28" s="100">
        <f t="shared" si="5"/>
        <v>15263530</v>
      </c>
      <c r="O28" s="100">
        <f t="shared" si="5"/>
        <v>10452423</v>
      </c>
      <c r="P28" s="100">
        <f t="shared" si="5"/>
        <v>0</v>
      </c>
      <c r="Q28" s="100">
        <f t="shared" si="5"/>
        <v>0</v>
      </c>
      <c r="R28" s="100">
        <f t="shared" si="5"/>
        <v>10452423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42357350</v>
      </c>
      <c r="X28" s="100">
        <f t="shared" si="5"/>
        <v>96764247</v>
      </c>
      <c r="Y28" s="100">
        <f t="shared" si="5"/>
        <v>-54406897</v>
      </c>
      <c r="Z28" s="137">
        <f>+IF(X28&lt;&gt;0,+(Y28/X28)*100,0)</f>
        <v>-56.226239222426855</v>
      </c>
      <c r="AA28" s="153">
        <f>SUM(AA29:AA31)</f>
        <v>160162600</v>
      </c>
    </row>
    <row r="29" spans="1:27" ht="12.75">
      <c r="A29" s="138" t="s">
        <v>75</v>
      </c>
      <c r="B29" s="136"/>
      <c r="C29" s="155">
        <v>19224760</v>
      </c>
      <c r="D29" s="155"/>
      <c r="E29" s="156">
        <v>31862000</v>
      </c>
      <c r="F29" s="60">
        <v>24099000</v>
      </c>
      <c r="G29" s="60">
        <v>1346095</v>
      </c>
      <c r="H29" s="60">
        <v>916553</v>
      </c>
      <c r="I29" s="60">
        <v>1687839</v>
      </c>
      <c r="J29" s="60">
        <v>3950487</v>
      </c>
      <c r="K29" s="60"/>
      <c r="L29" s="60">
        <v>2095948</v>
      </c>
      <c r="M29" s="60"/>
      <c r="N29" s="60">
        <v>2095948</v>
      </c>
      <c r="O29" s="60">
        <v>3390226</v>
      </c>
      <c r="P29" s="60"/>
      <c r="Q29" s="60"/>
      <c r="R29" s="60">
        <v>3390226</v>
      </c>
      <c r="S29" s="60"/>
      <c r="T29" s="60"/>
      <c r="U29" s="60"/>
      <c r="V29" s="60"/>
      <c r="W29" s="60">
        <v>9436661</v>
      </c>
      <c r="X29" s="60">
        <v>13871997</v>
      </c>
      <c r="Y29" s="60">
        <v>-4435336</v>
      </c>
      <c r="Z29" s="140">
        <v>-31.97</v>
      </c>
      <c r="AA29" s="155">
        <v>24099000</v>
      </c>
    </row>
    <row r="30" spans="1:27" ht="12.75">
      <c r="A30" s="138" t="s">
        <v>76</v>
      </c>
      <c r="B30" s="136"/>
      <c r="C30" s="157">
        <v>125096446</v>
      </c>
      <c r="D30" s="157"/>
      <c r="E30" s="158">
        <v>79443000</v>
      </c>
      <c r="F30" s="159">
        <v>88707600</v>
      </c>
      <c r="G30" s="159">
        <v>1543936</v>
      </c>
      <c r="H30" s="159">
        <v>2495861</v>
      </c>
      <c r="I30" s="159">
        <v>1750211</v>
      </c>
      <c r="J30" s="159">
        <v>5790008</v>
      </c>
      <c r="K30" s="159"/>
      <c r="L30" s="159">
        <v>1589937</v>
      </c>
      <c r="M30" s="159">
        <v>3110666</v>
      </c>
      <c r="N30" s="159">
        <v>4700603</v>
      </c>
      <c r="O30" s="159">
        <v>1019652</v>
      </c>
      <c r="P30" s="159"/>
      <c r="Q30" s="159"/>
      <c r="R30" s="159">
        <v>1019652</v>
      </c>
      <c r="S30" s="159"/>
      <c r="T30" s="159"/>
      <c r="U30" s="159"/>
      <c r="V30" s="159"/>
      <c r="W30" s="159">
        <v>11510263</v>
      </c>
      <c r="X30" s="159">
        <v>46368747</v>
      </c>
      <c r="Y30" s="159">
        <v>-34858484</v>
      </c>
      <c r="Z30" s="141">
        <v>-75.18</v>
      </c>
      <c r="AA30" s="157">
        <v>88707600</v>
      </c>
    </row>
    <row r="31" spans="1:27" ht="12.75">
      <c r="A31" s="138" t="s">
        <v>77</v>
      </c>
      <c r="B31" s="136"/>
      <c r="C31" s="155">
        <v>48658540</v>
      </c>
      <c r="D31" s="155"/>
      <c r="E31" s="156">
        <v>47694418</v>
      </c>
      <c r="F31" s="60">
        <v>47356000</v>
      </c>
      <c r="G31" s="60">
        <v>2633958</v>
      </c>
      <c r="H31" s="60">
        <v>1850723</v>
      </c>
      <c r="I31" s="60">
        <v>2416221</v>
      </c>
      <c r="J31" s="60">
        <v>6900902</v>
      </c>
      <c r="K31" s="60"/>
      <c r="L31" s="60">
        <v>8476969</v>
      </c>
      <c r="M31" s="60">
        <v>-9990</v>
      </c>
      <c r="N31" s="60">
        <v>8466979</v>
      </c>
      <c r="O31" s="60">
        <v>6042545</v>
      </c>
      <c r="P31" s="60"/>
      <c r="Q31" s="60"/>
      <c r="R31" s="60">
        <v>6042545</v>
      </c>
      <c r="S31" s="60"/>
      <c r="T31" s="60"/>
      <c r="U31" s="60"/>
      <c r="V31" s="60"/>
      <c r="W31" s="60">
        <v>21410426</v>
      </c>
      <c r="X31" s="60">
        <v>36523503</v>
      </c>
      <c r="Y31" s="60">
        <v>-15113077</v>
      </c>
      <c r="Z31" s="140">
        <v>-41.38</v>
      </c>
      <c r="AA31" s="155">
        <v>47356000</v>
      </c>
    </row>
    <row r="32" spans="1:27" ht="12.75">
      <c r="A32" s="135" t="s">
        <v>78</v>
      </c>
      <c r="B32" s="136"/>
      <c r="C32" s="153">
        <f aca="true" t="shared" si="6" ref="C32:Y32">SUM(C33:C37)</f>
        <v>34829579</v>
      </c>
      <c r="D32" s="153">
        <f>SUM(D33:D37)</f>
        <v>0</v>
      </c>
      <c r="E32" s="154">
        <f t="shared" si="6"/>
        <v>50119200</v>
      </c>
      <c r="F32" s="100">
        <f t="shared" si="6"/>
        <v>48578200</v>
      </c>
      <c r="G32" s="100">
        <f t="shared" si="6"/>
        <v>3671508</v>
      </c>
      <c r="H32" s="100">
        <f t="shared" si="6"/>
        <v>3856405</v>
      </c>
      <c r="I32" s="100">
        <f t="shared" si="6"/>
        <v>3590174</v>
      </c>
      <c r="J32" s="100">
        <f t="shared" si="6"/>
        <v>11118087</v>
      </c>
      <c r="K32" s="100">
        <f t="shared" si="6"/>
        <v>0</v>
      </c>
      <c r="L32" s="100">
        <f t="shared" si="6"/>
        <v>4718294</v>
      </c>
      <c r="M32" s="100">
        <f t="shared" si="6"/>
        <v>22722</v>
      </c>
      <c r="N32" s="100">
        <f t="shared" si="6"/>
        <v>4741016</v>
      </c>
      <c r="O32" s="100">
        <f t="shared" si="6"/>
        <v>2978300</v>
      </c>
      <c r="P32" s="100">
        <f t="shared" si="6"/>
        <v>0</v>
      </c>
      <c r="Q32" s="100">
        <f t="shared" si="6"/>
        <v>0</v>
      </c>
      <c r="R32" s="100">
        <f t="shared" si="6"/>
        <v>2978300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18837403</v>
      </c>
      <c r="X32" s="100">
        <f t="shared" si="6"/>
        <v>37207512</v>
      </c>
      <c r="Y32" s="100">
        <f t="shared" si="6"/>
        <v>-18370109</v>
      </c>
      <c r="Z32" s="137">
        <f>+IF(X32&lt;&gt;0,+(Y32/X32)*100,0)</f>
        <v>-49.372043473371725</v>
      </c>
      <c r="AA32" s="153">
        <f>SUM(AA33:AA37)</f>
        <v>48578200</v>
      </c>
    </row>
    <row r="33" spans="1:27" ht="12.75">
      <c r="A33" s="138" t="s">
        <v>79</v>
      </c>
      <c r="B33" s="136"/>
      <c r="C33" s="155">
        <v>11500824</v>
      </c>
      <c r="D33" s="155"/>
      <c r="E33" s="156">
        <v>25506000</v>
      </c>
      <c r="F33" s="60">
        <v>24182000</v>
      </c>
      <c r="G33" s="60">
        <v>883096</v>
      </c>
      <c r="H33" s="60">
        <v>980584</v>
      </c>
      <c r="I33" s="60">
        <v>964421</v>
      </c>
      <c r="J33" s="60">
        <v>2828101</v>
      </c>
      <c r="K33" s="60"/>
      <c r="L33" s="60">
        <v>1245796</v>
      </c>
      <c r="M33" s="60">
        <v>22722</v>
      </c>
      <c r="N33" s="60">
        <v>1268518</v>
      </c>
      <c r="O33" s="60">
        <v>1151948</v>
      </c>
      <c r="P33" s="60"/>
      <c r="Q33" s="60"/>
      <c r="R33" s="60">
        <v>1151948</v>
      </c>
      <c r="S33" s="60"/>
      <c r="T33" s="60"/>
      <c r="U33" s="60"/>
      <c r="V33" s="60"/>
      <c r="W33" s="60">
        <v>5248567</v>
      </c>
      <c r="X33" s="60">
        <v>18708003</v>
      </c>
      <c r="Y33" s="60">
        <v>-13459436</v>
      </c>
      <c r="Z33" s="140">
        <v>-71.94</v>
      </c>
      <c r="AA33" s="155">
        <v>24182000</v>
      </c>
    </row>
    <row r="34" spans="1:27" ht="12.75">
      <c r="A34" s="138" t="s">
        <v>80</v>
      </c>
      <c r="B34" s="136"/>
      <c r="C34" s="155">
        <v>2822724</v>
      </c>
      <c r="D34" s="155"/>
      <c r="E34" s="156">
        <v>2914000</v>
      </c>
      <c r="F34" s="60">
        <v>2914000</v>
      </c>
      <c r="G34" s="60">
        <v>917375</v>
      </c>
      <c r="H34" s="60">
        <v>936811</v>
      </c>
      <c r="I34" s="60">
        <v>793811</v>
      </c>
      <c r="J34" s="60">
        <v>2647997</v>
      </c>
      <c r="K34" s="60"/>
      <c r="L34" s="60">
        <v>1049387</v>
      </c>
      <c r="M34" s="60"/>
      <c r="N34" s="60">
        <v>1049387</v>
      </c>
      <c r="O34" s="60">
        <v>132934</v>
      </c>
      <c r="P34" s="60"/>
      <c r="Q34" s="60"/>
      <c r="R34" s="60">
        <v>132934</v>
      </c>
      <c r="S34" s="60"/>
      <c r="T34" s="60"/>
      <c r="U34" s="60"/>
      <c r="V34" s="60"/>
      <c r="W34" s="60">
        <v>3830318</v>
      </c>
      <c r="X34" s="60">
        <v>1795500</v>
      </c>
      <c r="Y34" s="60">
        <v>2034818</v>
      </c>
      <c r="Z34" s="140">
        <v>113.33</v>
      </c>
      <c r="AA34" s="155">
        <v>2914000</v>
      </c>
    </row>
    <row r="35" spans="1:27" ht="12.75">
      <c r="A35" s="138" t="s">
        <v>81</v>
      </c>
      <c r="B35" s="136"/>
      <c r="C35" s="155">
        <v>18348511</v>
      </c>
      <c r="D35" s="155"/>
      <c r="E35" s="156">
        <v>18822000</v>
      </c>
      <c r="F35" s="60">
        <v>18722000</v>
      </c>
      <c r="G35" s="60">
        <v>1671389</v>
      </c>
      <c r="H35" s="60">
        <v>1741448</v>
      </c>
      <c r="I35" s="60">
        <v>1613796</v>
      </c>
      <c r="J35" s="60">
        <v>5026633</v>
      </c>
      <c r="K35" s="60"/>
      <c r="L35" s="60">
        <v>2165175</v>
      </c>
      <c r="M35" s="60"/>
      <c r="N35" s="60">
        <v>2165175</v>
      </c>
      <c r="O35" s="60">
        <v>1529775</v>
      </c>
      <c r="P35" s="60"/>
      <c r="Q35" s="60"/>
      <c r="R35" s="60">
        <v>1529775</v>
      </c>
      <c r="S35" s="60"/>
      <c r="T35" s="60"/>
      <c r="U35" s="60"/>
      <c r="V35" s="60"/>
      <c r="W35" s="60">
        <v>8721583</v>
      </c>
      <c r="X35" s="60">
        <v>14586003</v>
      </c>
      <c r="Y35" s="60">
        <v>-5864420</v>
      </c>
      <c r="Z35" s="140">
        <v>-40.21</v>
      </c>
      <c r="AA35" s="155">
        <v>18722000</v>
      </c>
    </row>
    <row r="36" spans="1:27" ht="12.75">
      <c r="A36" s="138" t="s">
        <v>82</v>
      </c>
      <c r="B36" s="136"/>
      <c r="C36" s="155">
        <v>44548</v>
      </c>
      <c r="D36" s="155"/>
      <c r="E36" s="156">
        <v>56200</v>
      </c>
      <c r="F36" s="60">
        <v>56200</v>
      </c>
      <c r="G36" s="60">
        <v>1581</v>
      </c>
      <c r="H36" s="60">
        <v>3048</v>
      </c>
      <c r="I36" s="60">
        <v>29963</v>
      </c>
      <c r="J36" s="60">
        <v>34592</v>
      </c>
      <c r="K36" s="60"/>
      <c r="L36" s="60">
        <v>3163</v>
      </c>
      <c r="M36" s="60"/>
      <c r="N36" s="60">
        <v>3163</v>
      </c>
      <c r="O36" s="60"/>
      <c r="P36" s="60"/>
      <c r="Q36" s="60"/>
      <c r="R36" s="60"/>
      <c r="S36" s="60"/>
      <c r="T36" s="60"/>
      <c r="U36" s="60"/>
      <c r="V36" s="60"/>
      <c r="W36" s="60">
        <v>37755</v>
      </c>
      <c r="X36" s="60">
        <v>42003</v>
      </c>
      <c r="Y36" s="60">
        <v>-4248</v>
      </c>
      <c r="Z36" s="140">
        <v>-10.11</v>
      </c>
      <c r="AA36" s="155">
        <v>56200</v>
      </c>
    </row>
    <row r="37" spans="1:27" ht="12.75">
      <c r="A37" s="138" t="s">
        <v>83</v>
      </c>
      <c r="B37" s="136"/>
      <c r="C37" s="157">
        <v>2112972</v>
      </c>
      <c r="D37" s="157"/>
      <c r="E37" s="158">
        <v>2821000</v>
      </c>
      <c r="F37" s="159">
        <v>2704000</v>
      </c>
      <c r="G37" s="159">
        <v>198067</v>
      </c>
      <c r="H37" s="159">
        <v>194514</v>
      </c>
      <c r="I37" s="159">
        <v>188183</v>
      </c>
      <c r="J37" s="159">
        <v>580764</v>
      </c>
      <c r="K37" s="159"/>
      <c r="L37" s="159">
        <v>254773</v>
      </c>
      <c r="M37" s="159"/>
      <c r="N37" s="159">
        <v>254773</v>
      </c>
      <c r="O37" s="159">
        <v>163643</v>
      </c>
      <c r="P37" s="159"/>
      <c r="Q37" s="159"/>
      <c r="R37" s="159">
        <v>163643</v>
      </c>
      <c r="S37" s="159"/>
      <c r="T37" s="159"/>
      <c r="U37" s="159"/>
      <c r="V37" s="159"/>
      <c r="W37" s="159">
        <v>999180</v>
      </c>
      <c r="X37" s="159">
        <v>2076003</v>
      </c>
      <c r="Y37" s="159">
        <v>-1076823</v>
      </c>
      <c r="Z37" s="141">
        <v>-51.87</v>
      </c>
      <c r="AA37" s="157">
        <v>2704000</v>
      </c>
    </row>
    <row r="38" spans="1:27" ht="12.75">
      <c r="A38" s="135" t="s">
        <v>84</v>
      </c>
      <c r="B38" s="142"/>
      <c r="C38" s="153">
        <f aca="true" t="shared" si="7" ref="C38:Y38">SUM(C39:C41)</f>
        <v>44682994</v>
      </c>
      <c r="D38" s="153">
        <f>SUM(D39:D41)</f>
        <v>0</v>
      </c>
      <c r="E38" s="154">
        <f t="shared" si="7"/>
        <v>35789982</v>
      </c>
      <c r="F38" s="100">
        <f t="shared" si="7"/>
        <v>36354782</v>
      </c>
      <c r="G38" s="100">
        <f t="shared" si="7"/>
        <v>1841919</v>
      </c>
      <c r="H38" s="100">
        <f t="shared" si="7"/>
        <v>1510636</v>
      </c>
      <c r="I38" s="100">
        <f t="shared" si="7"/>
        <v>1212382</v>
      </c>
      <c r="J38" s="100">
        <f t="shared" si="7"/>
        <v>4564937</v>
      </c>
      <c r="K38" s="100">
        <f t="shared" si="7"/>
        <v>233728</v>
      </c>
      <c r="L38" s="100">
        <f t="shared" si="7"/>
        <v>4794962</v>
      </c>
      <c r="M38" s="100">
        <f t="shared" si="7"/>
        <v>-26318</v>
      </c>
      <c r="N38" s="100">
        <f t="shared" si="7"/>
        <v>5002372</v>
      </c>
      <c r="O38" s="100">
        <f t="shared" si="7"/>
        <v>4280177</v>
      </c>
      <c r="P38" s="100">
        <f t="shared" si="7"/>
        <v>0</v>
      </c>
      <c r="Q38" s="100">
        <f t="shared" si="7"/>
        <v>0</v>
      </c>
      <c r="R38" s="100">
        <f t="shared" si="7"/>
        <v>4280177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13847486</v>
      </c>
      <c r="X38" s="100">
        <f t="shared" si="7"/>
        <v>31674744</v>
      </c>
      <c r="Y38" s="100">
        <f t="shared" si="7"/>
        <v>-17827258</v>
      </c>
      <c r="Z38" s="137">
        <f>+IF(X38&lt;&gt;0,+(Y38/X38)*100,0)</f>
        <v>-56.28224809015031</v>
      </c>
      <c r="AA38" s="153">
        <f>SUM(AA39:AA41)</f>
        <v>36354782</v>
      </c>
    </row>
    <row r="39" spans="1:27" ht="12.75">
      <c r="A39" s="138" t="s">
        <v>85</v>
      </c>
      <c r="B39" s="136"/>
      <c r="C39" s="155">
        <v>6476980</v>
      </c>
      <c r="D39" s="155"/>
      <c r="E39" s="156">
        <v>11862000</v>
      </c>
      <c r="F39" s="60">
        <v>9803000</v>
      </c>
      <c r="G39" s="60">
        <v>691346</v>
      </c>
      <c r="H39" s="60">
        <v>268586</v>
      </c>
      <c r="I39" s="60">
        <v>328502</v>
      </c>
      <c r="J39" s="60">
        <v>1288434</v>
      </c>
      <c r="K39" s="60"/>
      <c r="L39" s="60">
        <v>1417603</v>
      </c>
      <c r="M39" s="60">
        <v>2632</v>
      </c>
      <c r="N39" s="60">
        <v>1420235</v>
      </c>
      <c r="O39" s="60">
        <v>2225677</v>
      </c>
      <c r="P39" s="60"/>
      <c r="Q39" s="60"/>
      <c r="R39" s="60">
        <v>2225677</v>
      </c>
      <c r="S39" s="60"/>
      <c r="T39" s="60"/>
      <c r="U39" s="60"/>
      <c r="V39" s="60"/>
      <c r="W39" s="60">
        <v>4934346</v>
      </c>
      <c r="X39" s="60">
        <v>12125997</v>
      </c>
      <c r="Y39" s="60">
        <v>-7191651</v>
      </c>
      <c r="Z39" s="140">
        <v>-59.31</v>
      </c>
      <c r="AA39" s="155">
        <v>9803000</v>
      </c>
    </row>
    <row r="40" spans="1:27" ht="12.75">
      <c r="A40" s="138" t="s">
        <v>86</v>
      </c>
      <c r="B40" s="136"/>
      <c r="C40" s="155">
        <v>34703925</v>
      </c>
      <c r="D40" s="155"/>
      <c r="E40" s="156">
        <v>20391982</v>
      </c>
      <c r="F40" s="60">
        <v>23711382</v>
      </c>
      <c r="G40" s="60">
        <v>872188</v>
      </c>
      <c r="H40" s="60">
        <v>944319</v>
      </c>
      <c r="I40" s="60">
        <v>597922</v>
      </c>
      <c r="J40" s="60">
        <v>2414429</v>
      </c>
      <c r="K40" s="60">
        <v>233728</v>
      </c>
      <c r="L40" s="60">
        <v>3097645</v>
      </c>
      <c r="M40" s="60">
        <v>-28950</v>
      </c>
      <c r="N40" s="60">
        <v>3302423</v>
      </c>
      <c r="O40" s="60">
        <v>1869321</v>
      </c>
      <c r="P40" s="60"/>
      <c r="Q40" s="60"/>
      <c r="R40" s="60">
        <v>1869321</v>
      </c>
      <c r="S40" s="60"/>
      <c r="T40" s="60"/>
      <c r="U40" s="60"/>
      <c r="V40" s="60"/>
      <c r="W40" s="60">
        <v>7586173</v>
      </c>
      <c r="X40" s="60">
        <v>11369250</v>
      </c>
      <c r="Y40" s="60">
        <v>-3783077</v>
      </c>
      <c r="Z40" s="140">
        <v>-33.27</v>
      </c>
      <c r="AA40" s="155">
        <v>23711382</v>
      </c>
    </row>
    <row r="41" spans="1:27" ht="12.75">
      <c r="A41" s="138" t="s">
        <v>87</v>
      </c>
      <c r="B41" s="136"/>
      <c r="C41" s="155">
        <v>3502089</v>
      </c>
      <c r="D41" s="155"/>
      <c r="E41" s="156">
        <v>3536000</v>
      </c>
      <c r="F41" s="60">
        <v>2840400</v>
      </c>
      <c r="G41" s="60">
        <v>278385</v>
      </c>
      <c r="H41" s="60">
        <v>297731</v>
      </c>
      <c r="I41" s="60">
        <v>285958</v>
      </c>
      <c r="J41" s="60">
        <v>862074</v>
      </c>
      <c r="K41" s="60"/>
      <c r="L41" s="60">
        <v>279714</v>
      </c>
      <c r="M41" s="60"/>
      <c r="N41" s="60">
        <v>279714</v>
      </c>
      <c r="O41" s="60">
        <v>185179</v>
      </c>
      <c r="P41" s="60"/>
      <c r="Q41" s="60"/>
      <c r="R41" s="60">
        <v>185179</v>
      </c>
      <c r="S41" s="60"/>
      <c r="T41" s="60"/>
      <c r="U41" s="60"/>
      <c r="V41" s="60"/>
      <c r="W41" s="60">
        <v>1326967</v>
      </c>
      <c r="X41" s="60">
        <v>8179497</v>
      </c>
      <c r="Y41" s="60">
        <v>-6852530</v>
      </c>
      <c r="Z41" s="140">
        <v>-83.78</v>
      </c>
      <c r="AA41" s="155">
        <v>2840400</v>
      </c>
    </row>
    <row r="42" spans="1:27" ht="12.75">
      <c r="A42" s="135" t="s">
        <v>88</v>
      </c>
      <c r="B42" s="142"/>
      <c r="C42" s="153">
        <f aca="true" t="shared" si="8" ref="C42:Y42">SUM(C43:C46)</f>
        <v>198815333</v>
      </c>
      <c r="D42" s="153">
        <f>SUM(D43:D46)</f>
        <v>0</v>
      </c>
      <c r="E42" s="154">
        <f t="shared" si="8"/>
        <v>241113000</v>
      </c>
      <c r="F42" s="100">
        <f t="shared" si="8"/>
        <v>176945700</v>
      </c>
      <c r="G42" s="100">
        <f t="shared" si="8"/>
        <v>7145229</v>
      </c>
      <c r="H42" s="100">
        <f t="shared" si="8"/>
        <v>12498387</v>
      </c>
      <c r="I42" s="100">
        <f t="shared" si="8"/>
        <v>25003898</v>
      </c>
      <c r="J42" s="100">
        <f t="shared" si="8"/>
        <v>44647514</v>
      </c>
      <c r="K42" s="100">
        <f t="shared" si="8"/>
        <v>12916922</v>
      </c>
      <c r="L42" s="100">
        <f t="shared" si="8"/>
        <v>9377698</v>
      </c>
      <c r="M42" s="100">
        <f t="shared" si="8"/>
        <v>3417197</v>
      </c>
      <c r="N42" s="100">
        <f t="shared" si="8"/>
        <v>25711817</v>
      </c>
      <c r="O42" s="100">
        <f t="shared" si="8"/>
        <v>28296289</v>
      </c>
      <c r="P42" s="100">
        <f t="shared" si="8"/>
        <v>0</v>
      </c>
      <c r="Q42" s="100">
        <f t="shared" si="8"/>
        <v>0</v>
      </c>
      <c r="R42" s="100">
        <f t="shared" si="8"/>
        <v>28296289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98655620</v>
      </c>
      <c r="X42" s="100">
        <f t="shared" si="8"/>
        <v>189551259</v>
      </c>
      <c r="Y42" s="100">
        <f t="shared" si="8"/>
        <v>-90895639</v>
      </c>
      <c r="Z42" s="137">
        <f>+IF(X42&lt;&gt;0,+(Y42/X42)*100,0)</f>
        <v>-47.95306529723445</v>
      </c>
      <c r="AA42" s="153">
        <f>SUM(AA43:AA46)</f>
        <v>176945700</v>
      </c>
    </row>
    <row r="43" spans="1:27" ht="12.75">
      <c r="A43" s="138" t="s">
        <v>89</v>
      </c>
      <c r="B43" s="136"/>
      <c r="C43" s="155">
        <v>123550748</v>
      </c>
      <c r="D43" s="155"/>
      <c r="E43" s="156">
        <v>129734000</v>
      </c>
      <c r="F43" s="60">
        <v>76400400</v>
      </c>
      <c r="G43" s="60">
        <v>1852822</v>
      </c>
      <c r="H43" s="60">
        <v>7100235</v>
      </c>
      <c r="I43" s="60">
        <v>20907680</v>
      </c>
      <c r="J43" s="60">
        <v>29860737</v>
      </c>
      <c r="K43" s="60">
        <v>11691783</v>
      </c>
      <c r="L43" s="60">
        <v>3563118</v>
      </c>
      <c r="M43" s="60"/>
      <c r="N43" s="60">
        <v>15254901</v>
      </c>
      <c r="O43" s="60">
        <v>13270934</v>
      </c>
      <c r="P43" s="60"/>
      <c r="Q43" s="60"/>
      <c r="R43" s="60">
        <v>13270934</v>
      </c>
      <c r="S43" s="60"/>
      <c r="T43" s="60"/>
      <c r="U43" s="60"/>
      <c r="V43" s="60"/>
      <c r="W43" s="60">
        <v>58386572</v>
      </c>
      <c r="X43" s="60">
        <v>109671003</v>
      </c>
      <c r="Y43" s="60">
        <v>-51284431</v>
      </c>
      <c r="Z43" s="140">
        <v>-46.76</v>
      </c>
      <c r="AA43" s="155">
        <v>76400400</v>
      </c>
    </row>
    <row r="44" spans="1:27" ht="12.75">
      <c r="A44" s="138" t="s">
        <v>90</v>
      </c>
      <c r="B44" s="136"/>
      <c r="C44" s="155">
        <v>34616789</v>
      </c>
      <c r="D44" s="155"/>
      <c r="E44" s="156">
        <v>56891000</v>
      </c>
      <c r="F44" s="60">
        <v>56891600</v>
      </c>
      <c r="G44" s="60">
        <v>2696714</v>
      </c>
      <c r="H44" s="60">
        <v>2706658</v>
      </c>
      <c r="I44" s="60">
        <v>1276022</v>
      </c>
      <c r="J44" s="60">
        <v>6679394</v>
      </c>
      <c r="K44" s="60">
        <v>1225139</v>
      </c>
      <c r="L44" s="60">
        <v>2223524</v>
      </c>
      <c r="M44" s="60">
        <v>1810862</v>
      </c>
      <c r="N44" s="60">
        <v>5259525</v>
      </c>
      <c r="O44" s="60">
        <v>12027697</v>
      </c>
      <c r="P44" s="60"/>
      <c r="Q44" s="60"/>
      <c r="R44" s="60">
        <v>12027697</v>
      </c>
      <c r="S44" s="60"/>
      <c r="T44" s="60"/>
      <c r="U44" s="60"/>
      <c r="V44" s="60"/>
      <c r="W44" s="60">
        <v>23966616</v>
      </c>
      <c r="X44" s="60">
        <v>45774000</v>
      </c>
      <c r="Y44" s="60">
        <v>-21807384</v>
      </c>
      <c r="Z44" s="140">
        <v>-47.64</v>
      </c>
      <c r="AA44" s="155">
        <v>56891600</v>
      </c>
    </row>
    <row r="45" spans="1:27" ht="12.75">
      <c r="A45" s="138" t="s">
        <v>91</v>
      </c>
      <c r="B45" s="136"/>
      <c r="C45" s="157">
        <v>24786627</v>
      </c>
      <c r="D45" s="157"/>
      <c r="E45" s="158">
        <v>32966000</v>
      </c>
      <c r="F45" s="159">
        <v>25545400</v>
      </c>
      <c r="G45" s="159">
        <v>1592000</v>
      </c>
      <c r="H45" s="159">
        <v>1611923</v>
      </c>
      <c r="I45" s="159">
        <v>1806792</v>
      </c>
      <c r="J45" s="159">
        <v>5010715</v>
      </c>
      <c r="K45" s="159"/>
      <c r="L45" s="159">
        <v>1974173</v>
      </c>
      <c r="M45" s="159">
        <v>1606335</v>
      </c>
      <c r="N45" s="159">
        <v>3580508</v>
      </c>
      <c r="O45" s="159">
        <v>1737472</v>
      </c>
      <c r="P45" s="159"/>
      <c r="Q45" s="159"/>
      <c r="R45" s="159">
        <v>1737472</v>
      </c>
      <c r="S45" s="159"/>
      <c r="T45" s="159"/>
      <c r="U45" s="159"/>
      <c r="V45" s="159"/>
      <c r="W45" s="159">
        <v>10328695</v>
      </c>
      <c r="X45" s="159">
        <v>24733503</v>
      </c>
      <c r="Y45" s="159">
        <v>-14404808</v>
      </c>
      <c r="Z45" s="141">
        <v>-58.24</v>
      </c>
      <c r="AA45" s="157">
        <v>25545400</v>
      </c>
    </row>
    <row r="46" spans="1:27" ht="12.75">
      <c r="A46" s="138" t="s">
        <v>92</v>
      </c>
      <c r="B46" s="136"/>
      <c r="C46" s="155">
        <v>15861169</v>
      </c>
      <c r="D46" s="155"/>
      <c r="E46" s="156">
        <v>21522000</v>
      </c>
      <c r="F46" s="60">
        <v>18108300</v>
      </c>
      <c r="G46" s="60">
        <v>1003693</v>
      </c>
      <c r="H46" s="60">
        <v>1079571</v>
      </c>
      <c r="I46" s="60">
        <v>1013404</v>
      </c>
      <c r="J46" s="60">
        <v>3096668</v>
      </c>
      <c r="K46" s="60"/>
      <c r="L46" s="60">
        <v>1616883</v>
      </c>
      <c r="M46" s="60"/>
      <c r="N46" s="60">
        <v>1616883</v>
      </c>
      <c r="O46" s="60">
        <v>1260186</v>
      </c>
      <c r="P46" s="60"/>
      <c r="Q46" s="60"/>
      <c r="R46" s="60">
        <v>1260186</v>
      </c>
      <c r="S46" s="60"/>
      <c r="T46" s="60"/>
      <c r="U46" s="60"/>
      <c r="V46" s="60"/>
      <c r="W46" s="60">
        <v>5973737</v>
      </c>
      <c r="X46" s="60">
        <v>9372753</v>
      </c>
      <c r="Y46" s="60">
        <v>-3399016</v>
      </c>
      <c r="Z46" s="140">
        <v>-36.26</v>
      </c>
      <c r="AA46" s="155">
        <v>18108300</v>
      </c>
    </row>
    <row r="47" spans="1:27" ht="12.75">
      <c r="A47" s="135" t="s">
        <v>93</v>
      </c>
      <c r="B47" s="142" t="s">
        <v>94</v>
      </c>
      <c r="C47" s="153">
        <v>216571</v>
      </c>
      <c r="D47" s="153"/>
      <c r="E47" s="154">
        <v>169000</v>
      </c>
      <c r="F47" s="100">
        <v>169000</v>
      </c>
      <c r="G47" s="100">
        <v>12195</v>
      </c>
      <c r="H47" s="100"/>
      <c r="I47" s="100">
        <v>18275</v>
      </c>
      <c r="J47" s="100">
        <v>30470</v>
      </c>
      <c r="K47" s="100">
        <v>12195</v>
      </c>
      <c r="L47" s="100">
        <v>12195</v>
      </c>
      <c r="M47" s="100"/>
      <c r="N47" s="100">
        <v>24390</v>
      </c>
      <c r="O47" s="100"/>
      <c r="P47" s="100"/>
      <c r="Q47" s="100"/>
      <c r="R47" s="100"/>
      <c r="S47" s="100"/>
      <c r="T47" s="100"/>
      <c r="U47" s="100"/>
      <c r="V47" s="100"/>
      <c r="W47" s="100">
        <v>54860</v>
      </c>
      <c r="X47" s="100">
        <v>126747</v>
      </c>
      <c r="Y47" s="100">
        <v>-71887</v>
      </c>
      <c r="Z47" s="137">
        <v>-56.72</v>
      </c>
      <c r="AA47" s="153">
        <v>169000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471524223</v>
      </c>
      <c r="D48" s="168">
        <f>+D28+D32+D38+D42+D47</f>
        <v>0</v>
      </c>
      <c r="E48" s="169">
        <f t="shared" si="9"/>
        <v>486190600</v>
      </c>
      <c r="F48" s="73">
        <f t="shared" si="9"/>
        <v>422210282</v>
      </c>
      <c r="G48" s="73">
        <f t="shared" si="9"/>
        <v>18194840</v>
      </c>
      <c r="H48" s="73">
        <f t="shared" si="9"/>
        <v>23128565</v>
      </c>
      <c r="I48" s="73">
        <f t="shared" si="9"/>
        <v>35679000</v>
      </c>
      <c r="J48" s="73">
        <f t="shared" si="9"/>
        <v>77002405</v>
      </c>
      <c r="K48" s="73">
        <f t="shared" si="9"/>
        <v>13162845</v>
      </c>
      <c r="L48" s="73">
        <f t="shared" si="9"/>
        <v>31066003</v>
      </c>
      <c r="M48" s="73">
        <f t="shared" si="9"/>
        <v>6514277</v>
      </c>
      <c r="N48" s="73">
        <f t="shared" si="9"/>
        <v>50743125</v>
      </c>
      <c r="O48" s="73">
        <f t="shared" si="9"/>
        <v>46007189</v>
      </c>
      <c r="P48" s="73">
        <f t="shared" si="9"/>
        <v>0</v>
      </c>
      <c r="Q48" s="73">
        <f t="shared" si="9"/>
        <v>0</v>
      </c>
      <c r="R48" s="73">
        <f t="shared" si="9"/>
        <v>46007189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173752719</v>
      </c>
      <c r="X48" s="73">
        <f t="shared" si="9"/>
        <v>355324509</v>
      </c>
      <c r="Y48" s="73">
        <f t="shared" si="9"/>
        <v>-181571790</v>
      </c>
      <c r="Z48" s="170">
        <f>+IF(X48&lt;&gt;0,+(Y48/X48)*100,0)</f>
        <v>-51.10027183630049</v>
      </c>
      <c r="AA48" s="168">
        <f>+AA28+AA32+AA38+AA42+AA47</f>
        <v>422210282</v>
      </c>
    </row>
    <row r="49" spans="1:27" ht="12.75">
      <c r="A49" s="148" t="s">
        <v>49</v>
      </c>
      <c r="B49" s="149"/>
      <c r="C49" s="171">
        <f aca="true" t="shared" si="10" ref="C49:Y49">+C25-C48</f>
        <v>-69416386</v>
      </c>
      <c r="D49" s="171">
        <f>+D25-D48</f>
        <v>0</v>
      </c>
      <c r="E49" s="172">
        <f t="shared" si="10"/>
        <v>170043763</v>
      </c>
      <c r="F49" s="173">
        <f t="shared" si="10"/>
        <v>43168469</v>
      </c>
      <c r="G49" s="173">
        <f t="shared" si="10"/>
        <v>67981223</v>
      </c>
      <c r="H49" s="173">
        <f t="shared" si="10"/>
        <v>10123452</v>
      </c>
      <c r="I49" s="173">
        <f t="shared" si="10"/>
        <v>-5026000</v>
      </c>
      <c r="J49" s="173">
        <f t="shared" si="10"/>
        <v>73078675</v>
      </c>
      <c r="K49" s="173">
        <f t="shared" si="10"/>
        <v>6855230</v>
      </c>
      <c r="L49" s="173">
        <f t="shared" si="10"/>
        <v>5178377</v>
      </c>
      <c r="M49" s="173">
        <f t="shared" si="10"/>
        <v>-6514277</v>
      </c>
      <c r="N49" s="173">
        <f t="shared" si="10"/>
        <v>5519330</v>
      </c>
      <c r="O49" s="173">
        <f t="shared" si="10"/>
        <v>-20855189</v>
      </c>
      <c r="P49" s="173">
        <f t="shared" si="10"/>
        <v>0</v>
      </c>
      <c r="Q49" s="173">
        <f t="shared" si="10"/>
        <v>0</v>
      </c>
      <c r="R49" s="173">
        <f t="shared" si="10"/>
        <v>-20855189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57742816</v>
      </c>
      <c r="X49" s="173">
        <f>IF(F25=F48,0,X25-X48)</f>
        <v>-18</v>
      </c>
      <c r="Y49" s="173">
        <f t="shared" si="10"/>
        <v>57742834</v>
      </c>
      <c r="Z49" s="174">
        <f>+IF(X49&lt;&gt;0,+(Y49/X49)*100,0)</f>
        <v>-320793522.2222222</v>
      </c>
      <c r="AA49" s="171">
        <f>+AA25-AA48</f>
        <v>43168469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53449608</v>
      </c>
      <c r="D5" s="155">
        <v>0</v>
      </c>
      <c r="E5" s="156">
        <v>65214779</v>
      </c>
      <c r="F5" s="60">
        <v>65214779</v>
      </c>
      <c r="G5" s="60">
        <v>23753926</v>
      </c>
      <c r="H5" s="60">
        <v>3461509</v>
      </c>
      <c r="I5" s="60">
        <v>7542544</v>
      </c>
      <c r="J5" s="60">
        <v>34757979</v>
      </c>
      <c r="K5" s="60">
        <v>0</v>
      </c>
      <c r="L5" s="60">
        <v>3369904</v>
      </c>
      <c r="M5" s="60">
        <v>0</v>
      </c>
      <c r="N5" s="60">
        <v>3369904</v>
      </c>
      <c r="O5" s="60">
        <v>3900000</v>
      </c>
      <c r="P5" s="60">
        <v>0</v>
      </c>
      <c r="Q5" s="60">
        <v>0</v>
      </c>
      <c r="R5" s="60">
        <v>3900000</v>
      </c>
      <c r="S5" s="60">
        <v>0</v>
      </c>
      <c r="T5" s="60">
        <v>0</v>
      </c>
      <c r="U5" s="60">
        <v>0</v>
      </c>
      <c r="V5" s="60">
        <v>0</v>
      </c>
      <c r="W5" s="60">
        <v>42027883</v>
      </c>
      <c r="X5" s="60">
        <v>44235000</v>
      </c>
      <c r="Y5" s="60">
        <v>-2207117</v>
      </c>
      <c r="Z5" s="140">
        <v>-4.99</v>
      </c>
      <c r="AA5" s="155">
        <v>65214779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135221603</v>
      </c>
      <c r="D7" s="155">
        <v>0</v>
      </c>
      <c r="E7" s="156">
        <v>191032588</v>
      </c>
      <c r="F7" s="60">
        <v>132829000</v>
      </c>
      <c r="G7" s="60">
        <v>11035995</v>
      </c>
      <c r="H7" s="60">
        <v>0</v>
      </c>
      <c r="I7" s="60">
        <v>15397529</v>
      </c>
      <c r="J7" s="60">
        <v>26433524</v>
      </c>
      <c r="K7" s="60">
        <v>18918701</v>
      </c>
      <c r="L7" s="60">
        <v>36142795</v>
      </c>
      <c r="M7" s="60">
        <v>0</v>
      </c>
      <c r="N7" s="60">
        <v>55061496</v>
      </c>
      <c r="O7" s="60">
        <v>15757871</v>
      </c>
      <c r="P7" s="60">
        <v>0</v>
      </c>
      <c r="Q7" s="60">
        <v>0</v>
      </c>
      <c r="R7" s="60">
        <v>15757871</v>
      </c>
      <c r="S7" s="60">
        <v>0</v>
      </c>
      <c r="T7" s="60">
        <v>0</v>
      </c>
      <c r="U7" s="60">
        <v>0</v>
      </c>
      <c r="V7" s="60">
        <v>0</v>
      </c>
      <c r="W7" s="60">
        <v>97252891</v>
      </c>
      <c r="X7" s="60">
        <v>141008247</v>
      </c>
      <c r="Y7" s="60">
        <v>-43755356</v>
      </c>
      <c r="Z7" s="140">
        <v>-31.03</v>
      </c>
      <c r="AA7" s="155">
        <v>132829000</v>
      </c>
    </row>
    <row r="8" spans="1:27" ht="12.75">
      <c r="A8" s="183" t="s">
        <v>104</v>
      </c>
      <c r="B8" s="182"/>
      <c r="C8" s="155">
        <v>40778025</v>
      </c>
      <c r="D8" s="155">
        <v>0</v>
      </c>
      <c r="E8" s="156">
        <v>63277202</v>
      </c>
      <c r="F8" s="60">
        <v>71059000</v>
      </c>
      <c r="G8" s="60">
        <v>8447521</v>
      </c>
      <c r="H8" s="60">
        <v>4489061</v>
      </c>
      <c r="I8" s="60">
        <v>3104984</v>
      </c>
      <c r="J8" s="60">
        <v>16041566</v>
      </c>
      <c r="K8" s="60">
        <v>902283</v>
      </c>
      <c r="L8" s="60">
        <v>-8078780</v>
      </c>
      <c r="M8" s="60">
        <v>0</v>
      </c>
      <c r="N8" s="60">
        <v>-7176497</v>
      </c>
      <c r="O8" s="60">
        <v>1832598</v>
      </c>
      <c r="P8" s="60">
        <v>0</v>
      </c>
      <c r="Q8" s="60">
        <v>0</v>
      </c>
      <c r="R8" s="60">
        <v>1832598</v>
      </c>
      <c r="S8" s="60">
        <v>0</v>
      </c>
      <c r="T8" s="60">
        <v>0</v>
      </c>
      <c r="U8" s="60">
        <v>0</v>
      </c>
      <c r="V8" s="60">
        <v>0</v>
      </c>
      <c r="W8" s="60">
        <v>10697667</v>
      </c>
      <c r="X8" s="60">
        <v>37638000</v>
      </c>
      <c r="Y8" s="60">
        <v>-26940333</v>
      </c>
      <c r="Z8" s="140">
        <v>-71.58</v>
      </c>
      <c r="AA8" s="155">
        <v>71059000</v>
      </c>
    </row>
    <row r="9" spans="1:27" ht="12.75">
      <c r="A9" s="183" t="s">
        <v>105</v>
      </c>
      <c r="B9" s="182"/>
      <c r="C9" s="155">
        <v>19286627</v>
      </c>
      <c r="D9" s="155">
        <v>0</v>
      </c>
      <c r="E9" s="156">
        <v>44075179</v>
      </c>
      <c r="F9" s="60">
        <v>30516000</v>
      </c>
      <c r="G9" s="60">
        <v>8399873</v>
      </c>
      <c r="H9" s="60">
        <v>2100108</v>
      </c>
      <c r="I9" s="60">
        <v>1108692</v>
      </c>
      <c r="J9" s="60">
        <v>11608673</v>
      </c>
      <c r="K9" s="60">
        <v>0</v>
      </c>
      <c r="L9" s="60">
        <v>1112102</v>
      </c>
      <c r="M9" s="60">
        <v>0</v>
      </c>
      <c r="N9" s="60">
        <v>1112102</v>
      </c>
      <c r="O9" s="60">
        <v>1638276</v>
      </c>
      <c r="P9" s="60">
        <v>0</v>
      </c>
      <c r="Q9" s="60">
        <v>0</v>
      </c>
      <c r="R9" s="60">
        <v>1638276</v>
      </c>
      <c r="S9" s="60">
        <v>0</v>
      </c>
      <c r="T9" s="60">
        <v>0</v>
      </c>
      <c r="U9" s="60">
        <v>0</v>
      </c>
      <c r="V9" s="60">
        <v>0</v>
      </c>
      <c r="W9" s="60">
        <v>14359051</v>
      </c>
      <c r="X9" s="60">
        <v>26811747</v>
      </c>
      <c r="Y9" s="60">
        <v>-12452696</v>
      </c>
      <c r="Z9" s="140">
        <v>-46.44</v>
      </c>
      <c r="AA9" s="155">
        <v>30516000</v>
      </c>
    </row>
    <row r="10" spans="1:27" ht="12.75">
      <c r="A10" s="183" t="s">
        <v>106</v>
      </c>
      <c r="B10" s="182"/>
      <c r="C10" s="155">
        <v>7225354</v>
      </c>
      <c r="D10" s="155">
        <v>0</v>
      </c>
      <c r="E10" s="156">
        <v>8305268</v>
      </c>
      <c r="F10" s="54">
        <v>8305268</v>
      </c>
      <c r="G10" s="54">
        <v>656127</v>
      </c>
      <c r="H10" s="54">
        <v>644956</v>
      </c>
      <c r="I10" s="54">
        <v>604046</v>
      </c>
      <c r="J10" s="54">
        <v>1905129</v>
      </c>
      <c r="K10" s="54">
        <v>0</v>
      </c>
      <c r="L10" s="54">
        <v>601889</v>
      </c>
      <c r="M10" s="54">
        <v>0</v>
      </c>
      <c r="N10" s="54">
        <v>601889</v>
      </c>
      <c r="O10" s="54">
        <v>300</v>
      </c>
      <c r="P10" s="54">
        <v>0</v>
      </c>
      <c r="Q10" s="54">
        <v>0</v>
      </c>
      <c r="R10" s="54">
        <v>300</v>
      </c>
      <c r="S10" s="54">
        <v>0</v>
      </c>
      <c r="T10" s="54">
        <v>0</v>
      </c>
      <c r="U10" s="54">
        <v>0</v>
      </c>
      <c r="V10" s="54">
        <v>0</v>
      </c>
      <c r="W10" s="54">
        <v>2507318</v>
      </c>
      <c r="X10" s="54">
        <v>6148503</v>
      </c>
      <c r="Y10" s="54">
        <v>-3641185</v>
      </c>
      <c r="Z10" s="184">
        <v>-59.22</v>
      </c>
      <c r="AA10" s="130">
        <v>8305268</v>
      </c>
    </row>
    <row r="11" spans="1:27" ht="12.75">
      <c r="A11" s="183" t="s">
        <v>107</v>
      </c>
      <c r="B11" s="185"/>
      <c r="C11" s="155">
        <v>31397</v>
      </c>
      <c r="D11" s="155">
        <v>0</v>
      </c>
      <c r="E11" s="156">
        <v>0</v>
      </c>
      <c r="F11" s="60">
        <v>0</v>
      </c>
      <c r="G11" s="60">
        <v>5236</v>
      </c>
      <c r="H11" s="60">
        <v>949</v>
      </c>
      <c r="I11" s="60">
        <v>4021</v>
      </c>
      <c r="J11" s="60">
        <v>10206</v>
      </c>
      <c r="K11" s="60">
        <v>0</v>
      </c>
      <c r="L11" s="60">
        <v>1774</v>
      </c>
      <c r="M11" s="60">
        <v>0</v>
      </c>
      <c r="N11" s="60">
        <v>1774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11980</v>
      </c>
      <c r="X11" s="60"/>
      <c r="Y11" s="60">
        <v>11980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1166798</v>
      </c>
      <c r="D12" s="155">
        <v>0</v>
      </c>
      <c r="E12" s="156">
        <v>811242</v>
      </c>
      <c r="F12" s="60">
        <v>811242</v>
      </c>
      <c r="G12" s="60">
        <v>9598</v>
      </c>
      <c r="H12" s="60">
        <v>18301</v>
      </c>
      <c r="I12" s="60">
        <v>94364</v>
      </c>
      <c r="J12" s="60">
        <v>122263</v>
      </c>
      <c r="K12" s="60">
        <v>0</v>
      </c>
      <c r="L12" s="60">
        <v>111883</v>
      </c>
      <c r="M12" s="60">
        <v>0</v>
      </c>
      <c r="N12" s="60">
        <v>111883</v>
      </c>
      <c r="O12" s="60">
        <v>18834</v>
      </c>
      <c r="P12" s="60">
        <v>0</v>
      </c>
      <c r="Q12" s="60">
        <v>0</v>
      </c>
      <c r="R12" s="60">
        <v>18834</v>
      </c>
      <c r="S12" s="60">
        <v>0</v>
      </c>
      <c r="T12" s="60">
        <v>0</v>
      </c>
      <c r="U12" s="60">
        <v>0</v>
      </c>
      <c r="V12" s="60">
        <v>0</v>
      </c>
      <c r="W12" s="60">
        <v>252980</v>
      </c>
      <c r="X12" s="60">
        <v>3210750</v>
      </c>
      <c r="Y12" s="60">
        <v>-2957770</v>
      </c>
      <c r="Z12" s="140">
        <v>-92.12</v>
      </c>
      <c r="AA12" s="155">
        <v>811242</v>
      </c>
    </row>
    <row r="13" spans="1:27" ht="12.75">
      <c r="A13" s="181" t="s">
        <v>109</v>
      </c>
      <c r="B13" s="185"/>
      <c r="C13" s="155">
        <v>999800</v>
      </c>
      <c r="D13" s="155">
        <v>0</v>
      </c>
      <c r="E13" s="156">
        <v>700000</v>
      </c>
      <c r="F13" s="60">
        <v>700000</v>
      </c>
      <c r="G13" s="60">
        <v>1627630</v>
      </c>
      <c r="H13" s="60">
        <v>0</v>
      </c>
      <c r="I13" s="60">
        <v>1068900</v>
      </c>
      <c r="J13" s="60">
        <v>2696530</v>
      </c>
      <c r="K13" s="60">
        <v>0</v>
      </c>
      <c r="L13" s="60">
        <v>1276663</v>
      </c>
      <c r="M13" s="60">
        <v>0</v>
      </c>
      <c r="N13" s="60">
        <v>1276663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3973193</v>
      </c>
      <c r="X13" s="60">
        <v>412497</v>
      </c>
      <c r="Y13" s="60">
        <v>3560696</v>
      </c>
      <c r="Z13" s="140">
        <v>863.21</v>
      </c>
      <c r="AA13" s="155">
        <v>700000</v>
      </c>
    </row>
    <row r="14" spans="1:27" ht="12.75">
      <c r="A14" s="181" t="s">
        <v>110</v>
      </c>
      <c r="B14" s="185"/>
      <c r="C14" s="155">
        <v>16980125</v>
      </c>
      <c r="D14" s="155">
        <v>0</v>
      </c>
      <c r="E14" s="156">
        <v>16059417</v>
      </c>
      <c r="F14" s="60">
        <v>16059000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12044250</v>
      </c>
      <c r="Y14" s="60">
        <v>-12044250</v>
      </c>
      <c r="Z14" s="140">
        <v>-100</v>
      </c>
      <c r="AA14" s="155">
        <v>16059000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49016</v>
      </c>
      <c r="D16" s="155">
        <v>0</v>
      </c>
      <c r="E16" s="156">
        <v>1091568</v>
      </c>
      <c r="F16" s="60">
        <v>1092000</v>
      </c>
      <c r="G16" s="60">
        <v>10500</v>
      </c>
      <c r="H16" s="60">
        <v>8124</v>
      </c>
      <c r="I16" s="60">
        <v>3007</v>
      </c>
      <c r="J16" s="60">
        <v>21631</v>
      </c>
      <c r="K16" s="60">
        <v>0</v>
      </c>
      <c r="L16" s="60">
        <v>1800</v>
      </c>
      <c r="M16" s="60">
        <v>0</v>
      </c>
      <c r="N16" s="60">
        <v>1800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23431</v>
      </c>
      <c r="X16" s="60">
        <v>819000</v>
      </c>
      <c r="Y16" s="60">
        <v>-795569</v>
      </c>
      <c r="Z16" s="140">
        <v>-97.14</v>
      </c>
      <c r="AA16" s="155">
        <v>1092000</v>
      </c>
    </row>
    <row r="17" spans="1:27" ht="12.75">
      <c r="A17" s="181" t="s">
        <v>113</v>
      </c>
      <c r="B17" s="185"/>
      <c r="C17" s="155">
        <v>2220899</v>
      </c>
      <c r="D17" s="155">
        <v>0</v>
      </c>
      <c r="E17" s="156">
        <v>1647462</v>
      </c>
      <c r="F17" s="60">
        <v>1647462</v>
      </c>
      <c r="G17" s="60">
        <v>44072</v>
      </c>
      <c r="H17" s="60">
        <v>169741</v>
      </c>
      <c r="I17" s="60">
        <v>392440</v>
      </c>
      <c r="J17" s="60">
        <v>606253</v>
      </c>
      <c r="K17" s="60">
        <v>0</v>
      </c>
      <c r="L17" s="60">
        <v>232084</v>
      </c>
      <c r="M17" s="60">
        <v>0</v>
      </c>
      <c r="N17" s="60">
        <v>232084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838337</v>
      </c>
      <c r="X17" s="60">
        <v>1100250</v>
      </c>
      <c r="Y17" s="60">
        <v>-261913</v>
      </c>
      <c r="Z17" s="140">
        <v>-23.8</v>
      </c>
      <c r="AA17" s="155">
        <v>1647462</v>
      </c>
    </row>
    <row r="18" spans="1:27" ht="12.75">
      <c r="A18" s="183" t="s">
        <v>114</v>
      </c>
      <c r="B18" s="182"/>
      <c r="C18" s="155">
        <v>995783</v>
      </c>
      <c r="D18" s="155">
        <v>0</v>
      </c>
      <c r="E18" s="156">
        <v>500000</v>
      </c>
      <c r="F18" s="60">
        <v>500000</v>
      </c>
      <c r="G18" s="60">
        <v>0</v>
      </c>
      <c r="H18" s="60">
        <v>680471</v>
      </c>
      <c r="I18" s="60">
        <v>527034</v>
      </c>
      <c r="J18" s="60">
        <v>1207505</v>
      </c>
      <c r="K18" s="60">
        <v>0</v>
      </c>
      <c r="L18" s="60">
        <v>6801</v>
      </c>
      <c r="M18" s="60">
        <v>0</v>
      </c>
      <c r="N18" s="60">
        <v>6801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1214306</v>
      </c>
      <c r="X18" s="60">
        <v>375003</v>
      </c>
      <c r="Y18" s="60">
        <v>839303</v>
      </c>
      <c r="Z18" s="140">
        <v>223.81</v>
      </c>
      <c r="AA18" s="155">
        <v>500000</v>
      </c>
    </row>
    <row r="19" spans="1:27" ht="12.75">
      <c r="A19" s="181" t="s">
        <v>34</v>
      </c>
      <c r="B19" s="185"/>
      <c r="C19" s="155">
        <v>86094231</v>
      </c>
      <c r="D19" s="155">
        <v>0</v>
      </c>
      <c r="E19" s="156">
        <v>91291532</v>
      </c>
      <c r="F19" s="60">
        <v>91292000</v>
      </c>
      <c r="G19" s="60">
        <v>32086000</v>
      </c>
      <c r="H19" s="60">
        <v>19758</v>
      </c>
      <c r="I19" s="60">
        <v>0</v>
      </c>
      <c r="J19" s="60">
        <v>32105758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32105758</v>
      </c>
      <c r="X19" s="60">
        <v>67106250</v>
      </c>
      <c r="Y19" s="60">
        <v>-35000492</v>
      </c>
      <c r="Z19" s="140">
        <v>-52.16</v>
      </c>
      <c r="AA19" s="155">
        <v>91292000</v>
      </c>
    </row>
    <row r="20" spans="1:27" ht="12.75">
      <c r="A20" s="181" t="s">
        <v>35</v>
      </c>
      <c r="B20" s="185"/>
      <c r="C20" s="155">
        <v>558794</v>
      </c>
      <c r="D20" s="155">
        <v>0</v>
      </c>
      <c r="E20" s="156">
        <v>2184926</v>
      </c>
      <c r="F20" s="54">
        <v>2185000</v>
      </c>
      <c r="G20" s="54">
        <v>99585</v>
      </c>
      <c r="H20" s="54">
        <v>21659039</v>
      </c>
      <c r="I20" s="54">
        <v>805439</v>
      </c>
      <c r="J20" s="54">
        <v>22564063</v>
      </c>
      <c r="K20" s="54">
        <v>197091</v>
      </c>
      <c r="L20" s="54">
        <v>1465465</v>
      </c>
      <c r="M20" s="54">
        <v>0</v>
      </c>
      <c r="N20" s="54">
        <v>1662556</v>
      </c>
      <c r="O20" s="54">
        <v>2004121</v>
      </c>
      <c r="P20" s="54">
        <v>0</v>
      </c>
      <c r="Q20" s="54">
        <v>0</v>
      </c>
      <c r="R20" s="54">
        <v>2004121</v>
      </c>
      <c r="S20" s="54">
        <v>0</v>
      </c>
      <c r="T20" s="54">
        <v>0</v>
      </c>
      <c r="U20" s="54">
        <v>0</v>
      </c>
      <c r="V20" s="54">
        <v>0</v>
      </c>
      <c r="W20" s="54">
        <v>26230740</v>
      </c>
      <c r="X20" s="54">
        <v>14415003</v>
      </c>
      <c r="Y20" s="54">
        <v>11815737</v>
      </c>
      <c r="Z20" s="184">
        <v>81.97</v>
      </c>
      <c r="AA20" s="130">
        <v>2185000</v>
      </c>
    </row>
    <row r="21" spans="1:27" ht="12.75">
      <c r="A21" s="181" t="s">
        <v>115</v>
      </c>
      <c r="B21" s="185"/>
      <c r="C21" s="155">
        <v>6870329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371928389</v>
      </c>
      <c r="D22" s="188">
        <f>SUM(D5:D21)</f>
        <v>0</v>
      </c>
      <c r="E22" s="189">
        <f t="shared" si="0"/>
        <v>486191163</v>
      </c>
      <c r="F22" s="190">
        <f t="shared" si="0"/>
        <v>422210751</v>
      </c>
      <c r="G22" s="190">
        <f t="shared" si="0"/>
        <v>86176063</v>
      </c>
      <c r="H22" s="190">
        <f t="shared" si="0"/>
        <v>33252017</v>
      </c>
      <c r="I22" s="190">
        <f t="shared" si="0"/>
        <v>30653000</v>
      </c>
      <c r="J22" s="190">
        <f t="shared" si="0"/>
        <v>150081080</v>
      </c>
      <c r="K22" s="190">
        <f t="shared" si="0"/>
        <v>20018075</v>
      </c>
      <c r="L22" s="190">
        <f t="shared" si="0"/>
        <v>36244380</v>
      </c>
      <c r="M22" s="190">
        <f t="shared" si="0"/>
        <v>0</v>
      </c>
      <c r="N22" s="190">
        <f t="shared" si="0"/>
        <v>56262455</v>
      </c>
      <c r="O22" s="190">
        <f t="shared" si="0"/>
        <v>25152000</v>
      </c>
      <c r="P22" s="190">
        <f t="shared" si="0"/>
        <v>0</v>
      </c>
      <c r="Q22" s="190">
        <f t="shared" si="0"/>
        <v>0</v>
      </c>
      <c r="R22" s="190">
        <f t="shared" si="0"/>
        <v>25152000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231495535</v>
      </c>
      <c r="X22" s="190">
        <f t="shared" si="0"/>
        <v>355324500</v>
      </c>
      <c r="Y22" s="190">
        <f t="shared" si="0"/>
        <v>-123828965</v>
      </c>
      <c r="Z22" s="191">
        <f>+IF(X22&lt;&gt;0,+(Y22/X22)*100,0)</f>
        <v>-34.84954316406552</v>
      </c>
      <c r="AA22" s="188">
        <f>SUM(AA5:AA21)</f>
        <v>422210751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144119649</v>
      </c>
      <c r="D25" s="155">
        <v>0</v>
      </c>
      <c r="E25" s="156">
        <v>144630828</v>
      </c>
      <c r="F25" s="60">
        <v>165268000</v>
      </c>
      <c r="G25" s="60">
        <v>12456259</v>
      </c>
      <c r="H25" s="60">
        <v>10133969</v>
      </c>
      <c r="I25" s="60">
        <v>9845339</v>
      </c>
      <c r="J25" s="60">
        <v>32435567</v>
      </c>
      <c r="K25" s="60">
        <v>389122</v>
      </c>
      <c r="L25" s="60">
        <v>13381166</v>
      </c>
      <c r="M25" s="60">
        <v>0</v>
      </c>
      <c r="N25" s="60">
        <v>13770288</v>
      </c>
      <c r="O25" s="60">
        <v>12663847</v>
      </c>
      <c r="P25" s="60">
        <v>0</v>
      </c>
      <c r="Q25" s="60">
        <v>0</v>
      </c>
      <c r="R25" s="60">
        <v>12663847</v>
      </c>
      <c r="S25" s="60">
        <v>0</v>
      </c>
      <c r="T25" s="60">
        <v>0</v>
      </c>
      <c r="U25" s="60">
        <v>0</v>
      </c>
      <c r="V25" s="60">
        <v>0</v>
      </c>
      <c r="W25" s="60">
        <v>58869702</v>
      </c>
      <c r="X25" s="60">
        <v>107069247</v>
      </c>
      <c r="Y25" s="60">
        <v>-48199545</v>
      </c>
      <c r="Z25" s="140">
        <v>-45.02</v>
      </c>
      <c r="AA25" s="155">
        <v>165268000</v>
      </c>
    </row>
    <row r="26" spans="1:27" ht="12.75">
      <c r="A26" s="183" t="s">
        <v>38</v>
      </c>
      <c r="B26" s="182"/>
      <c r="C26" s="155">
        <v>9421559</v>
      </c>
      <c r="D26" s="155">
        <v>0</v>
      </c>
      <c r="E26" s="156">
        <v>10497139</v>
      </c>
      <c r="F26" s="60">
        <v>10497000</v>
      </c>
      <c r="G26" s="60">
        <v>741480</v>
      </c>
      <c r="H26" s="60">
        <v>194447</v>
      </c>
      <c r="I26" s="60">
        <v>614472</v>
      </c>
      <c r="J26" s="60">
        <v>1550399</v>
      </c>
      <c r="K26" s="60">
        <v>0</v>
      </c>
      <c r="L26" s="60">
        <v>799878</v>
      </c>
      <c r="M26" s="60">
        <v>0</v>
      </c>
      <c r="N26" s="60">
        <v>799878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2350277</v>
      </c>
      <c r="X26" s="60">
        <v>7266753</v>
      </c>
      <c r="Y26" s="60">
        <v>-4916476</v>
      </c>
      <c r="Z26" s="140">
        <v>-67.66</v>
      </c>
      <c r="AA26" s="155">
        <v>10497000</v>
      </c>
    </row>
    <row r="27" spans="1:27" ht="12.75">
      <c r="A27" s="183" t="s">
        <v>118</v>
      </c>
      <c r="B27" s="182"/>
      <c r="C27" s="155">
        <v>72490292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21753047</v>
      </c>
      <c r="D28" s="155">
        <v>0</v>
      </c>
      <c r="E28" s="156">
        <v>31638778</v>
      </c>
      <c r="F28" s="60">
        <v>31638778</v>
      </c>
      <c r="G28" s="60">
        <v>1875803</v>
      </c>
      <c r="H28" s="60">
        <v>1111817</v>
      </c>
      <c r="I28" s="60">
        <v>1875803</v>
      </c>
      <c r="J28" s="60">
        <v>4863423</v>
      </c>
      <c r="K28" s="60">
        <v>0</v>
      </c>
      <c r="L28" s="60">
        <v>1875803</v>
      </c>
      <c r="M28" s="60">
        <v>0</v>
      </c>
      <c r="N28" s="60">
        <v>1875803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6739226</v>
      </c>
      <c r="X28" s="60">
        <v>26250003</v>
      </c>
      <c r="Y28" s="60">
        <v>-19510777</v>
      </c>
      <c r="Z28" s="140">
        <v>-74.33</v>
      </c>
      <c r="AA28" s="155">
        <v>31638778</v>
      </c>
    </row>
    <row r="29" spans="1:27" ht="12.75">
      <c r="A29" s="183" t="s">
        <v>40</v>
      </c>
      <c r="B29" s="182"/>
      <c r="C29" s="155">
        <v>19000269</v>
      </c>
      <c r="D29" s="155">
        <v>0</v>
      </c>
      <c r="E29" s="156">
        <v>0</v>
      </c>
      <c r="F29" s="60">
        <v>9700000</v>
      </c>
      <c r="G29" s="60">
        <v>-162459</v>
      </c>
      <c r="H29" s="60">
        <v>0</v>
      </c>
      <c r="I29" s="60">
        <v>3972</v>
      </c>
      <c r="J29" s="60">
        <v>-158487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-158487</v>
      </c>
      <c r="X29" s="60"/>
      <c r="Y29" s="60">
        <v>-158487</v>
      </c>
      <c r="Z29" s="140">
        <v>0</v>
      </c>
      <c r="AA29" s="155">
        <v>9700000</v>
      </c>
    </row>
    <row r="30" spans="1:27" ht="12.75">
      <c r="A30" s="183" t="s">
        <v>119</v>
      </c>
      <c r="B30" s="182"/>
      <c r="C30" s="155">
        <v>95360918</v>
      </c>
      <c r="D30" s="155">
        <v>0</v>
      </c>
      <c r="E30" s="156">
        <v>104403787</v>
      </c>
      <c r="F30" s="60">
        <v>71103000</v>
      </c>
      <c r="G30" s="60">
        <v>0</v>
      </c>
      <c r="H30" s="60">
        <v>0</v>
      </c>
      <c r="I30" s="60">
        <v>18527000</v>
      </c>
      <c r="J30" s="60">
        <v>18527000</v>
      </c>
      <c r="K30" s="60">
        <v>9771515</v>
      </c>
      <c r="L30" s="60">
        <v>0</v>
      </c>
      <c r="M30" s="60">
        <v>0</v>
      </c>
      <c r="N30" s="60">
        <v>9771515</v>
      </c>
      <c r="O30" s="60">
        <v>6942426</v>
      </c>
      <c r="P30" s="60">
        <v>0</v>
      </c>
      <c r="Q30" s="60">
        <v>0</v>
      </c>
      <c r="R30" s="60">
        <v>6942426</v>
      </c>
      <c r="S30" s="60">
        <v>0</v>
      </c>
      <c r="T30" s="60">
        <v>0</v>
      </c>
      <c r="U30" s="60">
        <v>0</v>
      </c>
      <c r="V30" s="60">
        <v>0</v>
      </c>
      <c r="W30" s="60">
        <v>35240941</v>
      </c>
      <c r="X30" s="60">
        <v>69392997</v>
      </c>
      <c r="Y30" s="60">
        <v>-34152056</v>
      </c>
      <c r="Z30" s="140">
        <v>-49.22</v>
      </c>
      <c r="AA30" s="155">
        <v>71103000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1522208</v>
      </c>
      <c r="F31" s="60">
        <v>1522208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1150497</v>
      </c>
      <c r="Y31" s="60">
        <v>-1150497</v>
      </c>
      <c r="Z31" s="140">
        <v>-100</v>
      </c>
      <c r="AA31" s="155">
        <v>1522208</v>
      </c>
    </row>
    <row r="32" spans="1:27" ht="12.75">
      <c r="A32" s="183" t="s">
        <v>121</v>
      </c>
      <c r="B32" s="182"/>
      <c r="C32" s="155">
        <v>8383361</v>
      </c>
      <c r="D32" s="155">
        <v>0</v>
      </c>
      <c r="E32" s="156">
        <v>28407690</v>
      </c>
      <c r="F32" s="60">
        <v>28407690</v>
      </c>
      <c r="G32" s="60">
        <v>469036</v>
      </c>
      <c r="H32" s="60">
        <v>398332</v>
      </c>
      <c r="I32" s="60">
        <v>424340</v>
      </c>
      <c r="J32" s="60">
        <v>1291708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1291708</v>
      </c>
      <c r="X32" s="60"/>
      <c r="Y32" s="60">
        <v>1291708</v>
      </c>
      <c r="Z32" s="140">
        <v>0</v>
      </c>
      <c r="AA32" s="155">
        <v>28407690</v>
      </c>
    </row>
    <row r="33" spans="1:27" ht="12.75">
      <c r="A33" s="183" t="s">
        <v>42</v>
      </c>
      <c r="B33" s="182"/>
      <c r="C33" s="155">
        <v>2370270</v>
      </c>
      <c r="D33" s="155">
        <v>0</v>
      </c>
      <c r="E33" s="156">
        <v>50515169</v>
      </c>
      <c r="F33" s="60">
        <v>50515000</v>
      </c>
      <c r="G33" s="60">
        <v>253756</v>
      </c>
      <c r="H33" s="60">
        <v>0</v>
      </c>
      <c r="I33" s="60">
        <v>100483</v>
      </c>
      <c r="J33" s="60">
        <v>354239</v>
      </c>
      <c r="K33" s="60">
        <v>0</v>
      </c>
      <c r="L33" s="60">
        <v>1204539</v>
      </c>
      <c r="M33" s="60">
        <v>0</v>
      </c>
      <c r="N33" s="60">
        <v>1204539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1558778</v>
      </c>
      <c r="X33" s="60">
        <v>28425753</v>
      </c>
      <c r="Y33" s="60">
        <v>-26866975</v>
      </c>
      <c r="Z33" s="140">
        <v>-94.52</v>
      </c>
      <c r="AA33" s="155">
        <v>50515000</v>
      </c>
    </row>
    <row r="34" spans="1:27" ht="12.75">
      <c r="A34" s="183" t="s">
        <v>43</v>
      </c>
      <c r="B34" s="182"/>
      <c r="C34" s="155">
        <v>98516977</v>
      </c>
      <c r="D34" s="155">
        <v>0</v>
      </c>
      <c r="E34" s="156">
        <v>114575001</v>
      </c>
      <c r="F34" s="60">
        <v>53558606</v>
      </c>
      <c r="G34" s="60">
        <v>2560965</v>
      </c>
      <c r="H34" s="60">
        <v>11290000</v>
      </c>
      <c r="I34" s="60">
        <v>4287591</v>
      </c>
      <c r="J34" s="60">
        <v>18138556</v>
      </c>
      <c r="K34" s="60">
        <v>3002208</v>
      </c>
      <c r="L34" s="60">
        <v>13804617</v>
      </c>
      <c r="M34" s="60">
        <v>6514277</v>
      </c>
      <c r="N34" s="60">
        <v>23321102</v>
      </c>
      <c r="O34" s="60">
        <v>26400916</v>
      </c>
      <c r="P34" s="60">
        <v>0</v>
      </c>
      <c r="Q34" s="60">
        <v>0</v>
      </c>
      <c r="R34" s="60">
        <v>26400916</v>
      </c>
      <c r="S34" s="60">
        <v>0</v>
      </c>
      <c r="T34" s="60">
        <v>0</v>
      </c>
      <c r="U34" s="60">
        <v>0</v>
      </c>
      <c r="V34" s="60">
        <v>0</v>
      </c>
      <c r="W34" s="60">
        <v>67860574</v>
      </c>
      <c r="X34" s="60">
        <v>115769250</v>
      </c>
      <c r="Y34" s="60">
        <v>-47908676</v>
      </c>
      <c r="Z34" s="140">
        <v>-41.38</v>
      </c>
      <c r="AA34" s="155">
        <v>53558606</v>
      </c>
    </row>
    <row r="35" spans="1:27" ht="12.75">
      <c r="A35" s="181" t="s">
        <v>122</v>
      </c>
      <c r="B35" s="185"/>
      <c r="C35" s="155">
        <v>107881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471524223</v>
      </c>
      <c r="D36" s="188">
        <f>SUM(D25:D35)</f>
        <v>0</v>
      </c>
      <c r="E36" s="189">
        <f t="shared" si="1"/>
        <v>486190600</v>
      </c>
      <c r="F36" s="190">
        <f t="shared" si="1"/>
        <v>422210282</v>
      </c>
      <c r="G36" s="190">
        <f t="shared" si="1"/>
        <v>18194840</v>
      </c>
      <c r="H36" s="190">
        <f t="shared" si="1"/>
        <v>23128565</v>
      </c>
      <c r="I36" s="190">
        <f t="shared" si="1"/>
        <v>35679000</v>
      </c>
      <c r="J36" s="190">
        <f t="shared" si="1"/>
        <v>77002405</v>
      </c>
      <c r="K36" s="190">
        <f t="shared" si="1"/>
        <v>13162845</v>
      </c>
      <c r="L36" s="190">
        <f t="shared" si="1"/>
        <v>31066003</v>
      </c>
      <c r="M36" s="190">
        <f t="shared" si="1"/>
        <v>6514277</v>
      </c>
      <c r="N36" s="190">
        <f t="shared" si="1"/>
        <v>50743125</v>
      </c>
      <c r="O36" s="190">
        <f t="shared" si="1"/>
        <v>46007189</v>
      </c>
      <c r="P36" s="190">
        <f t="shared" si="1"/>
        <v>0</v>
      </c>
      <c r="Q36" s="190">
        <f t="shared" si="1"/>
        <v>0</v>
      </c>
      <c r="R36" s="190">
        <f t="shared" si="1"/>
        <v>46007189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173752719</v>
      </c>
      <c r="X36" s="190">
        <f t="shared" si="1"/>
        <v>355324500</v>
      </c>
      <c r="Y36" s="190">
        <f t="shared" si="1"/>
        <v>-181571781</v>
      </c>
      <c r="Z36" s="191">
        <f>+IF(X36&lt;&gt;0,+(Y36/X36)*100,0)</f>
        <v>-51.10027059772124</v>
      </c>
      <c r="AA36" s="188">
        <f>SUM(AA25:AA35)</f>
        <v>422210282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-99595834</v>
      </c>
      <c r="D38" s="199">
        <f>+D22-D36</f>
        <v>0</v>
      </c>
      <c r="E38" s="200">
        <f t="shared" si="2"/>
        <v>563</v>
      </c>
      <c r="F38" s="106">
        <f t="shared" si="2"/>
        <v>469</v>
      </c>
      <c r="G38" s="106">
        <f t="shared" si="2"/>
        <v>67981223</v>
      </c>
      <c r="H38" s="106">
        <f t="shared" si="2"/>
        <v>10123452</v>
      </c>
      <c r="I38" s="106">
        <f t="shared" si="2"/>
        <v>-5026000</v>
      </c>
      <c r="J38" s="106">
        <f t="shared" si="2"/>
        <v>73078675</v>
      </c>
      <c r="K38" s="106">
        <f t="shared" si="2"/>
        <v>6855230</v>
      </c>
      <c r="L38" s="106">
        <f t="shared" si="2"/>
        <v>5178377</v>
      </c>
      <c r="M38" s="106">
        <f t="shared" si="2"/>
        <v>-6514277</v>
      </c>
      <c r="N38" s="106">
        <f t="shared" si="2"/>
        <v>5519330</v>
      </c>
      <c r="O38" s="106">
        <f t="shared" si="2"/>
        <v>-20855189</v>
      </c>
      <c r="P38" s="106">
        <f t="shared" si="2"/>
        <v>0</v>
      </c>
      <c r="Q38" s="106">
        <f t="shared" si="2"/>
        <v>0</v>
      </c>
      <c r="R38" s="106">
        <f t="shared" si="2"/>
        <v>-20855189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57742816</v>
      </c>
      <c r="X38" s="106">
        <f>IF(F22=F36,0,X22-X36)</f>
        <v>0</v>
      </c>
      <c r="Y38" s="106">
        <f t="shared" si="2"/>
        <v>57742816</v>
      </c>
      <c r="Z38" s="201">
        <f>+IF(X38&lt;&gt;0,+(Y38/X38)*100,0)</f>
        <v>0</v>
      </c>
      <c r="AA38" s="199">
        <f>+AA22-AA36</f>
        <v>469</v>
      </c>
    </row>
    <row r="39" spans="1:27" ht="12.75">
      <c r="A39" s="181" t="s">
        <v>46</v>
      </c>
      <c r="B39" s="185"/>
      <c r="C39" s="155">
        <v>30179448</v>
      </c>
      <c r="D39" s="155">
        <v>0</v>
      </c>
      <c r="E39" s="156">
        <v>170043200</v>
      </c>
      <c r="F39" s="60">
        <v>43168000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157874000</v>
      </c>
      <c r="Y39" s="60">
        <v>-157874000</v>
      </c>
      <c r="Z39" s="140">
        <v>-100</v>
      </c>
      <c r="AA39" s="155">
        <v>43168000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-69416386</v>
      </c>
      <c r="D42" s="206">
        <f>SUM(D38:D41)</f>
        <v>0</v>
      </c>
      <c r="E42" s="207">
        <f t="shared" si="3"/>
        <v>170043763</v>
      </c>
      <c r="F42" s="88">
        <f t="shared" si="3"/>
        <v>43168469</v>
      </c>
      <c r="G42" s="88">
        <f t="shared" si="3"/>
        <v>67981223</v>
      </c>
      <c r="H42" s="88">
        <f t="shared" si="3"/>
        <v>10123452</v>
      </c>
      <c r="I42" s="88">
        <f t="shared" si="3"/>
        <v>-5026000</v>
      </c>
      <c r="J42" s="88">
        <f t="shared" si="3"/>
        <v>73078675</v>
      </c>
      <c r="K42" s="88">
        <f t="shared" si="3"/>
        <v>6855230</v>
      </c>
      <c r="L42" s="88">
        <f t="shared" si="3"/>
        <v>5178377</v>
      </c>
      <c r="M42" s="88">
        <f t="shared" si="3"/>
        <v>-6514277</v>
      </c>
      <c r="N42" s="88">
        <f t="shared" si="3"/>
        <v>5519330</v>
      </c>
      <c r="O42" s="88">
        <f t="shared" si="3"/>
        <v>-20855189</v>
      </c>
      <c r="P42" s="88">
        <f t="shared" si="3"/>
        <v>0</v>
      </c>
      <c r="Q42" s="88">
        <f t="shared" si="3"/>
        <v>0</v>
      </c>
      <c r="R42" s="88">
        <f t="shared" si="3"/>
        <v>-20855189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57742816</v>
      </c>
      <c r="X42" s="88">
        <f t="shared" si="3"/>
        <v>157874000</v>
      </c>
      <c r="Y42" s="88">
        <f t="shared" si="3"/>
        <v>-100131184</v>
      </c>
      <c r="Z42" s="208">
        <f>+IF(X42&lt;&gt;0,+(Y42/X42)*100,0)</f>
        <v>-63.42474631668292</v>
      </c>
      <c r="AA42" s="206">
        <f>SUM(AA38:AA41)</f>
        <v>43168469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-69416386</v>
      </c>
      <c r="D44" s="210">
        <f>+D42-D43</f>
        <v>0</v>
      </c>
      <c r="E44" s="211">
        <f t="shared" si="4"/>
        <v>170043763</v>
      </c>
      <c r="F44" s="77">
        <f t="shared" si="4"/>
        <v>43168469</v>
      </c>
      <c r="G44" s="77">
        <f t="shared" si="4"/>
        <v>67981223</v>
      </c>
      <c r="H44" s="77">
        <f t="shared" si="4"/>
        <v>10123452</v>
      </c>
      <c r="I44" s="77">
        <f t="shared" si="4"/>
        <v>-5026000</v>
      </c>
      <c r="J44" s="77">
        <f t="shared" si="4"/>
        <v>73078675</v>
      </c>
      <c r="K44" s="77">
        <f t="shared" si="4"/>
        <v>6855230</v>
      </c>
      <c r="L44" s="77">
        <f t="shared" si="4"/>
        <v>5178377</v>
      </c>
      <c r="M44" s="77">
        <f t="shared" si="4"/>
        <v>-6514277</v>
      </c>
      <c r="N44" s="77">
        <f t="shared" si="4"/>
        <v>5519330</v>
      </c>
      <c r="O44" s="77">
        <f t="shared" si="4"/>
        <v>-20855189</v>
      </c>
      <c r="P44" s="77">
        <f t="shared" si="4"/>
        <v>0</v>
      </c>
      <c r="Q44" s="77">
        <f t="shared" si="4"/>
        <v>0</v>
      </c>
      <c r="R44" s="77">
        <f t="shared" si="4"/>
        <v>-20855189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57742816</v>
      </c>
      <c r="X44" s="77">
        <f t="shared" si="4"/>
        <v>157874000</v>
      </c>
      <c r="Y44" s="77">
        <f t="shared" si="4"/>
        <v>-100131184</v>
      </c>
      <c r="Z44" s="212">
        <f>+IF(X44&lt;&gt;0,+(Y44/X44)*100,0)</f>
        <v>-63.42474631668292</v>
      </c>
      <c r="AA44" s="210">
        <f>+AA42-AA43</f>
        <v>43168469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-69416386</v>
      </c>
      <c r="D46" s="206">
        <f>SUM(D44:D45)</f>
        <v>0</v>
      </c>
      <c r="E46" s="207">
        <f t="shared" si="5"/>
        <v>170043763</v>
      </c>
      <c r="F46" s="88">
        <f t="shared" si="5"/>
        <v>43168469</v>
      </c>
      <c r="G46" s="88">
        <f t="shared" si="5"/>
        <v>67981223</v>
      </c>
      <c r="H46" s="88">
        <f t="shared" si="5"/>
        <v>10123452</v>
      </c>
      <c r="I46" s="88">
        <f t="shared" si="5"/>
        <v>-5026000</v>
      </c>
      <c r="J46" s="88">
        <f t="shared" si="5"/>
        <v>73078675</v>
      </c>
      <c r="K46" s="88">
        <f t="shared" si="5"/>
        <v>6855230</v>
      </c>
      <c r="L46" s="88">
        <f t="shared" si="5"/>
        <v>5178377</v>
      </c>
      <c r="M46" s="88">
        <f t="shared" si="5"/>
        <v>-6514277</v>
      </c>
      <c r="N46" s="88">
        <f t="shared" si="5"/>
        <v>5519330</v>
      </c>
      <c r="O46" s="88">
        <f t="shared" si="5"/>
        <v>-20855189</v>
      </c>
      <c r="P46" s="88">
        <f t="shared" si="5"/>
        <v>0</v>
      </c>
      <c r="Q46" s="88">
        <f t="shared" si="5"/>
        <v>0</v>
      </c>
      <c r="R46" s="88">
        <f t="shared" si="5"/>
        <v>-20855189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57742816</v>
      </c>
      <c r="X46" s="88">
        <f t="shared" si="5"/>
        <v>157874000</v>
      </c>
      <c r="Y46" s="88">
        <f t="shared" si="5"/>
        <v>-100131184</v>
      </c>
      <c r="Z46" s="208">
        <f>+IF(X46&lt;&gt;0,+(Y46/X46)*100,0)</f>
        <v>-63.42474631668292</v>
      </c>
      <c r="AA46" s="206">
        <f>SUM(AA44:AA45)</f>
        <v>43168469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-69416386</v>
      </c>
      <c r="D48" s="217">
        <f>SUM(D46:D47)</f>
        <v>0</v>
      </c>
      <c r="E48" s="218">
        <f t="shared" si="6"/>
        <v>170043763</v>
      </c>
      <c r="F48" s="219">
        <f t="shared" si="6"/>
        <v>43168469</v>
      </c>
      <c r="G48" s="219">
        <f t="shared" si="6"/>
        <v>67981223</v>
      </c>
      <c r="H48" s="220">
        <f t="shared" si="6"/>
        <v>10123452</v>
      </c>
      <c r="I48" s="220">
        <f t="shared" si="6"/>
        <v>-5026000</v>
      </c>
      <c r="J48" s="220">
        <f t="shared" si="6"/>
        <v>73078675</v>
      </c>
      <c r="K48" s="220">
        <f t="shared" si="6"/>
        <v>6855230</v>
      </c>
      <c r="L48" s="220">
        <f t="shared" si="6"/>
        <v>5178377</v>
      </c>
      <c r="M48" s="219">
        <f t="shared" si="6"/>
        <v>-6514277</v>
      </c>
      <c r="N48" s="219">
        <f t="shared" si="6"/>
        <v>5519330</v>
      </c>
      <c r="O48" s="220">
        <f t="shared" si="6"/>
        <v>-20855189</v>
      </c>
      <c r="P48" s="220">
        <f t="shared" si="6"/>
        <v>0</v>
      </c>
      <c r="Q48" s="220">
        <f t="shared" si="6"/>
        <v>0</v>
      </c>
      <c r="R48" s="220">
        <f t="shared" si="6"/>
        <v>-20855189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57742816</v>
      </c>
      <c r="X48" s="220">
        <f t="shared" si="6"/>
        <v>157874000</v>
      </c>
      <c r="Y48" s="220">
        <f t="shared" si="6"/>
        <v>-100131184</v>
      </c>
      <c r="Z48" s="221">
        <f>+IF(X48&lt;&gt;0,+(Y48/X48)*100,0)</f>
        <v>-63.42474631668292</v>
      </c>
      <c r="AA48" s="222">
        <f>SUM(AA46:AA47)</f>
        <v>43168469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1508406</v>
      </c>
      <c r="D5" s="153">
        <f>SUM(D6:D8)</f>
        <v>0</v>
      </c>
      <c r="E5" s="154">
        <f t="shared" si="0"/>
        <v>6350000</v>
      </c>
      <c r="F5" s="100">
        <f t="shared" si="0"/>
        <v>1643500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-54247</v>
      </c>
      <c r="Q5" s="100">
        <f t="shared" si="0"/>
        <v>0</v>
      </c>
      <c r="R5" s="100">
        <f t="shared" si="0"/>
        <v>-54247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-54247</v>
      </c>
      <c r="X5" s="100">
        <f t="shared" si="0"/>
        <v>2999997</v>
      </c>
      <c r="Y5" s="100">
        <f t="shared" si="0"/>
        <v>-3054244</v>
      </c>
      <c r="Z5" s="137">
        <f>+IF(X5&lt;&gt;0,+(Y5/X5)*100,0)</f>
        <v>-101.80823514156847</v>
      </c>
      <c r="AA5" s="153">
        <f>SUM(AA6:AA8)</f>
        <v>1643500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261196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2999997</v>
      </c>
      <c r="Y7" s="159">
        <v>-2999997</v>
      </c>
      <c r="Z7" s="141">
        <v>-100</v>
      </c>
      <c r="AA7" s="225"/>
    </row>
    <row r="8" spans="1:27" ht="12.75">
      <c r="A8" s="138" t="s">
        <v>77</v>
      </c>
      <c r="B8" s="136"/>
      <c r="C8" s="155">
        <v>1247210</v>
      </c>
      <c r="D8" s="155"/>
      <c r="E8" s="156">
        <v>6350000</v>
      </c>
      <c r="F8" s="60">
        <v>1643500</v>
      </c>
      <c r="G8" s="60"/>
      <c r="H8" s="60"/>
      <c r="I8" s="60"/>
      <c r="J8" s="60"/>
      <c r="K8" s="60"/>
      <c r="L8" s="60"/>
      <c r="M8" s="60"/>
      <c r="N8" s="60"/>
      <c r="O8" s="60"/>
      <c r="P8" s="60">
        <v>-54247</v>
      </c>
      <c r="Q8" s="60"/>
      <c r="R8" s="60">
        <v>-54247</v>
      </c>
      <c r="S8" s="60"/>
      <c r="T8" s="60"/>
      <c r="U8" s="60"/>
      <c r="V8" s="60"/>
      <c r="W8" s="60">
        <v>-54247</v>
      </c>
      <c r="X8" s="60"/>
      <c r="Y8" s="60">
        <v>-54247</v>
      </c>
      <c r="Z8" s="140"/>
      <c r="AA8" s="62">
        <v>1643500</v>
      </c>
    </row>
    <row r="9" spans="1:27" ht="12.75">
      <c r="A9" s="135" t="s">
        <v>78</v>
      </c>
      <c r="B9" s="136"/>
      <c r="C9" s="153">
        <f aca="true" t="shared" si="1" ref="C9:Y9">SUM(C10:C14)</f>
        <v>7558219</v>
      </c>
      <c r="D9" s="153">
        <f>SUM(D10:D14)</f>
        <v>0</v>
      </c>
      <c r="E9" s="154">
        <f t="shared" si="1"/>
        <v>17877537</v>
      </c>
      <c r="F9" s="100">
        <f t="shared" si="1"/>
        <v>20334100</v>
      </c>
      <c r="G9" s="100">
        <f t="shared" si="1"/>
        <v>355763</v>
      </c>
      <c r="H9" s="100">
        <f t="shared" si="1"/>
        <v>455926</v>
      </c>
      <c r="I9" s="100">
        <f t="shared" si="1"/>
        <v>0</v>
      </c>
      <c r="J9" s="100">
        <f t="shared" si="1"/>
        <v>811689</v>
      </c>
      <c r="K9" s="100">
        <f t="shared" si="1"/>
        <v>0</v>
      </c>
      <c r="L9" s="100">
        <f t="shared" si="1"/>
        <v>0</v>
      </c>
      <c r="M9" s="100">
        <f t="shared" si="1"/>
        <v>1608000</v>
      </c>
      <c r="N9" s="100">
        <f t="shared" si="1"/>
        <v>1608000</v>
      </c>
      <c r="O9" s="100">
        <f t="shared" si="1"/>
        <v>443990</v>
      </c>
      <c r="P9" s="100">
        <f t="shared" si="1"/>
        <v>1335252</v>
      </c>
      <c r="Q9" s="100">
        <f t="shared" si="1"/>
        <v>1518317</v>
      </c>
      <c r="R9" s="100">
        <f t="shared" si="1"/>
        <v>3297559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5717248</v>
      </c>
      <c r="X9" s="100">
        <f t="shared" si="1"/>
        <v>10562994</v>
      </c>
      <c r="Y9" s="100">
        <f t="shared" si="1"/>
        <v>-4845746</v>
      </c>
      <c r="Z9" s="137">
        <f>+IF(X9&lt;&gt;0,+(Y9/X9)*100,0)</f>
        <v>-45.87473968081398</v>
      </c>
      <c r="AA9" s="102">
        <f>SUM(AA10:AA14)</f>
        <v>20334100</v>
      </c>
    </row>
    <row r="10" spans="1:27" ht="12.75">
      <c r="A10" s="138" t="s">
        <v>79</v>
      </c>
      <c r="B10" s="136"/>
      <c r="C10" s="155">
        <v>1155782</v>
      </c>
      <c r="D10" s="155"/>
      <c r="E10" s="156">
        <v>1083600</v>
      </c>
      <c r="F10" s="60">
        <v>1083600</v>
      </c>
      <c r="G10" s="60"/>
      <c r="H10" s="60"/>
      <c r="I10" s="60"/>
      <c r="J10" s="60"/>
      <c r="K10" s="60"/>
      <c r="L10" s="60"/>
      <c r="M10" s="60">
        <v>1608000</v>
      </c>
      <c r="N10" s="60">
        <v>1608000</v>
      </c>
      <c r="O10" s="60"/>
      <c r="P10" s="60">
        <v>-30000</v>
      </c>
      <c r="Q10" s="60">
        <v>89905</v>
      </c>
      <c r="R10" s="60">
        <v>59905</v>
      </c>
      <c r="S10" s="60"/>
      <c r="T10" s="60"/>
      <c r="U10" s="60"/>
      <c r="V10" s="60"/>
      <c r="W10" s="60">
        <v>1667905</v>
      </c>
      <c r="X10" s="60">
        <v>812997</v>
      </c>
      <c r="Y10" s="60">
        <v>854908</v>
      </c>
      <c r="Z10" s="140">
        <v>105.16</v>
      </c>
      <c r="AA10" s="62">
        <v>1083600</v>
      </c>
    </row>
    <row r="11" spans="1:27" ht="12.75">
      <c r="A11" s="138" t="s">
        <v>80</v>
      </c>
      <c r="B11" s="136"/>
      <c r="C11" s="155">
        <v>6402437</v>
      </c>
      <c r="D11" s="155"/>
      <c r="E11" s="156">
        <v>16793937</v>
      </c>
      <c r="F11" s="60">
        <v>19250500</v>
      </c>
      <c r="G11" s="60">
        <v>355763</v>
      </c>
      <c r="H11" s="60">
        <v>455926</v>
      </c>
      <c r="I11" s="60"/>
      <c r="J11" s="60">
        <v>811689</v>
      </c>
      <c r="K11" s="60"/>
      <c r="L11" s="60"/>
      <c r="M11" s="60"/>
      <c r="N11" s="60"/>
      <c r="O11" s="60">
        <v>443990</v>
      </c>
      <c r="P11" s="60">
        <v>1365252</v>
      </c>
      <c r="Q11" s="60">
        <v>1428412</v>
      </c>
      <c r="R11" s="60">
        <v>3237654</v>
      </c>
      <c r="S11" s="60"/>
      <c r="T11" s="60"/>
      <c r="U11" s="60"/>
      <c r="V11" s="60"/>
      <c r="W11" s="60">
        <v>4049343</v>
      </c>
      <c r="X11" s="60">
        <v>9749997</v>
      </c>
      <c r="Y11" s="60">
        <v>-5700654</v>
      </c>
      <c r="Z11" s="140">
        <v>-58.47</v>
      </c>
      <c r="AA11" s="62">
        <v>19250500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4611223</v>
      </c>
      <c r="D15" s="153">
        <f>SUM(D16:D18)</f>
        <v>0</v>
      </c>
      <c r="E15" s="154">
        <f t="shared" si="2"/>
        <v>1252189</v>
      </c>
      <c r="F15" s="100">
        <f t="shared" si="2"/>
        <v>12860000</v>
      </c>
      <c r="G15" s="100">
        <f t="shared" si="2"/>
        <v>0</v>
      </c>
      <c r="H15" s="100">
        <f t="shared" si="2"/>
        <v>0</v>
      </c>
      <c r="I15" s="100">
        <f t="shared" si="2"/>
        <v>1024000</v>
      </c>
      <c r="J15" s="100">
        <f t="shared" si="2"/>
        <v>1024000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335406</v>
      </c>
      <c r="P15" s="100">
        <f t="shared" si="2"/>
        <v>707579</v>
      </c>
      <c r="Q15" s="100">
        <f t="shared" si="2"/>
        <v>291298</v>
      </c>
      <c r="R15" s="100">
        <f t="shared" si="2"/>
        <v>1334283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2358283</v>
      </c>
      <c r="X15" s="100">
        <f t="shared" si="2"/>
        <v>16105500</v>
      </c>
      <c r="Y15" s="100">
        <f t="shared" si="2"/>
        <v>-13747217</v>
      </c>
      <c r="Z15" s="137">
        <f>+IF(X15&lt;&gt;0,+(Y15/X15)*100,0)</f>
        <v>-85.35728167396232</v>
      </c>
      <c r="AA15" s="102">
        <f>SUM(AA16:AA18)</f>
        <v>12860000</v>
      </c>
    </row>
    <row r="16" spans="1:27" ht="12.75">
      <c r="A16" s="138" t="s">
        <v>85</v>
      </c>
      <c r="B16" s="136"/>
      <c r="C16" s="155">
        <v>9674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4601549</v>
      </c>
      <c r="D17" s="155"/>
      <c r="E17" s="156">
        <v>1252189</v>
      </c>
      <c r="F17" s="60">
        <v>12860000</v>
      </c>
      <c r="G17" s="60"/>
      <c r="H17" s="60"/>
      <c r="I17" s="60">
        <v>1024000</v>
      </c>
      <c r="J17" s="60">
        <v>1024000</v>
      </c>
      <c r="K17" s="60"/>
      <c r="L17" s="60"/>
      <c r="M17" s="60"/>
      <c r="N17" s="60"/>
      <c r="O17" s="60">
        <v>335406</v>
      </c>
      <c r="P17" s="60">
        <v>707579</v>
      </c>
      <c r="Q17" s="60">
        <v>291298</v>
      </c>
      <c r="R17" s="60">
        <v>1334283</v>
      </c>
      <c r="S17" s="60"/>
      <c r="T17" s="60"/>
      <c r="U17" s="60"/>
      <c r="V17" s="60"/>
      <c r="W17" s="60">
        <v>2358283</v>
      </c>
      <c r="X17" s="60">
        <v>16105500</v>
      </c>
      <c r="Y17" s="60">
        <v>-13747217</v>
      </c>
      <c r="Z17" s="140">
        <v>-85.36</v>
      </c>
      <c r="AA17" s="62">
        <v>12860000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14945707</v>
      </c>
      <c r="D19" s="153">
        <f>SUM(D20:D23)</f>
        <v>0</v>
      </c>
      <c r="E19" s="154">
        <f t="shared" si="3"/>
        <v>144563387</v>
      </c>
      <c r="F19" s="100">
        <f t="shared" si="3"/>
        <v>8330500</v>
      </c>
      <c r="G19" s="100">
        <f t="shared" si="3"/>
        <v>0</v>
      </c>
      <c r="H19" s="100">
        <f t="shared" si="3"/>
        <v>1413609</v>
      </c>
      <c r="I19" s="100">
        <f t="shared" si="3"/>
        <v>0</v>
      </c>
      <c r="J19" s="100">
        <f t="shared" si="3"/>
        <v>1413609</v>
      </c>
      <c r="K19" s="100">
        <f t="shared" si="3"/>
        <v>0</v>
      </c>
      <c r="L19" s="100">
        <f t="shared" si="3"/>
        <v>0</v>
      </c>
      <c r="M19" s="100">
        <f t="shared" si="3"/>
        <v>692000</v>
      </c>
      <c r="N19" s="100">
        <f t="shared" si="3"/>
        <v>692000</v>
      </c>
      <c r="O19" s="100">
        <f t="shared" si="3"/>
        <v>0</v>
      </c>
      <c r="P19" s="100">
        <f t="shared" si="3"/>
        <v>570128</v>
      </c>
      <c r="Q19" s="100">
        <f t="shared" si="3"/>
        <v>332087</v>
      </c>
      <c r="R19" s="100">
        <f t="shared" si="3"/>
        <v>902215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3007824</v>
      </c>
      <c r="X19" s="100">
        <f t="shared" si="3"/>
        <v>84725424</v>
      </c>
      <c r="Y19" s="100">
        <f t="shared" si="3"/>
        <v>-81717600</v>
      </c>
      <c r="Z19" s="137">
        <f>+IF(X19&lt;&gt;0,+(Y19/X19)*100,0)</f>
        <v>-96.44991567112133</v>
      </c>
      <c r="AA19" s="102">
        <f>SUM(AA20:AA23)</f>
        <v>8330500</v>
      </c>
    </row>
    <row r="20" spans="1:27" ht="12.75">
      <c r="A20" s="138" t="s">
        <v>89</v>
      </c>
      <c r="B20" s="136"/>
      <c r="C20" s="155">
        <v>932338</v>
      </c>
      <c r="D20" s="155"/>
      <c r="E20" s="156">
        <v>9079187</v>
      </c>
      <c r="F20" s="60">
        <v>5079000</v>
      </c>
      <c r="G20" s="60"/>
      <c r="H20" s="60"/>
      <c r="I20" s="60"/>
      <c r="J20" s="60"/>
      <c r="K20" s="60"/>
      <c r="L20" s="60"/>
      <c r="M20" s="60">
        <v>692000</v>
      </c>
      <c r="N20" s="60">
        <v>692000</v>
      </c>
      <c r="O20" s="60"/>
      <c r="P20" s="60">
        <v>66093</v>
      </c>
      <c r="Q20" s="60"/>
      <c r="R20" s="60">
        <v>66093</v>
      </c>
      <c r="S20" s="60"/>
      <c r="T20" s="60"/>
      <c r="U20" s="60"/>
      <c r="V20" s="60"/>
      <c r="W20" s="60">
        <v>758093</v>
      </c>
      <c r="X20" s="60">
        <v>5836500</v>
      </c>
      <c r="Y20" s="60">
        <v>-5078407</v>
      </c>
      <c r="Z20" s="140">
        <v>-87.01</v>
      </c>
      <c r="AA20" s="62">
        <v>5079000</v>
      </c>
    </row>
    <row r="21" spans="1:27" ht="12.75">
      <c r="A21" s="138" t="s">
        <v>90</v>
      </c>
      <c r="B21" s="136"/>
      <c r="C21" s="155">
        <v>11340759</v>
      </c>
      <c r="D21" s="155"/>
      <c r="E21" s="156">
        <v>47065000</v>
      </c>
      <c r="F21" s="60">
        <v>2160000</v>
      </c>
      <c r="G21" s="60"/>
      <c r="H21" s="60">
        <v>1413609</v>
      </c>
      <c r="I21" s="60"/>
      <c r="J21" s="60">
        <v>1413609</v>
      </c>
      <c r="K21" s="60"/>
      <c r="L21" s="60"/>
      <c r="M21" s="60"/>
      <c r="N21" s="60"/>
      <c r="O21" s="60"/>
      <c r="P21" s="60">
        <v>463938</v>
      </c>
      <c r="Q21" s="60">
        <v>231997</v>
      </c>
      <c r="R21" s="60">
        <v>695935</v>
      </c>
      <c r="S21" s="60"/>
      <c r="T21" s="60"/>
      <c r="U21" s="60"/>
      <c r="V21" s="60"/>
      <c r="W21" s="60">
        <v>2109544</v>
      </c>
      <c r="X21" s="60">
        <v>30750003</v>
      </c>
      <c r="Y21" s="60">
        <v>-28640459</v>
      </c>
      <c r="Z21" s="140">
        <v>-93.14</v>
      </c>
      <c r="AA21" s="62">
        <v>2160000</v>
      </c>
    </row>
    <row r="22" spans="1:27" ht="12.75">
      <c r="A22" s="138" t="s">
        <v>91</v>
      </c>
      <c r="B22" s="136"/>
      <c r="C22" s="157">
        <v>2672610</v>
      </c>
      <c r="D22" s="157"/>
      <c r="E22" s="158">
        <v>88419200</v>
      </c>
      <c r="F22" s="159">
        <v>1091500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>
        <v>40097</v>
      </c>
      <c r="Q22" s="159">
        <v>100090</v>
      </c>
      <c r="R22" s="159">
        <v>140187</v>
      </c>
      <c r="S22" s="159"/>
      <c r="T22" s="159"/>
      <c r="U22" s="159"/>
      <c r="V22" s="159"/>
      <c r="W22" s="159">
        <v>140187</v>
      </c>
      <c r="X22" s="159">
        <v>48138921</v>
      </c>
      <c r="Y22" s="159">
        <v>-47998734</v>
      </c>
      <c r="Z22" s="141">
        <v>-99.71</v>
      </c>
      <c r="AA22" s="225">
        <v>1091500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28623555</v>
      </c>
      <c r="D25" s="217">
        <f>+D5+D9+D15+D19+D24</f>
        <v>0</v>
      </c>
      <c r="E25" s="230">
        <f t="shared" si="4"/>
        <v>170043113</v>
      </c>
      <c r="F25" s="219">
        <f t="shared" si="4"/>
        <v>43168100</v>
      </c>
      <c r="G25" s="219">
        <f t="shared" si="4"/>
        <v>355763</v>
      </c>
      <c r="H25" s="219">
        <f t="shared" si="4"/>
        <v>1869535</v>
      </c>
      <c r="I25" s="219">
        <f t="shared" si="4"/>
        <v>1024000</v>
      </c>
      <c r="J25" s="219">
        <f t="shared" si="4"/>
        <v>3249298</v>
      </c>
      <c r="K25" s="219">
        <f t="shared" si="4"/>
        <v>0</v>
      </c>
      <c r="L25" s="219">
        <f t="shared" si="4"/>
        <v>0</v>
      </c>
      <c r="M25" s="219">
        <f t="shared" si="4"/>
        <v>2300000</v>
      </c>
      <c r="N25" s="219">
        <f t="shared" si="4"/>
        <v>2300000</v>
      </c>
      <c r="O25" s="219">
        <f t="shared" si="4"/>
        <v>779396</v>
      </c>
      <c r="P25" s="219">
        <f t="shared" si="4"/>
        <v>2558712</v>
      </c>
      <c r="Q25" s="219">
        <f t="shared" si="4"/>
        <v>2141702</v>
      </c>
      <c r="R25" s="219">
        <f t="shared" si="4"/>
        <v>5479810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11029108</v>
      </c>
      <c r="X25" s="219">
        <f t="shared" si="4"/>
        <v>114393915</v>
      </c>
      <c r="Y25" s="219">
        <f t="shared" si="4"/>
        <v>-103364807</v>
      </c>
      <c r="Z25" s="231">
        <f>+IF(X25&lt;&gt;0,+(Y25/X25)*100,0)</f>
        <v>-90.3586585003232</v>
      </c>
      <c r="AA25" s="232">
        <f>+AA5+AA9+AA15+AA19+AA24</f>
        <v>43168100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26093593</v>
      </c>
      <c r="D28" s="155"/>
      <c r="E28" s="156">
        <v>159139513</v>
      </c>
      <c r="F28" s="60">
        <v>42084500</v>
      </c>
      <c r="G28" s="60"/>
      <c r="H28" s="60"/>
      <c r="I28" s="60">
        <v>1024000</v>
      </c>
      <c r="J28" s="60">
        <v>1024000</v>
      </c>
      <c r="K28" s="60"/>
      <c r="L28" s="60"/>
      <c r="M28" s="60">
        <v>2110702</v>
      </c>
      <c r="N28" s="60">
        <v>2110702</v>
      </c>
      <c r="O28" s="60">
        <v>779396</v>
      </c>
      <c r="P28" s="60">
        <v>2522619</v>
      </c>
      <c r="Q28" s="60">
        <v>2051797</v>
      </c>
      <c r="R28" s="60">
        <v>5353812</v>
      </c>
      <c r="S28" s="60"/>
      <c r="T28" s="60"/>
      <c r="U28" s="60"/>
      <c r="V28" s="60"/>
      <c r="W28" s="60">
        <v>8488514</v>
      </c>
      <c r="X28" s="60">
        <v>117529497</v>
      </c>
      <c r="Y28" s="60">
        <v>-109040983</v>
      </c>
      <c r="Z28" s="140">
        <v>-92.78</v>
      </c>
      <c r="AA28" s="155">
        <v>42084500</v>
      </c>
    </row>
    <row r="29" spans="1:27" ht="12.75">
      <c r="A29" s="234" t="s">
        <v>134</v>
      </c>
      <c r="B29" s="136"/>
      <c r="C29" s="155">
        <v>1155782</v>
      </c>
      <c r="D29" s="155"/>
      <c r="E29" s="156">
        <v>1083600</v>
      </c>
      <c r="F29" s="60">
        <v>1083600</v>
      </c>
      <c r="G29" s="60"/>
      <c r="H29" s="60"/>
      <c r="I29" s="60"/>
      <c r="J29" s="60"/>
      <c r="K29" s="60"/>
      <c r="L29" s="60"/>
      <c r="M29" s="60">
        <v>189298</v>
      </c>
      <c r="N29" s="60">
        <v>189298</v>
      </c>
      <c r="O29" s="60"/>
      <c r="P29" s="60">
        <v>-30000</v>
      </c>
      <c r="Q29" s="60">
        <v>89905</v>
      </c>
      <c r="R29" s="60">
        <v>59905</v>
      </c>
      <c r="S29" s="60"/>
      <c r="T29" s="60"/>
      <c r="U29" s="60"/>
      <c r="V29" s="60"/>
      <c r="W29" s="60">
        <v>249203</v>
      </c>
      <c r="X29" s="60">
        <v>812997</v>
      </c>
      <c r="Y29" s="60">
        <v>-563794</v>
      </c>
      <c r="Z29" s="140">
        <v>-69.35</v>
      </c>
      <c r="AA29" s="62">
        <v>1083600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>
        <v>9820000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>
        <v>66093</v>
      </c>
      <c r="Q31" s="60"/>
      <c r="R31" s="60">
        <v>66093</v>
      </c>
      <c r="S31" s="60"/>
      <c r="T31" s="60"/>
      <c r="U31" s="60"/>
      <c r="V31" s="60"/>
      <c r="W31" s="60">
        <v>66093</v>
      </c>
      <c r="X31" s="60"/>
      <c r="Y31" s="60">
        <v>66093</v>
      </c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27249375</v>
      </c>
      <c r="D32" s="210">
        <f>SUM(D28:D31)</f>
        <v>0</v>
      </c>
      <c r="E32" s="211">
        <f t="shared" si="5"/>
        <v>170043113</v>
      </c>
      <c r="F32" s="77">
        <f t="shared" si="5"/>
        <v>43168100</v>
      </c>
      <c r="G32" s="77">
        <f t="shared" si="5"/>
        <v>0</v>
      </c>
      <c r="H32" s="77">
        <f t="shared" si="5"/>
        <v>0</v>
      </c>
      <c r="I32" s="77">
        <f t="shared" si="5"/>
        <v>1024000</v>
      </c>
      <c r="J32" s="77">
        <f t="shared" si="5"/>
        <v>1024000</v>
      </c>
      <c r="K32" s="77">
        <f t="shared" si="5"/>
        <v>0</v>
      </c>
      <c r="L32" s="77">
        <f t="shared" si="5"/>
        <v>0</v>
      </c>
      <c r="M32" s="77">
        <f t="shared" si="5"/>
        <v>2300000</v>
      </c>
      <c r="N32" s="77">
        <f t="shared" si="5"/>
        <v>2300000</v>
      </c>
      <c r="O32" s="77">
        <f t="shared" si="5"/>
        <v>779396</v>
      </c>
      <c r="P32" s="77">
        <f t="shared" si="5"/>
        <v>2558712</v>
      </c>
      <c r="Q32" s="77">
        <f t="shared" si="5"/>
        <v>2141702</v>
      </c>
      <c r="R32" s="77">
        <f t="shared" si="5"/>
        <v>5479810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8803810</v>
      </c>
      <c r="X32" s="77">
        <f t="shared" si="5"/>
        <v>118342494</v>
      </c>
      <c r="Y32" s="77">
        <f t="shared" si="5"/>
        <v>-109538684</v>
      </c>
      <c r="Z32" s="212">
        <f>+IF(X32&lt;&gt;0,+(Y32/X32)*100,0)</f>
        <v>-92.56073646715608</v>
      </c>
      <c r="AA32" s="79">
        <f>SUM(AA28:AA31)</f>
        <v>43168100</v>
      </c>
    </row>
    <row r="33" spans="1:27" ht="12.75">
      <c r="A33" s="237" t="s">
        <v>51</v>
      </c>
      <c r="B33" s="136" t="s">
        <v>137</v>
      </c>
      <c r="C33" s="155">
        <v>932338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>
        <v>355763</v>
      </c>
      <c r="H34" s="60">
        <v>1869535</v>
      </c>
      <c r="I34" s="60"/>
      <c r="J34" s="60">
        <v>2225298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2225298</v>
      </c>
      <c r="X34" s="60"/>
      <c r="Y34" s="60">
        <v>2225298</v>
      </c>
      <c r="Z34" s="140"/>
      <c r="AA34" s="62"/>
    </row>
    <row r="35" spans="1:27" ht="12.75">
      <c r="A35" s="237" t="s">
        <v>53</v>
      </c>
      <c r="B35" s="136"/>
      <c r="C35" s="155">
        <v>441842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28623555</v>
      </c>
      <c r="D36" s="222">
        <f>SUM(D32:D35)</f>
        <v>0</v>
      </c>
      <c r="E36" s="218">
        <f t="shared" si="6"/>
        <v>170043113</v>
      </c>
      <c r="F36" s="220">
        <f t="shared" si="6"/>
        <v>43168100</v>
      </c>
      <c r="G36" s="220">
        <f t="shared" si="6"/>
        <v>355763</v>
      </c>
      <c r="H36" s="220">
        <f t="shared" si="6"/>
        <v>1869535</v>
      </c>
      <c r="I36" s="220">
        <f t="shared" si="6"/>
        <v>1024000</v>
      </c>
      <c r="J36" s="220">
        <f t="shared" si="6"/>
        <v>3249298</v>
      </c>
      <c r="K36" s="220">
        <f t="shared" si="6"/>
        <v>0</v>
      </c>
      <c r="L36" s="220">
        <f t="shared" si="6"/>
        <v>0</v>
      </c>
      <c r="M36" s="220">
        <f t="shared" si="6"/>
        <v>2300000</v>
      </c>
      <c r="N36" s="220">
        <f t="shared" si="6"/>
        <v>2300000</v>
      </c>
      <c r="O36" s="220">
        <f t="shared" si="6"/>
        <v>779396</v>
      </c>
      <c r="P36" s="220">
        <f t="shared" si="6"/>
        <v>2558712</v>
      </c>
      <c r="Q36" s="220">
        <f t="shared" si="6"/>
        <v>2141702</v>
      </c>
      <c r="R36" s="220">
        <f t="shared" si="6"/>
        <v>5479810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11029108</v>
      </c>
      <c r="X36" s="220">
        <f t="shared" si="6"/>
        <v>118342494</v>
      </c>
      <c r="Y36" s="220">
        <f t="shared" si="6"/>
        <v>-107313386</v>
      </c>
      <c r="Z36" s="221">
        <f>+IF(X36&lt;&gt;0,+(Y36/X36)*100,0)</f>
        <v>-90.6803485145412</v>
      </c>
      <c r="AA36" s="239">
        <f>SUM(AA32:AA35)</f>
        <v>43168100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5179154</v>
      </c>
      <c r="D6" s="155"/>
      <c r="E6" s="59">
        <v>7532605</v>
      </c>
      <c r="F6" s="60">
        <v>7532400</v>
      </c>
      <c r="G6" s="60">
        <v>76428169</v>
      </c>
      <c r="H6" s="60">
        <v>96772771</v>
      </c>
      <c r="I6" s="60">
        <v>26102862</v>
      </c>
      <c r="J6" s="60">
        <v>26102862</v>
      </c>
      <c r="K6" s="60">
        <v>23866847</v>
      </c>
      <c r="L6" s="60">
        <v>-674464</v>
      </c>
      <c r="M6" s="60">
        <v>96772771</v>
      </c>
      <c r="N6" s="60">
        <v>96772771</v>
      </c>
      <c r="O6" s="60">
        <v>-3339432</v>
      </c>
      <c r="P6" s="60">
        <v>7924064</v>
      </c>
      <c r="Q6" s="60">
        <v>5712582</v>
      </c>
      <c r="R6" s="60">
        <v>5712582</v>
      </c>
      <c r="S6" s="60"/>
      <c r="T6" s="60"/>
      <c r="U6" s="60"/>
      <c r="V6" s="60"/>
      <c r="W6" s="60">
        <v>5712582</v>
      </c>
      <c r="X6" s="60">
        <v>5649300</v>
      </c>
      <c r="Y6" s="60">
        <v>63282</v>
      </c>
      <c r="Z6" s="140">
        <v>1.12</v>
      </c>
      <c r="AA6" s="62">
        <v>7532400</v>
      </c>
    </row>
    <row r="7" spans="1:27" ht="12.75">
      <c r="A7" s="249" t="s">
        <v>144</v>
      </c>
      <c r="B7" s="182"/>
      <c r="C7" s="155"/>
      <c r="D7" s="155"/>
      <c r="E7" s="59">
        <v>12939799</v>
      </c>
      <c r="F7" s="60">
        <v>12940000</v>
      </c>
      <c r="G7" s="60">
        <v>1652940</v>
      </c>
      <c r="H7" s="60">
        <v>1639247</v>
      </c>
      <c r="I7" s="60">
        <v>155793</v>
      </c>
      <c r="J7" s="60">
        <v>155793</v>
      </c>
      <c r="K7" s="60">
        <v>158246</v>
      </c>
      <c r="L7" s="60">
        <v>158246</v>
      </c>
      <c r="M7" s="60">
        <v>1639247</v>
      </c>
      <c r="N7" s="60">
        <v>1639247</v>
      </c>
      <c r="O7" s="60"/>
      <c r="P7" s="60">
        <v>1639247</v>
      </c>
      <c r="Q7" s="60">
        <v>1639247</v>
      </c>
      <c r="R7" s="60">
        <v>1639247</v>
      </c>
      <c r="S7" s="60"/>
      <c r="T7" s="60"/>
      <c r="U7" s="60"/>
      <c r="V7" s="60"/>
      <c r="W7" s="60">
        <v>1639247</v>
      </c>
      <c r="X7" s="60">
        <v>9705000</v>
      </c>
      <c r="Y7" s="60">
        <v>-8065753</v>
      </c>
      <c r="Z7" s="140">
        <v>-83.11</v>
      </c>
      <c r="AA7" s="62">
        <v>12940000</v>
      </c>
    </row>
    <row r="8" spans="1:27" ht="12.75">
      <c r="A8" s="249" t="s">
        <v>145</v>
      </c>
      <c r="B8" s="182"/>
      <c r="C8" s="155">
        <v>42695607</v>
      </c>
      <c r="D8" s="155"/>
      <c r="E8" s="59">
        <v>189260069</v>
      </c>
      <c r="F8" s="60">
        <v>189260000</v>
      </c>
      <c r="G8" s="60">
        <v>168254753</v>
      </c>
      <c r="H8" s="60">
        <v>168200512</v>
      </c>
      <c r="I8" s="60">
        <v>-37399300</v>
      </c>
      <c r="J8" s="60">
        <v>-37399300</v>
      </c>
      <c r="K8" s="60">
        <v>-44998678</v>
      </c>
      <c r="L8" s="60">
        <v>-50722890</v>
      </c>
      <c r="M8" s="60">
        <v>168200512</v>
      </c>
      <c r="N8" s="60">
        <v>168200512</v>
      </c>
      <c r="O8" s="60">
        <v>119813608</v>
      </c>
      <c r="P8" s="60">
        <v>360887398</v>
      </c>
      <c r="Q8" s="60">
        <v>360887398</v>
      </c>
      <c r="R8" s="60">
        <v>360887398</v>
      </c>
      <c r="S8" s="60"/>
      <c r="T8" s="60"/>
      <c r="U8" s="60"/>
      <c r="V8" s="60"/>
      <c r="W8" s="60">
        <v>360887398</v>
      </c>
      <c r="X8" s="60">
        <v>141945000</v>
      </c>
      <c r="Y8" s="60">
        <v>218942398</v>
      </c>
      <c r="Z8" s="140">
        <v>154.24</v>
      </c>
      <c r="AA8" s="62">
        <v>189260000</v>
      </c>
    </row>
    <row r="9" spans="1:27" ht="12.75">
      <c r="A9" s="249" t="s">
        <v>146</v>
      </c>
      <c r="B9" s="182"/>
      <c r="C9" s="155">
        <v>101377</v>
      </c>
      <c r="D9" s="155"/>
      <c r="E9" s="59">
        <v>52347045</v>
      </c>
      <c r="F9" s="60">
        <v>52347000</v>
      </c>
      <c r="G9" s="60">
        <v>69564275</v>
      </c>
      <c r="H9" s="60">
        <v>69550590</v>
      </c>
      <c r="I9" s="60">
        <v>59866458</v>
      </c>
      <c r="J9" s="60">
        <v>59866458</v>
      </c>
      <c r="K9" s="60">
        <v>55849687</v>
      </c>
      <c r="L9" s="60">
        <v>55645366</v>
      </c>
      <c r="M9" s="60">
        <v>69550590</v>
      </c>
      <c r="N9" s="60">
        <v>69550590</v>
      </c>
      <c r="O9" s="60">
        <v>35709842</v>
      </c>
      <c r="P9" s="60">
        <v>69550590</v>
      </c>
      <c r="Q9" s="60">
        <v>69550590</v>
      </c>
      <c r="R9" s="60">
        <v>69550590</v>
      </c>
      <c r="S9" s="60"/>
      <c r="T9" s="60"/>
      <c r="U9" s="60"/>
      <c r="V9" s="60"/>
      <c r="W9" s="60">
        <v>69550590</v>
      </c>
      <c r="X9" s="60">
        <v>39260250</v>
      </c>
      <c r="Y9" s="60">
        <v>30290340</v>
      </c>
      <c r="Z9" s="140">
        <v>77.15</v>
      </c>
      <c r="AA9" s="62">
        <v>52347000</v>
      </c>
    </row>
    <row r="10" spans="1:27" ht="12.75">
      <c r="A10" s="249" t="s">
        <v>147</v>
      </c>
      <c r="B10" s="182"/>
      <c r="C10" s="155"/>
      <c r="D10" s="155"/>
      <c r="E10" s="59">
        <v>29858</v>
      </c>
      <c r="F10" s="60">
        <v>30000</v>
      </c>
      <c r="G10" s="159"/>
      <c r="H10" s="159"/>
      <c r="I10" s="159">
        <v>38425891</v>
      </c>
      <c r="J10" s="60">
        <v>38425891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22500</v>
      </c>
      <c r="Y10" s="159">
        <v>-22500</v>
      </c>
      <c r="Z10" s="141">
        <v>-100</v>
      </c>
      <c r="AA10" s="225">
        <v>30000</v>
      </c>
    </row>
    <row r="11" spans="1:27" ht="12.75">
      <c r="A11" s="249" t="s">
        <v>148</v>
      </c>
      <c r="B11" s="182"/>
      <c r="C11" s="155">
        <v>8664817</v>
      </c>
      <c r="D11" s="155"/>
      <c r="E11" s="59">
        <v>16567979</v>
      </c>
      <c r="F11" s="60">
        <v>16568000</v>
      </c>
      <c r="G11" s="60">
        <v>16164154</v>
      </c>
      <c r="H11" s="60">
        <v>15854184</v>
      </c>
      <c r="I11" s="60">
        <v>8073394</v>
      </c>
      <c r="J11" s="60">
        <v>8073394</v>
      </c>
      <c r="K11" s="60">
        <v>8094975</v>
      </c>
      <c r="L11" s="60">
        <v>9679579</v>
      </c>
      <c r="M11" s="60">
        <v>15854184</v>
      </c>
      <c r="N11" s="60">
        <v>15854184</v>
      </c>
      <c r="O11" s="60">
        <v>16759723</v>
      </c>
      <c r="P11" s="60">
        <v>15854184</v>
      </c>
      <c r="Q11" s="60">
        <v>15854184</v>
      </c>
      <c r="R11" s="60">
        <v>15854184</v>
      </c>
      <c r="S11" s="60"/>
      <c r="T11" s="60"/>
      <c r="U11" s="60"/>
      <c r="V11" s="60"/>
      <c r="W11" s="60">
        <v>15854184</v>
      </c>
      <c r="X11" s="60">
        <v>12426000</v>
      </c>
      <c r="Y11" s="60">
        <v>3428184</v>
      </c>
      <c r="Z11" s="140">
        <v>27.59</v>
      </c>
      <c r="AA11" s="62">
        <v>16568000</v>
      </c>
    </row>
    <row r="12" spans="1:27" ht="12.75">
      <c r="A12" s="250" t="s">
        <v>56</v>
      </c>
      <c r="B12" s="251"/>
      <c r="C12" s="168">
        <f aca="true" t="shared" si="0" ref="C12:Y12">SUM(C6:C11)</f>
        <v>56640955</v>
      </c>
      <c r="D12" s="168">
        <f>SUM(D6:D11)</f>
        <v>0</v>
      </c>
      <c r="E12" s="72">
        <f t="shared" si="0"/>
        <v>278677355</v>
      </c>
      <c r="F12" s="73">
        <f t="shared" si="0"/>
        <v>278677400</v>
      </c>
      <c r="G12" s="73">
        <f t="shared" si="0"/>
        <v>332064291</v>
      </c>
      <c r="H12" s="73">
        <f t="shared" si="0"/>
        <v>352017304</v>
      </c>
      <c r="I12" s="73">
        <f t="shared" si="0"/>
        <v>95225098</v>
      </c>
      <c r="J12" s="73">
        <f t="shared" si="0"/>
        <v>95225098</v>
      </c>
      <c r="K12" s="73">
        <f t="shared" si="0"/>
        <v>42971077</v>
      </c>
      <c r="L12" s="73">
        <f t="shared" si="0"/>
        <v>14085837</v>
      </c>
      <c r="M12" s="73">
        <f t="shared" si="0"/>
        <v>352017304</v>
      </c>
      <c r="N12" s="73">
        <f t="shared" si="0"/>
        <v>352017304</v>
      </c>
      <c r="O12" s="73">
        <f t="shared" si="0"/>
        <v>168943741</v>
      </c>
      <c r="P12" s="73">
        <f t="shared" si="0"/>
        <v>455855483</v>
      </c>
      <c r="Q12" s="73">
        <f t="shared" si="0"/>
        <v>453644001</v>
      </c>
      <c r="R12" s="73">
        <f t="shared" si="0"/>
        <v>453644001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453644001</v>
      </c>
      <c r="X12" s="73">
        <f t="shared" si="0"/>
        <v>209008050</v>
      </c>
      <c r="Y12" s="73">
        <f t="shared" si="0"/>
        <v>244635951</v>
      </c>
      <c r="Z12" s="170">
        <f>+IF(X12&lt;&gt;0,+(Y12/X12)*100,0)</f>
        <v>117.04618602010784</v>
      </c>
      <c r="AA12" s="74">
        <f>SUM(AA6:AA11)</f>
        <v>278677400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>
        <v>43613434</v>
      </c>
      <c r="L15" s="60">
        <v>51754990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>
        <v>4419446</v>
      </c>
      <c r="H16" s="159">
        <v>4419446</v>
      </c>
      <c r="I16" s="159">
        <v>3919924</v>
      </c>
      <c r="J16" s="60">
        <v>3919924</v>
      </c>
      <c r="K16" s="159">
        <v>3919924</v>
      </c>
      <c r="L16" s="159">
        <v>3919924</v>
      </c>
      <c r="M16" s="60">
        <v>4419446</v>
      </c>
      <c r="N16" s="159">
        <v>4419446</v>
      </c>
      <c r="O16" s="159">
        <v>25578951</v>
      </c>
      <c r="P16" s="159">
        <v>4419446</v>
      </c>
      <c r="Q16" s="60">
        <v>4419446</v>
      </c>
      <c r="R16" s="159">
        <v>4419446</v>
      </c>
      <c r="S16" s="159"/>
      <c r="T16" s="60"/>
      <c r="U16" s="159"/>
      <c r="V16" s="159"/>
      <c r="W16" s="159">
        <v>4419446</v>
      </c>
      <c r="X16" s="60"/>
      <c r="Y16" s="159">
        <v>4419446</v>
      </c>
      <c r="Z16" s="141"/>
      <c r="AA16" s="225"/>
    </row>
    <row r="17" spans="1:27" ht="12.75">
      <c r="A17" s="249" t="s">
        <v>152</v>
      </c>
      <c r="B17" s="182"/>
      <c r="C17" s="155">
        <v>184350014</v>
      </c>
      <c r="D17" s="155"/>
      <c r="E17" s="59"/>
      <c r="F17" s="60"/>
      <c r="G17" s="60">
        <v>219049549</v>
      </c>
      <c r="H17" s="60">
        <v>219049549</v>
      </c>
      <c r="I17" s="60">
        <v>218972549</v>
      </c>
      <c r="J17" s="60">
        <v>218972549</v>
      </c>
      <c r="K17" s="60">
        <v>218972549</v>
      </c>
      <c r="L17" s="60">
        <v>218972549</v>
      </c>
      <c r="M17" s="60"/>
      <c r="N17" s="60"/>
      <c r="O17" s="60">
        <v>230233379</v>
      </c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>
        <v>151072</v>
      </c>
      <c r="F18" s="60">
        <v>151000</v>
      </c>
      <c r="G18" s="60">
        <v>651717</v>
      </c>
      <c r="H18" s="60">
        <v>651717</v>
      </c>
      <c r="I18" s="60">
        <v>765312</v>
      </c>
      <c r="J18" s="60">
        <v>765312</v>
      </c>
      <c r="K18" s="60">
        <v>765312</v>
      </c>
      <c r="L18" s="60">
        <v>765312</v>
      </c>
      <c r="M18" s="60">
        <v>651717</v>
      </c>
      <c r="N18" s="60">
        <v>651717</v>
      </c>
      <c r="O18" s="60"/>
      <c r="P18" s="60">
        <v>651717</v>
      </c>
      <c r="Q18" s="60">
        <v>651717</v>
      </c>
      <c r="R18" s="60">
        <v>651717</v>
      </c>
      <c r="S18" s="60"/>
      <c r="T18" s="60"/>
      <c r="U18" s="60"/>
      <c r="V18" s="60"/>
      <c r="W18" s="60">
        <v>651717</v>
      </c>
      <c r="X18" s="60">
        <v>113250</v>
      </c>
      <c r="Y18" s="60">
        <v>538467</v>
      </c>
      <c r="Z18" s="140">
        <v>475.47</v>
      </c>
      <c r="AA18" s="62">
        <v>151000</v>
      </c>
    </row>
    <row r="19" spans="1:27" ht="12.75">
      <c r="A19" s="249" t="s">
        <v>154</v>
      </c>
      <c r="B19" s="182"/>
      <c r="C19" s="155">
        <v>889749926</v>
      </c>
      <c r="D19" s="155"/>
      <c r="E19" s="59">
        <v>908809608</v>
      </c>
      <c r="F19" s="60">
        <v>908810000</v>
      </c>
      <c r="G19" s="60">
        <v>807695559</v>
      </c>
      <c r="H19" s="60">
        <v>825790410</v>
      </c>
      <c r="I19" s="60">
        <v>789451059</v>
      </c>
      <c r="J19" s="60">
        <v>789451059</v>
      </c>
      <c r="K19" s="60">
        <v>792951865</v>
      </c>
      <c r="L19" s="60">
        <v>799390878</v>
      </c>
      <c r="M19" s="60">
        <v>1821481573</v>
      </c>
      <c r="N19" s="60">
        <v>1821481573</v>
      </c>
      <c r="O19" s="60">
        <v>860837148</v>
      </c>
      <c r="P19" s="60">
        <v>1670324914</v>
      </c>
      <c r="Q19" s="60">
        <v>1670324914</v>
      </c>
      <c r="R19" s="60">
        <v>1670324914</v>
      </c>
      <c r="S19" s="60"/>
      <c r="T19" s="60"/>
      <c r="U19" s="60"/>
      <c r="V19" s="60"/>
      <c r="W19" s="60">
        <v>1670324914</v>
      </c>
      <c r="X19" s="60">
        <v>681607500</v>
      </c>
      <c r="Y19" s="60">
        <v>988717414</v>
      </c>
      <c r="Z19" s="140">
        <v>145.06</v>
      </c>
      <c r="AA19" s="62">
        <v>908810000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>
        <v>12000000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9000000</v>
      </c>
      <c r="Y21" s="60">
        <v>-9000000</v>
      </c>
      <c r="Z21" s="140">
        <v>-100</v>
      </c>
      <c r="AA21" s="62">
        <v>12000000</v>
      </c>
    </row>
    <row r="22" spans="1:27" ht="12.75">
      <c r="A22" s="249" t="s">
        <v>157</v>
      </c>
      <c r="B22" s="182"/>
      <c r="C22" s="155">
        <v>652536</v>
      </c>
      <c r="D22" s="155"/>
      <c r="E22" s="59">
        <v>12000000</v>
      </c>
      <c r="F22" s="60"/>
      <c r="G22" s="60">
        <v>4246792</v>
      </c>
      <c r="H22" s="60">
        <v>4246792</v>
      </c>
      <c r="I22" s="60">
        <v>1147701</v>
      </c>
      <c r="J22" s="60">
        <v>1147701</v>
      </c>
      <c r="K22" s="60">
        <v>1715928</v>
      </c>
      <c r="L22" s="60">
        <v>2284156</v>
      </c>
      <c r="M22" s="60">
        <v>4246792</v>
      </c>
      <c r="N22" s="60">
        <v>4246792</v>
      </c>
      <c r="O22" s="60">
        <v>5778836</v>
      </c>
      <c r="P22" s="60">
        <v>4246792</v>
      </c>
      <c r="Q22" s="60">
        <v>4246792</v>
      </c>
      <c r="R22" s="60">
        <v>4246792</v>
      </c>
      <c r="S22" s="60"/>
      <c r="T22" s="60"/>
      <c r="U22" s="60"/>
      <c r="V22" s="60"/>
      <c r="W22" s="60">
        <v>4246792</v>
      </c>
      <c r="X22" s="60"/>
      <c r="Y22" s="60">
        <v>4246792</v>
      </c>
      <c r="Z22" s="140"/>
      <c r="AA22" s="62"/>
    </row>
    <row r="23" spans="1:27" ht="12.75">
      <c r="A23" s="249" t="s">
        <v>158</v>
      </c>
      <c r="B23" s="182"/>
      <c r="C23" s="155">
        <v>33364868</v>
      </c>
      <c r="D23" s="155"/>
      <c r="E23" s="59"/>
      <c r="F23" s="60">
        <v>234264100</v>
      </c>
      <c r="G23" s="159">
        <v>-1027095</v>
      </c>
      <c r="H23" s="159">
        <v>-2996101</v>
      </c>
      <c r="I23" s="159">
        <v>67245637</v>
      </c>
      <c r="J23" s="60">
        <v>67245637</v>
      </c>
      <c r="K23" s="159">
        <v>67245637</v>
      </c>
      <c r="L23" s="159">
        <v>67245637</v>
      </c>
      <c r="M23" s="60">
        <v>2996101</v>
      </c>
      <c r="N23" s="159">
        <v>2996101</v>
      </c>
      <c r="O23" s="159">
        <v>3678905</v>
      </c>
      <c r="P23" s="159">
        <v>2996101</v>
      </c>
      <c r="Q23" s="60">
        <v>2996101</v>
      </c>
      <c r="R23" s="159">
        <v>2996101</v>
      </c>
      <c r="S23" s="159"/>
      <c r="T23" s="60"/>
      <c r="U23" s="159"/>
      <c r="V23" s="159"/>
      <c r="W23" s="159">
        <v>2996101</v>
      </c>
      <c r="X23" s="60">
        <v>175698075</v>
      </c>
      <c r="Y23" s="159">
        <v>-172701974</v>
      </c>
      <c r="Z23" s="141">
        <v>-98.29</v>
      </c>
      <c r="AA23" s="225">
        <v>234264100</v>
      </c>
    </row>
    <row r="24" spans="1:27" ht="12.75">
      <c r="A24" s="250" t="s">
        <v>57</v>
      </c>
      <c r="B24" s="253"/>
      <c r="C24" s="168">
        <f aca="true" t="shared" si="1" ref="C24:Y24">SUM(C15:C23)</f>
        <v>1108117344</v>
      </c>
      <c r="D24" s="168">
        <f>SUM(D15:D23)</f>
        <v>0</v>
      </c>
      <c r="E24" s="76">
        <f t="shared" si="1"/>
        <v>920960680</v>
      </c>
      <c r="F24" s="77">
        <f t="shared" si="1"/>
        <v>1155225100</v>
      </c>
      <c r="G24" s="77">
        <f t="shared" si="1"/>
        <v>1035035968</v>
      </c>
      <c r="H24" s="77">
        <f t="shared" si="1"/>
        <v>1051161813</v>
      </c>
      <c r="I24" s="77">
        <f t="shared" si="1"/>
        <v>1081502182</v>
      </c>
      <c r="J24" s="77">
        <f t="shared" si="1"/>
        <v>1081502182</v>
      </c>
      <c r="K24" s="77">
        <f t="shared" si="1"/>
        <v>1129184649</v>
      </c>
      <c r="L24" s="77">
        <f t="shared" si="1"/>
        <v>1144333446</v>
      </c>
      <c r="M24" s="77">
        <f t="shared" si="1"/>
        <v>1833795629</v>
      </c>
      <c r="N24" s="77">
        <f t="shared" si="1"/>
        <v>1833795629</v>
      </c>
      <c r="O24" s="77">
        <f t="shared" si="1"/>
        <v>1126107219</v>
      </c>
      <c r="P24" s="77">
        <f t="shared" si="1"/>
        <v>1682638970</v>
      </c>
      <c r="Q24" s="77">
        <f t="shared" si="1"/>
        <v>1682638970</v>
      </c>
      <c r="R24" s="77">
        <f t="shared" si="1"/>
        <v>1682638970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1682638970</v>
      </c>
      <c r="X24" s="77">
        <f t="shared" si="1"/>
        <v>866418825</v>
      </c>
      <c r="Y24" s="77">
        <f t="shared" si="1"/>
        <v>816220145</v>
      </c>
      <c r="Z24" s="212">
        <f>+IF(X24&lt;&gt;0,+(Y24/X24)*100,0)</f>
        <v>94.20618775221095</v>
      </c>
      <c r="AA24" s="79">
        <f>SUM(AA15:AA23)</f>
        <v>1155225100</v>
      </c>
    </row>
    <row r="25" spans="1:27" ht="12.75">
      <c r="A25" s="250" t="s">
        <v>159</v>
      </c>
      <c r="B25" s="251"/>
      <c r="C25" s="168">
        <f aca="true" t="shared" si="2" ref="C25:Y25">+C12+C24</f>
        <v>1164758299</v>
      </c>
      <c r="D25" s="168">
        <f>+D12+D24</f>
        <v>0</v>
      </c>
      <c r="E25" s="72">
        <f t="shared" si="2"/>
        <v>1199638035</v>
      </c>
      <c r="F25" s="73">
        <f t="shared" si="2"/>
        <v>1433902500</v>
      </c>
      <c r="G25" s="73">
        <f t="shared" si="2"/>
        <v>1367100259</v>
      </c>
      <c r="H25" s="73">
        <f t="shared" si="2"/>
        <v>1403179117</v>
      </c>
      <c r="I25" s="73">
        <f t="shared" si="2"/>
        <v>1176727280</v>
      </c>
      <c r="J25" s="73">
        <f t="shared" si="2"/>
        <v>1176727280</v>
      </c>
      <c r="K25" s="73">
        <f t="shared" si="2"/>
        <v>1172155726</v>
      </c>
      <c r="L25" s="73">
        <f t="shared" si="2"/>
        <v>1158419283</v>
      </c>
      <c r="M25" s="73">
        <f t="shared" si="2"/>
        <v>2185812933</v>
      </c>
      <c r="N25" s="73">
        <f t="shared" si="2"/>
        <v>2185812933</v>
      </c>
      <c r="O25" s="73">
        <f t="shared" si="2"/>
        <v>1295050960</v>
      </c>
      <c r="P25" s="73">
        <f t="shared" si="2"/>
        <v>2138494453</v>
      </c>
      <c r="Q25" s="73">
        <f t="shared" si="2"/>
        <v>2136282971</v>
      </c>
      <c r="R25" s="73">
        <f t="shared" si="2"/>
        <v>2136282971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2136282971</v>
      </c>
      <c r="X25" s="73">
        <f t="shared" si="2"/>
        <v>1075426875</v>
      </c>
      <c r="Y25" s="73">
        <f t="shared" si="2"/>
        <v>1060856096</v>
      </c>
      <c r="Z25" s="170">
        <f>+IF(X25&lt;&gt;0,+(Y25/X25)*100,0)</f>
        <v>98.64511671237526</v>
      </c>
      <c r="AA25" s="74">
        <f>+AA12+AA24</f>
        <v>1433902500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>
        <v>11004955</v>
      </c>
      <c r="M29" s="60"/>
      <c r="N29" s="60"/>
      <c r="O29" s="60">
        <v>11508042</v>
      </c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526025</v>
      </c>
      <c r="D30" s="155"/>
      <c r="E30" s="59">
        <v>4400375</v>
      </c>
      <c r="F30" s="60">
        <v>4400000</v>
      </c>
      <c r="G30" s="60">
        <v>61035833</v>
      </c>
      <c r="H30" s="60">
        <v>61035833</v>
      </c>
      <c r="I30" s="60"/>
      <c r="J30" s="60"/>
      <c r="K30" s="60">
        <v>-121600</v>
      </c>
      <c r="L30" s="60">
        <v>-121600</v>
      </c>
      <c r="M30" s="60">
        <v>61035833</v>
      </c>
      <c r="N30" s="60">
        <v>61035833</v>
      </c>
      <c r="O30" s="60">
        <v>3888220</v>
      </c>
      <c r="P30" s="60">
        <v>61035833</v>
      </c>
      <c r="Q30" s="60">
        <v>61035833</v>
      </c>
      <c r="R30" s="60">
        <v>61035833</v>
      </c>
      <c r="S30" s="60"/>
      <c r="T30" s="60"/>
      <c r="U30" s="60"/>
      <c r="V30" s="60"/>
      <c r="W30" s="60">
        <v>61035833</v>
      </c>
      <c r="X30" s="60">
        <v>3300000</v>
      </c>
      <c r="Y30" s="60">
        <v>57735833</v>
      </c>
      <c r="Z30" s="140">
        <v>1749.57</v>
      </c>
      <c r="AA30" s="62">
        <v>4400000</v>
      </c>
    </row>
    <row r="31" spans="1:27" ht="12.75">
      <c r="A31" s="249" t="s">
        <v>163</v>
      </c>
      <c r="B31" s="182"/>
      <c r="C31" s="155">
        <v>2938657</v>
      </c>
      <c r="D31" s="155"/>
      <c r="E31" s="59">
        <v>2474350</v>
      </c>
      <c r="F31" s="60">
        <v>2474000</v>
      </c>
      <c r="G31" s="60">
        <v>2448145</v>
      </c>
      <c r="H31" s="60">
        <v>2448145</v>
      </c>
      <c r="I31" s="60">
        <v>-121600</v>
      </c>
      <c r="J31" s="60">
        <v>-121600</v>
      </c>
      <c r="K31" s="60"/>
      <c r="L31" s="60"/>
      <c r="M31" s="60">
        <v>2448145</v>
      </c>
      <c r="N31" s="60">
        <v>2448145</v>
      </c>
      <c r="O31" s="60">
        <v>2457858</v>
      </c>
      <c r="P31" s="60">
        <v>2448145</v>
      </c>
      <c r="Q31" s="60">
        <v>2448145</v>
      </c>
      <c r="R31" s="60">
        <v>2448145</v>
      </c>
      <c r="S31" s="60"/>
      <c r="T31" s="60"/>
      <c r="U31" s="60"/>
      <c r="V31" s="60"/>
      <c r="W31" s="60">
        <v>2448145</v>
      </c>
      <c r="X31" s="60">
        <v>1855500</v>
      </c>
      <c r="Y31" s="60">
        <v>592645</v>
      </c>
      <c r="Z31" s="140">
        <v>31.94</v>
      </c>
      <c r="AA31" s="62">
        <v>2474000</v>
      </c>
    </row>
    <row r="32" spans="1:27" ht="12.75">
      <c r="A32" s="249" t="s">
        <v>164</v>
      </c>
      <c r="B32" s="182"/>
      <c r="C32" s="155">
        <v>165715112</v>
      </c>
      <c r="D32" s="155"/>
      <c r="E32" s="59">
        <v>263776178</v>
      </c>
      <c r="F32" s="60">
        <v>263776000</v>
      </c>
      <c r="G32" s="60">
        <v>417305902</v>
      </c>
      <c r="H32" s="60">
        <v>430336487</v>
      </c>
      <c r="I32" s="60">
        <v>191432891</v>
      </c>
      <c r="J32" s="60">
        <v>191432891</v>
      </c>
      <c r="K32" s="60">
        <v>186687173</v>
      </c>
      <c r="L32" s="60">
        <v>182356299</v>
      </c>
      <c r="M32" s="60">
        <v>430336487</v>
      </c>
      <c r="N32" s="60">
        <v>430336487</v>
      </c>
      <c r="O32" s="60">
        <v>181348961</v>
      </c>
      <c r="P32" s="60">
        <v>141190220</v>
      </c>
      <c r="Q32" s="60">
        <v>138626859</v>
      </c>
      <c r="R32" s="60">
        <v>138626859</v>
      </c>
      <c r="S32" s="60"/>
      <c r="T32" s="60"/>
      <c r="U32" s="60"/>
      <c r="V32" s="60"/>
      <c r="W32" s="60">
        <v>138626859</v>
      </c>
      <c r="X32" s="60">
        <v>197832000</v>
      </c>
      <c r="Y32" s="60">
        <v>-59205141</v>
      </c>
      <c r="Z32" s="140">
        <v>-29.93</v>
      </c>
      <c r="AA32" s="62">
        <v>263776000</v>
      </c>
    </row>
    <row r="33" spans="1:27" ht="12.75">
      <c r="A33" s="249" t="s">
        <v>165</v>
      </c>
      <c r="B33" s="182"/>
      <c r="C33" s="155">
        <v>12613008</v>
      </c>
      <c r="D33" s="155"/>
      <c r="E33" s="59">
        <v>10353710</v>
      </c>
      <c r="F33" s="60">
        <v>10354500</v>
      </c>
      <c r="G33" s="60">
        <v>44953363</v>
      </c>
      <c r="H33" s="60">
        <v>45453977</v>
      </c>
      <c r="I33" s="60">
        <v>3365434</v>
      </c>
      <c r="J33" s="60">
        <v>3365434</v>
      </c>
      <c r="K33" s="60">
        <v>3365434</v>
      </c>
      <c r="L33" s="60">
        <v>3365434</v>
      </c>
      <c r="M33" s="60">
        <v>45453977</v>
      </c>
      <c r="N33" s="60">
        <v>45453977</v>
      </c>
      <c r="O33" s="60">
        <v>3365434</v>
      </c>
      <c r="P33" s="60">
        <v>45453977</v>
      </c>
      <c r="Q33" s="60">
        <v>45805856</v>
      </c>
      <c r="R33" s="60">
        <v>45805856</v>
      </c>
      <c r="S33" s="60"/>
      <c r="T33" s="60"/>
      <c r="U33" s="60"/>
      <c r="V33" s="60"/>
      <c r="W33" s="60">
        <v>45805856</v>
      </c>
      <c r="X33" s="60">
        <v>7765875</v>
      </c>
      <c r="Y33" s="60">
        <v>38039981</v>
      </c>
      <c r="Z33" s="140">
        <v>489.84</v>
      </c>
      <c r="AA33" s="62">
        <v>10354500</v>
      </c>
    </row>
    <row r="34" spans="1:27" ht="12.75">
      <c r="A34" s="250" t="s">
        <v>58</v>
      </c>
      <c r="B34" s="251"/>
      <c r="C34" s="168">
        <f aca="true" t="shared" si="3" ref="C34:Y34">SUM(C29:C33)</f>
        <v>181792802</v>
      </c>
      <c r="D34" s="168">
        <f>SUM(D29:D33)</f>
        <v>0</v>
      </c>
      <c r="E34" s="72">
        <f t="shared" si="3"/>
        <v>281004613</v>
      </c>
      <c r="F34" s="73">
        <f t="shared" si="3"/>
        <v>281004500</v>
      </c>
      <c r="G34" s="73">
        <f t="shared" si="3"/>
        <v>525743243</v>
      </c>
      <c r="H34" s="73">
        <f t="shared" si="3"/>
        <v>539274442</v>
      </c>
      <c r="I34" s="73">
        <f t="shared" si="3"/>
        <v>194676725</v>
      </c>
      <c r="J34" s="73">
        <f t="shared" si="3"/>
        <v>194676725</v>
      </c>
      <c r="K34" s="73">
        <f t="shared" si="3"/>
        <v>189931007</v>
      </c>
      <c r="L34" s="73">
        <f t="shared" si="3"/>
        <v>196605088</v>
      </c>
      <c r="M34" s="73">
        <f t="shared" si="3"/>
        <v>539274442</v>
      </c>
      <c r="N34" s="73">
        <f t="shared" si="3"/>
        <v>539274442</v>
      </c>
      <c r="O34" s="73">
        <f t="shared" si="3"/>
        <v>202568515</v>
      </c>
      <c r="P34" s="73">
        <f t="shared" si="3"/>
        <v>250128175</v>
      </c>
      <c r="Q34" s="73">
        <f t="shared" si="3"/>
        <v>247916693</v>
      </c>
      <c r="R34" s="73">
        <f t="shared" si="3"/>
        <v>247916693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247916693</v>
      </c>
      <c r="X34" s="73">
        <f t="shared" si="3"/>
        <v>210753375</v>
      </c>
      <c r="Y34" s="73">
        <f t="shared" si="3"/>
        <v>37163318</v>
      </c>
      <c r="Z34" s="170">
        <f>+IF(X34&lt;&gt;0,+(Y34/X34)*100,0)</f>
        <v>17.63355770696436</v>
      </c>
      <c r="AA34" s="74">
        <f>SUM(AA29:AA33)</f>
        <v>281004500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55832375</v>
      </c>
      <c r="D37" s="155"/>
      <c r="E37" s="59">
        <v>60534163</v>
      </c>
      <c r="F37" s="60">
        <v>60534000</v>
      </c>
      <c r="G37" s="60">
        <v>107452380</v>
      </c>
      <c r="H37" s="60">
        <v>107452380</v>
      </c>
      <c r="I37" s="60">
        <v>56512034</v>
      </c>
      <c r="J37" s="60">
        <v>56512034</v>
      </c>
      <c r="K37" s="60">
        <v>56512034</v>
      </c>
      <c r="L37" s="60">
        <v>56512034</v>
      </c>
      <c r="M37" s="60"/>
      <c r="N37" s="60"/>
      <c r="O37" s="60">
        <v>50116917</v>
      </c>
      <c r="P37" s="60"/>
      <c r="Q37" s="60"/>
      <c r="R37" s="60"/>
      <c r="S37" s="60"/>
      <c r="T37" s="60"/>
      <c r="U37" s="60"/>
      <c r="V37" s="60"/>
      <c r="W37" s="60"/>
      <c r="X37" s="60">
        <v>45400500</v>
      </c>
      <c r="Y37" s="60">
        <v>-45400500</v>
      </c>
      <c r="Z37" s="140">
        <v>-100</v>
      </c>
      <c r="AA37" s="62">
        <v>60534000</v>
      </c>
    </row>
    <row r="38" spans="1:27" ht="12.75">
      <c r="A38" s="249" t="s">
        <v>165</v>
      </c>
      <c r="B38" s="182"/>
      <c r="C38" s="155">
        <v>93541413</v>
      </c>
      <c r="D38" s="155"/>
      <c r="E38" s="59">
        <v>49306809</v>
      </c>
      <c r="F38" s="60">
        <v>49307000</v>
      </c>
      <c r="G38" s="60">
        <v>66438398</v>
      </c>
      <c r="H38" s="60">
        <v>67550095</v>
      </c>
      <c r="I38" s="60">
        <v>63621128</v>
      </c>
      <c r="J38" s="60">
        <v>63621128</v>
      </c>
      <c r="K38" s="60">
        <v>62338708</v>
      </c>
      <c r="L38" s="60">
        <v>61056288</v>
      </c>
      <c r="M38" s="60">
        <v>67550095</v>
      </c>
      <c r="N38" s="60">
        <v>67550095</v>
      </c>
      <c r="O38" s="60">
        <v>64698611</v>
      </c>
      <c r="P38" s="60">
        <v>67550095</v>
      </c>
      <c r="Q38" s="60">
        <v>67550095</v>
      </c>
      <c r="R38" s="60">
        <v>67550095</v>
      </c>
      <c r="S38" s="60"/>
      <c r="T38" s="60"/>
      <c r="U38" s="60"/>
      <c r="V38" s="60"/>
      <c r="W38" s="60">
        <v>67550095</v>
      </c>
      <c r="X38" s="60">
        <v>36980250</v>
      </c>
      <c r="Y38" s="60">
        <v>30569845</v>
      </c>
      <c r="Z38" s="140">
        <v>82.67</v>
      </c>
      <c r="AA38" s="62">
        <v>49307000</v>
      </c>
    </row>
    <row r="39" spans="1:27" ht="12.75">
      <c r="A39" s="250" t="s">
        <v>59</v>
      </c>
      <c r="B39" s="253"/>
      <c r="C39" s="168">
        <f aca="true" t="shared" si="4" ref="C39:Y39">SUM(C37:C38)</f>
        <v>149373788</v>
      </c>
      <c r="D39" s="168">
        <f>SUM(D37:D38)</f>
        <v>0</v>
      </c>
      <c r="E39" s="76">
        <f t="shared" si="4"/>
        <v>109840972</v>
      </c>
      <c r="F39" s="77">
        <f t="shared" si="4"/>
        <v>109841000</v>
      </c>
      <c r="G39" s="77">
        <f t="shared" si="4"/>
        <v>173890778</v>
      </c>
      <c r="H39" s="77">
        <f t="shared" si="4"/>
        <v>175002475</v>
      </c>
      <c r="I39" s="77">
        <f t="shared" si="4"/>
        <v>120133162</v>
      </c>
      <c r="J39" s="77">
        <f t="shared" si="4"/>
        <v>120133162</v>
      </c>
      <c r="K39" s="77">
        <f t="shared" si="4"/>
        <v>118850742</v>
      </c>
      <c r="L39" s="77">
        <f t="shared" si="4"/>
        <v>117568322</v>
      </c>
      <c r="M39" s="77">
        <f t="shared" si="4"/>
        <v>67550095</v>
      </c>
      <c r="N39" s="77">
        <f t="shared" si="4"/>
        <v>67550095</v>
      </c>
      <c r="O39" s="77">
        <f t="shared" si="4"/>
        <v>114815528</v>
      </c>
      <c r="P39" s="77">
        <f t="shared" si="4"/>
        <v>67550095</v>
      </c>
      <c r="Q39" s="77">
        <f t="shared" si="4"/>
        <v>67550095</v>
      </c>
      <c r="R39" s="77">
        <f t="shared" si="4"/>
        <v>67550095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67550095</v>
      </c>
      <c r="X39" s="77">
        <f t="shared" si="4"/>
        <v>82380750</v>
      </c>
      <c r="Y39" s="77">
        <f t="shared" si="4"/>
        <v>-14830655</v>
      </c>
      <c r="Z39" s="212">
        <f>+IF(X39&lt;&gt;0,+(Y39/X39)*100,0)</f>
        <v>-18.0025734167266</v>
      </c>
      <c r="AA39" s="79">
        <f>SUM(AA37:AA38)</f>
        <v>109841000</v>
      </c>
    </row>
    <row r="40" spans="1:27" ht="12.75">
      <c r="A40" s="250" t="s">
        <v>167</v>
      </c>
      <c r="B40" s="251"/>
      <c r="C40" s="168">
        <f aca="true" t="shared" si="5" ref="C40:Y40">+C34+C39</f>
        <v>331166590</v>
      </c>
      <c r="D40" s="168">
        <f>+D34+D39</f>
        <v>0</v>
      </c>
      <c r="E40" s="72">
        <f t="shared" si="5"/>
        <v>390845585</v>
      </c>
      <c r="F40" s="73">
        <f t="shared" si="5"/>
        <v>390845500</v>
      </c>
      <c r="G40" s="73">
        <f t="shared" si="5"/>
        <v>699634021</v>
      </c>
      <c r="H40" s="73">
        <f t="shared" si="5"/>
        <v>714276917</v>
      </c>
      <c r="I40" s="73">
        <f t="shared" si="5"/>
        <v>314809887</v>
      </c>
      <c r="J40" s="73">
        <f t="shared" si="5"/>
        <v>314809887</v>
      </c>
      <c r="K40" s="73">
        <f t="shared" si="5"/>
        <v>308781749</v>
      </c>
      <c r="L40" s="73">
        <f t="shared" si="5"/>
        <v>314173410</v>
      </c>
      <c r="M40" s="73">
        <f t="shared" si="5"/>
        <v>606824537</v>
      </c>
      <c r="N40" s="73">
        <f t="shared" si="5"/>
        <v>606824537</v>
      </c>
      <c r="O40" s="73">
        <f t="shared" si="5"/>
        <v>317384043</v>
      </c>
      <c r="P40" s="73">
        <f t="shared" si="5"/>
        <v>317678270</v>
      </c>
      <c r="Q40" s="73">
        <f t="shared" si="5"/>
        <v>315466788</v>
      </c>
      <c r="R40" s="73">
        <f t="shared" si="5"/>
        <v>315466788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315466788</v>
      </c>
      <c r="X40" s="73">
        <f t="shared" si="5"/>
        <v>293134125</v>
      </c>
      <c r="Y40" s="73">
        <f t="shared" si="5"/>
        <v>22332663</v>
      </c>
      <c r="Z40" s="170">
        <f>+IF(X40&lt;&gt;0,+(Y40/X40)*100,0)</f>
        <v>7.618581766964184</v>
      </c>
      <c r="AA40" s="74">
        <f>+AA34+AA39</f>
        <v>390845500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833591709</v>
      </c>
      <c r="D42" s="257">
        <f>+D25-D40</f>
        <v>0</v>
      </c>
      <c r="E42" s="258">
        <f t="shared" si="6"/>
        <v>808792450</v>
      </c>
      <c r="F42" s="259">
        <f t="shared" si="6"/>
        <v>1043057000</v>
      </c>
      <c r="G42" s="259">
        <f t="shared" si="6"/>
        <v>667466238</v>
      </c>
      <c r="H42" s="259">
        <f t="shared" si="6"/>
        <v>688902200</v>
      </c>
      <c r="I42" s="259">
        <f t="shared" si="6"/>
        <v>861917393</v>
      </c>
      <c r="J42" s="259">
        <f t="shared" si="6"/>
        <v>861917393</v>
      </c>
      <c r="K42" s="259">
        <f t="shared" si="6"/>
        <v>863373977</v>
      </c>
      <c r="L42" s="259">
        <f t="shared" si="6"/>
        <v>844245873</v>
      </c>
      <c r="M42" s="259">
        <f t="shared" si="6"/>
        <v>1578988396</v>
      </c>
      <c r="N42" s="259">
        <f t="shared" si="6"/>
        <v>1578988396</v>
      </c>
      <c r="O42" s="259">
        <f t="shared" si="6"/>
        <v>977666917</v>
      </c>
      <c r="P42" s="259">
        <f t="shared" si="6"/>
        <v>1820816183</v>
      </c>
      <c r="Q42" s="259">
        <f t="shared" si="6"/>
        <v>1820816183</v>
      </c>
      <c r="R42" s="259">
        <f t="shared" si="6"/>
        <v>1820816183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1820816183</v>
      </c>
      <c r="X42" s="259">
        <f t="shared" si="6"/>
        <v>782292750</v>
      </c>
      <c r="Y42" s="259">
        <f t="shared" si="6"/>
        <v>1038523433</v>
      </c>
      <c r="Z42" s="260">
        <f>+IF(X42&lt;&gt;0,+(Y42/X42)*100,0)</f>
        <v>132.75381025837194</v>
      </c>
      <c r="AA42" s="261">
        <f>+AA25-AA40</f>
        <v>1043057000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833591709</v>
      </c>
      <c r="D45" s="155"/>
      <c r="E45" s="59">
        <v>803043291</v>
      </c>
      <c r="F45" s="60">
        <v>1037308000</v>
      </c>
      <c r="G45" s="60">
        <v>661542065</v>
      </c>
      <c r="H45" s="60">
        <v>682978027</v>
      </c>
      <c r="I45" s="60">
        <v>861917393</v>
      </c>
      <c r="J45" s="60">
        <v>861917393</v>
      </c>
      <c r="K45" s="60">
        <v>863373977</v>
      </c>
      <c r="L45" s="60">
        <v>844245873</v>
      </c>
      <c r="M45" s="60">
        <v>1573064223</v>
      </c>
      <c r="N45" s="60">
        <v>1573064223</v>
      </c>
      <c r="O45" s="60">
        <v>972209329</v>
      </c>
      <c r="P45" s="60">
        <v>1814892010</v>
      </c>
      <c r="Q45" s="60">
        <v>1814892010</v>
      </c>
      <c r="R45" s="60">
        <v>1814892010</v>
      </c>
      <c r="S45" s="60"/>
      <c r="T45" s="60"/>
      <c r="U45" s="60"/>
      <c r="V45" s="60"/>
      <c r="W45" s="60">
        <v>1814892010</v>
      </c>
      <c r="X45" s="60">
        <v>777981000</v>
      </c>
      <c r="Y45" s="60">
        <v>1036911010</v>
      </c>
      <c r="Z45" s="139">
        <v>133.28</v>
      </c>
      <c r="AA45" s="62">
        <v>1037308000</v>
      </c>
    </row>
    <row r="46" spans="1:27" ht="12.75">
      <c r="A46" s="249" t="s">
        <v>171</v>
      </c>
      <c r="B46" s="182"/>
      <c r="C46" s="155"/>
      <c r="D46" s="155"/>
      <c r="E46" s="59">
        <v>5749159</v>
      </c>
      <c r="F46" s="60">
        <v>5749000</v>
      </c>
      <c r="G46" s="60">
        <v>5924173</v>
      </c>
      <c r="H46" s="60">
        <v>5924173</v>
      </c>
      <c r="I46" s="60"/>
      <c r="J46" s="60"/>
      <c r="K46" s="60"/>
      <c r="L46" s="60"/>
      <c r="M46" s="60">
        <v>5924173</v>
      </c>
      <c r="N46" s="60">
        <v>5924173</v>
      </c>
      <c r="O46" s="60">
        <v>5457588</v>
      </c>
      <c r="P46" s="60">
        <v>5924173</v>
      </c>
      <c r="Q46" s="60">
        <v>5924173</v>
      </c>
      <c r="R46" s="60">
        <v>5924173</v>
      </c>
      <c r="S46" s="60"/>
      <c r="T46" s="60"/>
      <c r="U46" s="60"/>
      <c r="V46" s="60"/>
      <c r="W46" s="60">
        <v>5924173</v>
      </c>
      <c r="X46" s="60">
        <v>4311750</v>
      </c>
      <c r="Y46" s="60">
        <v>1612423</v>
      </c>
      <c r="Z46" s="139">
        <v>37.4</v>
      </c>
      <c r="AA46" s="62">
        <v>5749000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833591709</v>
      </c>
      <c r="D48" s="217">
        <f>SUM(D45:D47)</f>
        <v>0</v>
      </c>
      <c r="E48" s="264">
        <f t="shared" si="7"/>
        <v>808792450</v>
      </c>
      <c r="F48" s="219">
        <f t="shared" si="7"/>
        <v>1043057000</v>
      </c>
      <c r="G48" s="219">
        <f t="shared" si="7"/>
        <v>667466238</v>
      </c>
      <c r="H48" s="219">
        <f t="shared" si="7"/>
        <v>688902200</v>
      </c>
      <c r="I48" s="219">
        <f t="shared" si="7"/>
        <v>861917393</v>
      </c>
      <c r="J48" s="219">
        <f t="shared" si="7"/>
        <v>861917393</v>
      </c>
      <c r="K48" s="219">
        <f t="shared" si="7"/>
        <v>863373977</v>
      </c>
      <c r="L48" s="219">
        <f t="shared" si="7"/>
        <v>844245873</v>
      </c>
      <c r="M48" s="219">
        <f t="shared" si="7"/>
        <v>1578988396</v>
      </c>
      <c r="N48" s="219">
        <f t="shared" si="7"/>
        <v>1578988396</v>
      </c>
      <c r="O48" s="219">
        <f t="shared" si="7"/>
        <v>977666917</v>
      </c>
      <c r="P48" s="219">
        <f t="shared" si="7"/>
        <v>1820816183</v>
      </c>
      <c r="Q48" s="219">
        <f t="shared" si="7"/>
        <v>1820816183</v>
      </c>
      <c r="R48" s="219">
        <f t="shared" si="7"/>
        <v>1820816183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1820816183</v>
      </c>
      <c r="X48" s="219">
        <f t="shared" si="7"/>
        <v>782292750</v>
      </c>
      <c r="Y48" s="219">
        <f t="shared" si="7"/>
        <v>1038523433</v>
      </c>
      <c r="Z48" s="265">
        <f>+IF(X48&lt;&gt;0,+(Y48/X48)*100,0)</f>
        <v>132.75381025837194</v>
      </c>
      <c r="AA48" s="232">
        <f>SUM(AA45:AA47)</f>
        <v>1043057000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57239520</v>
      </c>
      <c r="F6" s="60">
        <v>57239520</v>
      </c>
      <c r="G6" s="60">
        <v>51566543</v>
      </c>
      <c r="H6" s="60">
        <v>40764599</v>
      </c>
      <c r="I6" s="60">
        <v>15758755</v>
      </c>
      <c r="J6" s="60">
        <v>108089897</v>
      </c>
      <c r="K6" s="60">
        <v>3422333</v>
      </c>
      <c r="L6" s="60">
        <v>3369904</v>
      </c>
      <c r="M6" s="60">
        <v>3742100</v>
      </c>
      <c r="N6" s="60">
        <v>10534337</v>
      </c>
      <c r="O6" s="60">
        <v>3872936</v>
      </c>
      <c r="P6" s="60">
        <v>3620747</v>
      </c>
      <c r="Q6" s="60">
        <v>3282649</v>
      </c>
      <c r="R6" s="60">
        <v>10776332</v>
      </c>
      <c r="S6" s="60"/>
      <c r="T6" s="60"/>
      <c r="U6" s="60"/>
      <c r="V6" s="60"/>
      <c r="W6" s="60">
        <v>129400566</v>
      </c>
      <c r="X6" s="60">
        <v>42929640</v>
      </c>
      <c r="Y6" s="60">
        <v>86470926</v>
      </c>
      <c r="Z6" s="140">
        <v>201.42</v>
      </c>
      <c r="AA6" s="62">
        <v>57239520</v>
      </c>
    </row>
    <row r="7" spans="1:27" ht="12.75">
      <c r="A7" s="249" t="s">
        <v>32</v>
      </c>
      <c r="B7" s="182"/>
      <c r="C7" s="155">
        <v>267729853</v>
      </c>
      <c r="D7" s="155"/>
      <c r="E7" s="59">
        <v>226078776</v>
      </c>
      <c r="F7" s="60">
        <v>226078773</v>
      </c>
      <c r="G7" s="60">
        <v>30848457</v>
      </c>
      <c r="H7" s="60">
        <v>8735393</v>
      </c>
      <c r="I7" s="60">
        <v>27700442</v>
      </c>
      <c r="J7" s="60">
        <v>67284292</v>
      </c>
      <c r="K7" s="60">
        <v>26474725</v>
      </c>
      <c r="L7" s="60">
        <v>39305748</v>
      </c>
      <c r="M7" s="60">
        <v>11260217</v>
      </c>
      <c r="N7" s="60">
        <v>77040690</v>
      </c>
      <c r="O7" s="60">
        <v>16541137</v>
      </c>
      <c r="P7" s="60">
        <v>14003602</v>
      </c>
      <c r="Q7" s="60">
        <v>10568048</v>
      </c>
      <c r="R7" s="60">
        <v>41112787</v>
      </c>
      <c r="S7" s="60"/>
      <c r="T7" s="60"/>
      <c r="U7" s="60"/>
      <c r="V7" s="60"/>
      <c r="W7" s="60">
        <v>185437769</v>
      </c>
      <c r="X7" s="60">
        <v>163334079</v>
      </c>
      <c r="Y7" s="60">
        <v>22103690</v>
      </c>
      <c r="Z7" s="140">
        <v>13.53</v>
      </c>
      <c r="AA7" s="62">
        <v>226078773</v>
      </c>
    </row>
    <row r="8" spans="1:27" ht="12.75">
      <c r="A8" s="249" t="s">
        <v>178</v>
      </c>
      <c r="B8" s="182"/>
      <c r="C8" s="155">
        <v>5587945</v>
      </c>
      <c r="D8" s="155"/>
      <c r="E8" s="59">
        <v>21000000</v>
      </c>
      <c r="F8" s="60">
        <v>21000000</v>
      </c>
      <c r="G8" s="60"/>
      <c r="H8" s="60"/>
      <c r="I8" s="60">
        <v>1868261</v>
      </c>
      <c r="J8" s="60">
        <v>1868261</v>
      </c>
      <c r="K8" s="60">
        <v>118170</v>
      </c>
      <c r="L8" s="60">
        <v>1818033</v>
      </c>
      <c r="M8" s="60">
        <v>2514683</v>
      </c>
      <c r="N8" s="60">
        <v>4450886</v>
      </c>
      <c r="O8" s="60">
        <v>3125008</v>
      </c>
      <c r="P8" s="60">
        <v>96023</v>
      </c>
      <c r="Q8" s="60">
        <v>15177218</v>
      </c>
      <c r="R8" s="60">
        <v>18398249</v>
      </c>
      <c r="S8" s="60"/>
      <c r="T8" s="60"/>
      <c r="U8" s="60"/>
      <c r="V8" s="60"/>
      <c r="W8" s="60">
        <v>24717396</v>
      </c>
      <c r="X8" s="60">
        <v>15750000</v>
      </c>
      <c r="Y8" s="60">
        <v>8967396</v>
      </c>
      <c r="Z8" s="140">
        <v>56.94</v>
      </c>
      <c r="AA8" s="62">
        <v>21000000</v>
      </c>
    </row>
    <row r="9" spans="1:27" ht="12.75">
      <c r="A9" s="249" t="s">
        <v>179</v>
      </c>
      <c r="B9" s="182"/>
      <c r="C9" s="155">
        <v>86094231</v>
      </c>
      <c r="D9" s="155"/>
      <c r="E9" s="59">
        <v>89475000</v>
      </c>
      <c r="F9" s="60">
        <v>89475000</v>
      </c>
      <c r="G9" s="60">
        <v>32086000</v>
      </c>
      <c r="H9" s="60">
        <v>19758</v>
      </c>
      <c r="I9" s="60"/>
      <c r="J9" s="60">
        <v>32105758</v>
      </c>
      <c r="K9" s="60">
        <v>4437126</v>
      </c>
      <c r="L9" s="60"/>
      <c r="M9" s="60">
        <v>25669000</v>
      </c>
      <c r="N9" s="60">
        <v>30106126</v>
      </c>
      <c r="O9" s="60">
        <v>62079</v>
      </c>
      <c r="P9" s="60"/>
      <c r="Q9" s="60">
        <v>19253000</v>
      </c>
      <c r="R9" s="60">
        <v>19315079</v>
      </c>
      <c r="S9" s="60"/>
      <c r="T9" s="60"/>
      <c r="U9" s="60"/>
      <c r="V9" s="60"/>
      <c r="W9" s="60">
        <v>81526963</v>
      </c>
      <c r="X9" s="60">
        <v>67106250</v>
      </c>
      <c r="Y9" s="60">
        <v>14420713</v>
      </c>
      <c r="Z9" s="140">
        <v>21.49</v>
      </c>
      <c r="AA9" s="62">
        <v>89475000</v>
      </c>
    </row>
    <row r="10" spans="1:27" ht="12.75">
      <c r="A10" s="249" t="s">
        <v>180</v>
      </c>
      <c r="B10" s="182"/>
      <c r="C10" s="155">
        <v>30179448</v>
      </c>
      <c r="D10" s="155"/>
      <c r="E10" s="59">
        <v>173043000</v>
      </c>
      <c r="F10" s="60">
        <v>43167996</v>
      </c>
      <c r="G10" s="60"/>
      <c r="H10" s="60"/>
      <c r="I10" s="60"/>
      <c r="J10" s="60"/>
      <c r="K10" s="60"/>
      <c r="L10" s="60"/>
      <c r="M10" s="60">
        <v>2300000</v>
      </c>
      <c r="N10" s="60">
        <v>2300000</v>
      </c>
      <c r="O10" s="60"/>
      <c r="P10" s="60"/>
      <c r="Q10" s="60"/>
      <c r="R10" s="60"/>
      <c r="S10" s="60"/>
      <c r="T10" s="60"/>
      <c r="U10" s="60"/>
      <c r="V10" s="60"/>
      <c r="W10" s="60">
        <v>2300000</v>
      </c>
      <c r="X10" s="60">
        <v>32375997</v>
      </c>
      <c r="Y10" s="60">
        <v>-30075997</v>
      </c>
      <c r="Z10" s="140">
        <v>-92.9</v>
      </c>
      <c r="AA10" s="62">
        <v>43167996</v>
      </c>
    </row>
    <row r="11" spans="1:27" ht="12.75">
      <c r="A11" s="249" t="s">
        <v>181</v>
      </c>
      <c r="B11" s="182"/>
      <c r="C11" s="155">
        <v>999800</v>
      </c>
      <c r="D11" s="155"/>
      <c r="E11" s="59">
        <v>12099996</v>
      </c>
      <c r="F11" s="60">
        <v>15099996</v>
      </c>
      <c r="G11" s="60">
        <v>3255000</v>
      </c>
      <c r="H11" s="60">
        <v>1650283</v>
      </c>
      <c r="I11" s="60"/>
      <c r="J11" s="60">
        <v>4905283</v>
      </c>
      <c r="K11" s="60">
        <v>1452783</v>
      </c>
      <c r="L11" s="60">
        <v>1276663</v>
      </c>
      <c r="M11" s="60"/>
      <c r="N11" s="60">
        <v>2729446</v>
      </c>
      <c r="O11" s="60">
        <v>1847346</v>
      </c>
      <c r="P11" s="60">
        <v>1930282</v>
      </c>
      <c r="Q11" s="60">
        <v>454524</v>
      </c>
      <c r="R11" s="60">
        <v>4232152</v>
      </c>
      <c r="S11" s="60"/>
      <c r="T11" s="60"/>
      <c r="U11" s="60"/>
      <c r="V11" s="60"/>
      <c r="W11" s="60">
        <v>11866881</v>
      </c>
      <c r="X11" s="60">
        <v>11324997</v>
      </c>
      <c r="Y11" s="60">
        <v>541884</v>
      </c>
      <c r="Z11" s="140">
        <v>4.78</v>
      </c>
      <c r="AA11" s="62">
        <v>15099996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-369681230</v>
      </c>
      <c r="D14" s="155"/>
      <c r="E14" s="59">
        <v>-351972000</v>
      </c>
      <c r="F14" s="60">
        <v>-351971998</v>
      </c>
      <c r="G14" s="60">
        <v>-81663000</v>
      </c>
      <c r="H14" s="60">
        <v>-16863000</v>
      </c>
      <c r="I14" s="60">
        <v>-40027899</v>
      </c>
      <c r="J14" s="60">
        <v>-138553899</v>
      </c>
      <c r="K14" s="60">
        <v>-29291948</v>
      </c>
      <c r="L14" s="60">
        <v>-33360576</v>
      </c>
      <c r="M14" s="60">
        <v>-17783000</v>
      </c>
      <c r="N14" s="60">
        <v>-80435524</v>
      </c>
      <c r="O14" s="60">
        <v>-46870374</v>
      </c>
      <c r="P14" s="60">
        <v>-12908202</v>
      </c>
      <c r="Q14" s="60">
        <v>-50946893</v>
      </c>
      <c r="R14" s="60">
        <v>-110725469</v>
      </c>
      <c r="S14" s="60"/>
      <c r="T14" s="60"/>
      <c r="U14" s="60"/>
      <c r="V14" s="60"/>
      <c r="W14" s="60">
        <v>-329714892</v>
      </c>
      <c r="X14" s="60">
        <v>-233023374</v>
      </c>
      <c r="Y14" s="60">
        <v>-96691518</v>
      </c>
      <c r="Z14" s="140">
        <v>41.49</v>
      </c>
      <c r="AA14" s="62">
        <v>-351971998</v>
      </c>
    </row>
    <row r="15" spans="1:27" ht="12.75">
      <c r="A15" s="249" t="s">
        <v>40</v>
      </c>
      <c r="B15" s="182"/>
      <c r="C15" s="155">
        <v>-8842666</v>
      </c>
      <c r="D15" s="155"/>
      <c r="E15" s="59">
        <v>-5000004</v>
      </c>
      <c r="F15" s="60">
        <v>-5000004</v>
      </c>
      <c r="G15" s="60">
        <v>-162459</v>
      </c>
      <c r="H15" s="60"/>
      <c r="I15" s="60">
        <v>-3972</v>
      </c>
      <c r="J15" s="60">
        <v>-166431</v>
      </c>
      <c r="K15" s="60">
        <v>-1685182</v>
      </c>
      <c r="L15" s="60">
        <v>-1693149</v>
      </c>
      <c r="M15" s="60">
        <v>-15245000</v>
      </c>
      <c r="N15" s="60">
        <v>-18623331</v>
      </c>
      <c r="O15" s="60">
        <v>-1464322</v>
      </c>
      <c r="P15" s="60"/>
      <c r="Q15" s="60"/>
      <c r="R15" s="60">
        <v>-1464322</v>
      </c>
      <c r="S15" s="60"/>
      <c r="T15" s="60"/>
      <c r="U15" s="60"/>
      <c r="V15" s="60"/>
      <c r="W15" s="60">
        <v>-20254084</v>
      </c>
      <c r="X15" s="60">
        <v>-3750003</v>
      </c>
      <c r="Y15" s="60">
        <v>-16504081</v>
      </c>
      <c r="Z15" s="140">
        <v>440.11</v>
      </c>
      <c r="AA15" s="62">
        <v>-5000004</v>
      </c>
    </row>
    <row r="16" spans="1:27" ht="12.75">
      <c r="A16" s="249" t="s">
        <v>42</v>
      </c>
      <c r="B16" s="182"/>
      <c r="C16" s="155"/>
      <c r="D16" s="155"/>
      <c r="E16" s="59">
        <v>-37901004</v>
      </c>
      <c r="F16" s="60">
        <v>-37901004</v>
      </c>
      <c r="G16" s="60">
        <v>-253756</v>
      </c>
      <c r="H16" s="60"/>
      <c r="I16" s="60"/>
      <c r="J16" s="60">
        <v>-253756</v>
      </c>
      <c r="K16" s="60">
        <v>-652858</v>
      </c>
      <c r="L16" s="60"/>
      <c r="M16" s="60"/>
      <c r="N16" s="60">
        <v>-652858</v>
      </c>
      <c r="O16" s="60"/>
      <c r="P16" s="60"/>
      <c r="Q16" s="60"/>
      <c r="R16" s="60"/>
      <c r="S16" s="60"/>
      <c r="T16" s="60"/>
      <c r="U16" s="60"/>
      <c r="V16" s="60"/>
      <c r="W16" s="60">
        <v>-906614</v>
      </c>
      <c r="X16" s="60">
        <v>-28425753</v>
      </c>
      <c r="Y16" s="60">
        <v>27519139</v>
      </c>
      <c r="Z16" s="140">
        <v>-96.81</v>
      </c>
      <c r="AA16" s="62">
        <v>-37901004</v>
      </c>
    </row>
    <row r="17" spans="1:27" ht="12.75">
      <c r="A17" s="250" t="s">
        <v>185</v>
      </c>
      <c r="B17" s="251"/>
      <c r="C17" s="168">
        <f aca="true" t="shared" si="0" ref="C17:Y17">SUM(C6:C16)</f>
        <v>12067381</v>
      </c>
      <c r="D17" s="168">
        <f t="shared" si="0"/>
        <v>0</v>
      </c>
      <c r="E17" s="72">
        <f t="shared" si="0"/>
        <v>184063284</v>
      </c>
      <c r="F17" s="73">
        <f t="shared" si="0"/>
        <v>57188279</v>
      </c>
      <c r="G17" s="73">
        <f t="shared" si="0"/>
        <v>35676785</v>
      </c>
      <c r="H17" s="73">
        <f t="shared" si="0"/>
        <v>34307033</v>
      </c>
      <c r="I17" s="73">
        <f t="shared" si="0"/>
        <v>5295587</v>
      </c>
      <c r="J17" s="73">
        <f t="shared" si="0"/>
        <v>75279405</v>
      </c>
      <c r="K17" s="73">
        <f t="shared" si="0"/>
        <v>4275149</v>
      </c>
      <c r="L17" s="73">
        <f t="shared" si="0"/>
        <v>10716623</v>
      </c>
      <c r="M17" s="73">
        <f t="shared" si="0"/>
        <v>12458000</v>
      </c>
      <c r="N17" s="73">
        <f t="shared" si="0"/>
        <v>27449772</v>
      </c>
      <c r="O17" s="73">
        <f t="shared" si="0"/>
        <v>-22886190</v>
      </c>
      <c r="P17" s="73">
        <f t="shared" si="0"/>
        <v>6742452</v>
      </c>
      <c r="Q17" s="73">
        <f t="shared" si="0"/>
        <v>-2211454</v>
      </c>
      <c r="R17" s="73">
        <f t="shared" si="0"/>
        <v>-18355192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84373985</v>
      </c>
      <c r="X17" s="73">
        <f t="shared" si="0"/>
        <v>67621833</v>
      </c>
      <c r="Y17" s="73">
        <f t="shared" si="0"/>
        <v>16752152</v>
      </c>
      <c r="Z17" s="170">
        <f>+IF(X17&lt;&gt;0,+(Y17/X17)*100,0)</f>
        <v>24.773288828180682</v>
      </c>
      <c r="AA17" s="74">
        <f>SUM(AA6:AA16)</f>
        <v>57188279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457096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-28623555</v>
      </c>
      <c r="D26" s="155"/>
      <c r="E26" s="59">
        <v>-173043000</v>
      </c>
      <c r="F26" s="60">
        <v>-43168440</v>
      </c>
      <c r="G26" s="60">
        <v>-355763</v>
      </c>
      <c r="H26" s="60">
        <v>-1869535</v>
      </c>
      <c r="I26" s="60">
        <v>-1024000</v>
      </c>
      <c r="J26" s="60">
        <v>-3249298</v>
      </c>
      <c r="K26" s="60">
        <v>-4107000</v>
      </c>
      <c r="L26" s="60">
        <v>-10081000</v>
      </c>
      <c r="M26" s="60">
        <v>-2300000</v>
      </c>
      <c r="N26" s="60">
        <v>-16488000</v>
      </c>
      <c r="O26" s="60"/>
      <c r="P26" s="60"/>
      <c r="Q26" s="60"/>
      <c r="R26" s="60"/>
      <c r="S26" s="60"/>
      <c r="T26" s="60"/>
      <c r="U26" s="60"/>
      <c r="V26" s="60"/>
      <c r="W26" s="60">
        <v>-19737298</v>
      </c>
      <c r="X26" s="60">
        <v>-32376330</v>
      </c>
      <c r="Y26" s="60">
        <v>12639032</v>
      </c>
      <c r="Z26" s="140">
        <v>-39.04</v>
      </c>
      <c r="AA26" s="62">
        <v>-43168440</v>
      </c>
    </row>
    <row r="27" spans="1:27" ht="12.75">
      <c r="A27" s="250" t="s">
        <v>192</v>
      </c>
      <c r="B27" s="251"/>
      <c r="C27" s="168">
        <f aca="true" t="shared" si="1" ref="C27:Y27">SUM(C21:C26)</f>
        <v>-28166459</v>
      </c>
      <c r="D27" s="168">
        <f>SUM(D21:D26)</f>
        <v>0</v>
      </c>
      <c r="E27" s="72">
        <f t="shared" si="1"/>
        <v>-173043000</v>
      </c>
      <c r="F27" s="73">
        <f t="shared" si="1"/>
        <v>-43168440</v>
      </c>
      <c r="G27" s="73">
        <f t="shared" si="1"/>
        <v>-355763</v>
      </c>
      <c r="H27" s="73">
        <f t="shared" si="1"/>
        <v>-1869535</v>
      </c>
      <c r="I27" s="73">
        <f t="shared" si="1"/>
        <v>-1024000</v>
      </c>
      <c r="J27" s="73">
        <f t="shared" si="1"/>
        <v>-3249298</v>
      </c>
      <c r="K27" s="73">
        <f t="shared" si="1"/>
        <v>-4107000</v>
      </c>
      <c r="L27" s="73">
        <f t="shared" si="1"/>
        <v>-10081000</v>
      </c>
      <c r="M27" s="73">
        <f t="shared" si="1"/>
        <v>-2300000</v>
      </c>
      <c r="N27" s="73">
        <f t="shared" si="1"/>
        <v>-16488000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-19737298</v>
      </c>
      <c r="X27" s="73">
        <f t="shared" si="1"/>
        <v>-32376330</v>
      </c>
      <c r="Y27" s="73">
        <f t="shared" si="1"/>
        <v>12639032</v>
      </c>
      <c r="Z27" s="170">
        <f>+IF(X27&lt;&gt;0,+(Y27/X27)*100,0)</f>
        <v>-39.0378773628759</v>
      </c>
      <c r="AA27" s="74">
        <f>SUM(AA21:AA26)</f>
        <v>-43168440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-5499996</v>
      </c>
      <c r="F35" s="60">
        <v>-4000000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-2999997</v>
      </c>
      <c r="Y35" s="60">
        <v>2999997</v>
      </c>
      <c r="Z35" s="140">
        <v>-100</v>
      </c>
      <c r="AA35" s="62">
        <v>-4000000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-5499996</v>
      </c>
      <c r="F36" s="73">
        <f t="shared" si="2"/>
        <v>-4000000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-2999997</v>
      </c>
      <c r="Y36" s="73">
        <f t="shared" si="2"/>
        <v>2999997</v>
      </c>
      <c r="Z36" s="170">
        <f>+IF(X36&lt;&gt;0,+(Y36/X36)*100,0)</f>
        <v>-100</v>
      </c>
      <c r="AA36" s="74">
        <f>SUM(AA31:AA35)</f>
        <v>-4000000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-16099078</v>
      </c>
      <c r="D38" s="153">
        <f>+D17+D27+D36</f>
        <v>0</v>
      </c>
      <c r="E38" s="99">
        <f t="shared" si="3"/>
        <v>5520288</v>
      </c>
      <c r="F38" s="100">
        <f t="shared" si="3"/>
        <v>10019839</v>
      </c>
      <c r="G38" s="100">
        <f t="shared" si="3"/>
        <v>35321022</v>
      </c>
      <c r="H38" s="100">
        <f t="shared" si="3"/>
        <v>32437498</v>
      </c>
      <c r="I38" s="100">
        <f t="shared" si="3"/>
        <v>4271587</v>
      </c>
      <c r="J38" s="100">
        <f t="shared" si="3"/>
        <v>72030107</v>
      </c>
      <c r="K38" s="100">
        <f t="shared" si="3"/>
        <v>168149</v>
      </c>
      <c r="L38" s="100">
        <f t="shared" si="3"/>
        <v>635623</v>
      </c>
      <c r="M38" s="100">
        <f t="shared" si="3"/>
        <v>10158000</v>
      </c>
      <c r="N38" s="100">
        <f t="shared" si="3"/>
        <v>10961772</v>
      </c>
      <c r="O38" s="100">
        <f t="shared" si="3"/>
        <v>-22886190</v>
      </c>
      <c r="P38" s="100">
        <f t="shared" si="3"/>
        <v>6742452</v>
      </c>
      <c r="Q38" s="100">
        <f t="shared" si="3"/>
        <v>-2211454</v>
      </c>
      <c r="R38" s="100">
        <f t="shared" si="3"/>
        <v>-18355192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64636687</v>
      </c>
      <c r="X38" s="100">
        <f t="shared" si="3"/>
        <v>32245506</v>
      </c>
      <c r="Y38" s="100">
        <f t="shared" si="3"/>
        <v>32391181</v>
      </c>
      <c r="Z38" s="137">
        <f>+IF(X38&lt;&gt;0,+(Y38/X38)*100,0)</f>
        <v>100.45176837975501</v>
      </c>
      <c r="AA38" s="102">
        <f>+AA17+AA27+AA36</f>
        <v>10019839</v>
      </c>
    </row>
    <row r="39" spans="1:27" ht="12.75">
      <c r="A39" s="249" t="s">
        <v>200</v>
      </c>
      <c r="B39" s="182"/>
      <c r="C39" s="153">
        <v>21658984</v>
      </c>
      <c r="D39" s="153"/>
      <c r="E39" s="99">
        <v>2609000</v>
      </c>
      <c r="F39" s="100">
        <v>2609000</v>
      </c>
      <c r="G39" s="100">
        <v>5179154</v>
      </c>
      <c r="H39" s="100">
        <v>40500176</v>
      </c>
      <c r="I39" s="100">
        <v>72937674</v>
      </c>
      <c r="J39" s="100">
        <v>5179154</v>
      </c>
      <c r="K39" s="100">
        <v>77209261</v>
      </c>
      <c r="L39" s="100">
        <v>77377410</v>
      </c>
      <c r="M39" s="100">
        <v>78013033</v>
      </c>
      <c r="N39" s="100">
        <v>77209261</v>
      </c>
      <c r="O39" s="100">
        <v>88171033</v>
      </c>
      <c r="P39" s="100">
        <v>65284843</v>
      </c>
      <c r="Q39" s="100">
        <v>72027295</v>
      </c>
      <c r="R39" s="100">
        <v>88171033</v>
      </c>
      <c r="S39" s="100"/>
      <c r="T39" s="100"/>
      <c r="U39" s="100"/>
      <c r="V39" s="100"/>
      <c r="W39" s="100">
        <v>5179154</v>
      </c>
      <c r="X39" s="100">
        <v>2609000</v>
      </c>
      <c r="Y39" s="100">
        <v>2570154</v>
      </c>
      <c r="Z39" s="137">
        <v>98.51</v>
      </c>
      <c r="AA39" s="102">
        <v>2609000</v>
      </c>
    </row>
    <row r="40" spans="1:27" ht="12.75">
      <c r="A40" s="269" t="s">
        <v>201</v>
      </c>
      <c r="B40" s="256"/>
      <c r="C40" s="257">
        <v>5559906</v>
      </c>
      <c r="D40" s="257"/>
      <c r="E40" s="258">
        <v>8129288</v>
      </c>
      <c r="F40" s="259">
        <v>12628839</v>
      </c>
      <c r="G40" s="259">
        <v>40500176</v>
      </c>
      <c r="H40" s="259">
        <v>72937674</v>
      </c>
      <c r="I40" s="259">
        <v>77209261</v>
      </c>
      <c r="J40" s="259">
        <v>77209261</v>
      </c>
      <c r="K40" s="259">
        <v>77377410</v>
      </c>
      <c r="L40" s="259">
        <v>78013033</v>
      </c>
      <c r="M40" s="259">
        <v>88171033</v>
      </c>
      <c r="N40" s="259">
        <v>88171033</v>
      </c>
      <c r="O40" s="259">
        <v>65284843</v>
      </c>
      <c r="P40" s="259">
        <v>72027295</v>
      </c>
      <c r="Q40" s="259">
        <v>69815841</v>
      </c>
      <c r="R40" s="259">
        <v>69815841</v>
      </c>
      <c r="S40" s="259"/>
      <c r="T40" s="259"/>
      <c r="U40" s="259"/>
      <c r="V40" s="259"/>
      <c r="W40" s="259">
        <v>69815841</v>
      </c>
      <c r="X40" s="259">
        <v>34854506</v>
      </c>
      <c r="Y40" s="259">
        <v>34961335</v>
      </c>
      <c r="Z40" s="260">
        <v>100.31</v>
      </c>
      <c r="AA40" s="261">
        <v>12628839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28623555</v>
      </c>
      <c r="D5" s="200">
        <f t="shared" si="0"/>
        <v>0</v>
      </c>
      <c r="E5" s="106">
        <f t="shared" si="0"/>
        <v>170043113</v>
      </c>
      <c r="F5" s="106">
        <f t="shared" si="0"/>
        <v>43168100</v>
      </c>
      <c r="G5" s="106">
        <f t="shared" si="0"/>
        <v>355763</v>
      </c>
      <c r="H5" s="106">
        <f t="shared" si="0"/>
        <v>1869535</v>
      </c>
      <c r="I5" s="106">
        <f t="shared" si="0"/>
        <v>1024000</v>
      </c>
      <c r="J5" s="106">
        <f t="shared" si="0"/>
        <v>3249298</v>
      </c>
      <c r="K5" s="106">
        <f t="shared" si="0"/>
        <v>0</v>
      </c>
      <c r="L5" s="106">
        <f t="shared" si="0"/>
        <v>0</v>
      </c>
      <c r="M5" s="106">
        <f t="shared" si="0"/>
        <v>2300000</v>
      </c>
      <c r="N5" s="106">
        <f t="shared" si="0"/>
        <v>2300000</v>
      </c>
      <c r="O5" s="106">
        <f t="shared" si="0"/>
        <v>779396</v>
      </c>
      <c r="P5" s="106">
        <f t="shared" si="0"/>
        <v>2558712</v>
      </c>
      <c r="Q5" s="106">
        <f t="shared" si="0"/>
        <v>2141702</v>
      </c>
      <c r="R5" s="106">
        <f t="shared" si="0"/>
        <v>5479810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11029108</v>
      </c>
      <c r="X5" s="106">
        <f t="shared" si="0"/>
        <v>32376075</v>
      </c>
      <c r="Y5" s="106">
        <f t="shared" si="0"/>
        <v>-21346967</v>
      </c>
      <c r="Z5" s="201">
        <f>+IF(X5&lt;&gt;0,+(Y5/X5)*100,0)</f>
        <v>-65.93438827899924</v>
      </c>
      <c r="AA5" s="199">
        <f>SUM(AA11:AA18)</f>
        <v>43168100</v>
      </c>
    </row>
    <row r="6" spans="1:27" ht="12.75">
      <c r="A6" s="291" t="s">
        <v>205</v>
      </c>
      <c r="B6" s="142"/>
      <c r="C6" s="62">
        <v>4601549</v>
      </c>
      <c r="D6" s="156"/>
      <c r="E6" s="60">
        <v>1252189</v>
      </c>
      <c r="F6" s="60">
        <v>12860000</v>
      </c>
      <c r="G6" s="60"/>
      <c r="H6" s="60"/>
      <c r="I6" s="60">
        <v>1024000</v>
      </c>
      <c r="J6" s="60">
        <v>1024000</v>
      </c>
      <c r="K6" s="60"/>
      <c r="L6" s="60"/>
      <c r="M6" s="60"/>
      <c r="N6" s="60"/>
      <c r="O6" s="60">
        <v>335406</v>
      </c>
      <c r="P6" s="60">
        <v>707579</v>
      </c>
      <c r="Q6" s="60">
        <v>291298</v>
      </c>
      <c r="R6" s="60">
        <v>1334283</v>
      </c>
      <c r="S6" s="60"/>
      <c r="T6" s="60"/>
      <c r="U6" s="60"/>
      <c r="V6" s="60"/>
      <c r="W6" s="60">
        <v>2358283</v>
      </c>
      <c r="X6" s="60">
        <v>9645000</v>
      </c>
      <c r="Y6" s="60">
        <v>-7286717</v>
      </c>
      <c r="Z6" s="140">
        <v>-75.55</v>
      </c>
      <c r="AA6" s="155">
        <v>12860000</v>
      </c>
    </row>
    <row r="7" spans="1:27" ht="12.75">
      <c r="A7" s="291" t="s">
        <v>206</v>
      </c>
      <c r="B7" s="142"/>
      <c r="C7" s="62">
        <v>932338</v>
      </c>
      <c r="D7" s="156"/>
      <c r="E7" s="60">
        <v>9079187</v>
      </c>
      <c r="F7" s="60">
        <v>5079000</v>
      </c>
      <c r="G7" s="60"/>
      <c r="H7" s="60"/>
      <c r="I7" s="60"/>
      <c r="J7" s="60"/>
      <c r="K7" s="60"/>
      <c r="L7" s="60"/>
      <c r="M7" s="60">
        <v>692000</v>
      </c>
      <c r="N7" s="60">
        <v>692000</v>
      </c>
      <c r="O7" s="60"/>
      <c r="P7" s="60">
        <v>66093</v>
      </c>
      <c r="Q7" s="60"/>
      <c r="R7" s="60">
        <v>66093</v>
      </c>
      <c r="S7" s="60"/>
      <c r="T7" s="60"/>
      <c r="U7" s="60"/>
      <c r="V7" s="60"/>
      <c r="W7" s="60">
        <v>758093</v>
      </c>
      <c r="X7" s="60">
        <v>3809250</v>
      </c>
      <c r="Y7" s="60">
        <v>-3051157</v>
      </c>
      <c r="Z7" s="140">
        <v>-80.1</v>
      </c>
      <c r="AA7" s="155">
        <v>5079000</v>
      </c>
    </row>
    <row r="8" spans="1:27" ht="12.75">
      <c r="A8" s="291" t="s">
        <v>207</v>
      </c>
      <c r="B8" s="142"/>
      <c r="C8" s="62">
        <v>11340759</v>
      </c>
      <c r="D8" s="156"/>
      <c r="E8" s="60">
        <v>46245000</v>
      </c>
      <c r="F8" s="60">
        <v>2160000</v>
      </c>
      <c r="G8" s="60"/>
      <c r="H8" s="60">
        <v>1413609</v>
      </c>
      <c r="I8" s="60"/>
      <c r="J8" s="60">
        <v>1413609</v>
      </c>
      <c r="K8" s="60"/>
      <c r="L8" s="60"/>
      <c r="M8" s="60"/>
      <c r="N8" s="60"/>
      <c r="O8" s="60"/>
      <c r="P8" s="60">
        <v>463938</v>
      </c>
      <c r="Q8" s="60">
        <v>231997</v>
      </c>
      <c r="R8" s="60">
        <v>695935</v>
      </c>
      <c r="S8" s="60"/>
      <c r="T8" s="60"/>
      <c r="U8" s="60"/>
      <c r="V8" s="60"/>
      <c r="W8" s="60">
        <v>2109544</v>
      </c>
      <c r="X8" s="60">
        <v>1620000</v>
      </c>
      <c r="Y8" s="60">
        <v>489544</v>
      </c>
      <c r="Z8" s="140">
        <v>30.22</v>
      </c>
      <c r="AA8" s="155">
        <v>2160000</v>
      </c>
    </row>
    <row r="9" spans="1:27" ht="12.75">
      <c r="A9" s="291" t="s">
        <v>208</v>
      </c>
      <c r="B9" s="142"/>
      <c r="C9" s="62">
        <v>2672610</v>
      </c>
      <c r="D9" s="156"/>
      <c r="E9" s="60">
        <v>88419200</v>
      </c>
      <c r="F9" s="60">
        <v>1091500</v>
      </c>
      <c r="G9" s="60"/>
      <c r="H9" s="60"/>
      <c r="I9" s="60"/>
      <c r="J9" s="60"/>
      <c r="K9" s="60"/>
      <c r="L9" s="60"/>
      <c r="M9" s="60"/>
      <c r="N9" s="60"/>
      <c r="O9" s="60"/>
      <c r="P9" s="60">
        <v>40097</v>
      </c>
      <c r="Q9" s="60">
        <v>100090</v>
      </c>
      <c r="R9" s="60">
        <v>140187</v>
      </c>
      <c r="S9" s="60"/>
      <c r="T9" s="60"/>
      <c r="U9" s="60"/>
      <c r="V9" s="60"/>
      <c r="W9" s="60">
        <v>140187</v>
      </c>
      <c r="X9" s="60">
        <v>818625</v>
      </c>
      <c r="Y9" s="60">
        <v>-678438</v>
      </c>
      <c r="Z9" s="140">
        <v>-82.88</v>
      </c>
      <c r="AA9" s="155">
        <v>1091500</v>
      </c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19547256</v>
      </c>
      <c r="D11" s="294">
        <f t="shared" si="1"/>
        <v>0</v>
      </c>
      <c r="E11" s="295">
        <f t="shared" si="1"/>
        <v>144995576</v>
      </c>
      <c r="F11" s="295">
        <f t="shared" si="1"/>
        <v>21190500</v>
      </c>
      <c r="G11" s="295">
        <f t="shared" si="1"/>
        <v>0</v>
      </c>
      <c r="H11" s="295">
        <f t="shared" si="1"/>
        <v>1413609</v>
      </c>
      <c r="I11" s="295">
        <f t="shared" si="1"/>
        <v>1024000</v>
      </c>
      <c r="J11" s="295">
        <f t="shared" si="1"/>
        <v>2437609</v>
      </c>
      <c r="K11" s="295">
        <f t="shared" si="1"/>
        <v>0</v>
      </c>
      <c r="L11" s="295">
        <f t="shared" si="1"/>
        <v>0</v>
      </c>
      <c r="M11" s="295">
        <f t="shared" si="1"/>
        <v>692000</v>
      </c>
      <c r="N11" s="295">
        <f t="shared" si="1"/>
        <v>692000</v>
      </c>
      <c r="O11" s="295">
        <f t="shared" si="1"/>
        <v>335406</v>
      </c>
      <c r="P11" s="295">
        <f t="shared" si="1"/>
        <v>1277707</v>
      </c>
      <c r="Q11" s="295">
        <f t="shared" si="1"/>
        <v>623385</v>
      </c>
      <c r="R11" s="295">
        <f t="shared" si="1"/>
        <v>2236498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5366107</v>
      </c>
      <c r="X11" s="295">
        <f t="shared" si="1"/>
        <v>15892875</v>
      </c>
      <c r="Y11" s="295">
        <f t="shared" si="1"/>
        <v>-10526768</v>
      </c>
      <c r="Z11" s="296">
        <f>+IF(X11&lt;&gt;0,+(Y11/X11)*100,0)</f>
        <v>-66.23576917329306</v>
      </c>
      <c r="AA11" s="297">
        <f>SUM(AA6:AA10)</f>
        <v>21190500</v>
      </c>
    </row>
    <row r="12" spans="1:27" ht="12.75">
      <c r="A12" s="298" t="s">
        <v>211</v>
      </c>
      <c r="B12" s="136"/>
      <c r="C12" s="62">
        <v>6829933</v>
      </c>
      <c r="D12" s="156"/>
      <c r="E12" s="60">
        <v>16793937</v>
      </c>
      <c r="F12" s="60">
        <v>19250500</v>
      </c>
      <c r="G12" s="60">
        <v>355763</v>
      </c>
      <c r="H12" s="60">
        <v>455926</v>
      </c>
      <c r="I12" s="60"/>
      <c r="J12" s="60">
        <v>811689</v>
      </c>
      <c r="K12" s="60"/>
      <c r="L12" s="60"/>
      <c r="M12" s="60">
        <v>1418702</v>
      </c>
      <c r="N12" s="60">
        <v>1418702</v>
      </c>
      <c r="O12" s="60">
        <v>443990</v>
      </c>
      <c r="P12" s="60">
        <v>1365252</v>
      </c>
      <c r="Q12" s="60">
        <v>1428412</v>
      </c>
      <c r="R12" s="60">
        <v>3237654</v>
      </c>
      <c r="S12" s="60"/>
      <c r="T12" s="60"/>
      <c r="U12" s="60"/>
      <c r="V12" s="60"/>
      <c r="W12" s="60">
        <v>5468045</v>
      </c>
      <c r="X12" s="60">
        <v>14437875</v>
      </c>
      <c r="Y12" s="60">
        <v>-8969830</v>
      </c>
      <c r="Z12" s="140">
        <v>-62.13</v>
      </c>
      <c r="AA12" s="155">
        <v>19250500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783673</v>
      </c>
      <c r="D15" s="156"/>
      <c r="E15" s="60">
        <v>2253600</v>
      </c>
      <c r="F15" s="60">
        <v>1083600</v>
      </c>
      <c r="G15" s="60"/>
      <c r="H15" s="60"/>
      <c r="I15" s="60"/>
      <c r="J15" s="60"/>
      <c r="K15" s="60"/>
      <c r="L15" s="60"/>
      <c r="M15" s="60">
        <v>189298</v>
      </c>
      <c r="N15" s="60">
        <v>189298</v>
      </c>
      <c r="O15" s="60"/>
      <c r="P15" s="60">
        <v>-30000</v>
      </c>
      <c r="Q15" s="60">
        <v>89905</v>
      </c>
      <c r="R15" s="60">
        <v>59905</v>
      </c>
      <c r="S15" s="60"/>
      <c r="T15" s="60"/>
      <c r="U15" s="60"/>
      <c r="V15" s="60"/>
      <c r="W15" s="60">
        <v>249203</v>
      </c>
      <c r="X15" s="60">
        <v>812700</v>
      </c>
      <c r="Y15" s="60">
        <v>-563497</v>
      </c>
      <c r="Z15" s="140">
        <v>-69.34</v>
      </c>
      <c r="AA15" s="155">
        <v>1083600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1462693</v>
      </c>
      <c r="D18" s="276"/>
      <c r="E18" s="82">
        <v>6000000</v>
      </c>
      <c r="F18" s="82">
        <v>1643500</v>
      </c>
      <c r="G18" s="82"/>
      <c r="H18" s="82"/>
      <c r="I18" s="82"/>
      <c r="J18" s="82"/>
      <c r="K18" s="82"/>
      <c r="L18" s="82"/>
      <c r="M18" s="82"/>
      <c r="N18" s="82"/>
      <c r="O18" s="82"/>
      <c r="P18" s="82">
        <v>-54247</v>
      </c>
      <c r="Q18" s="82"/>
      <c r="R18" s="82">
        <v>-54247</v>
      </c>
      <c r="S18" s="82"/>
      <c r="T18" s="82"/>
      <c r="U18" s="82"/>
      <c r="V18" s="82"/>
      <c r="W18" s="82">
        <v>-54247</v>
      </c>
      <c r="X18" s="82">
        <v>1232625</v>
      </c>
      <c r="Y18" s="82">
        <v>-1286872</v>
      </c>
      <c r="Z18" s="270">
        <v>-104.4</v>
      </c>
      <c r="AA18" s="278">
        <v>1643500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4601549</v>
      </c>
      <c r="D36" s="156">
        <f t="shared" si="4"/>
        <v>0</v>
      </c>
      <c r="E36" s="60">
        <f t="shared" si="4"/>
        <v>1252189</v>
      </c>
      <c r="F36" s="60">
        <f t="shared" si="4"/>
        <v>12860000</v>
      </c>
      <c r="G36" s="60">
        <f t="shared" si="4"/>
        <v>0</v>
      </c>
      <c r="H36" s="60">
        <f t="shared" si="4"/>
        <v>0</v>
      </c>
      <c r="I36" s="60">
        <f t="shared" si="4"/>
        <v>1024000</v>
      </c>
      <c r="J36" s="60">
        <f t="shared" si="4"/>
        <v>1024000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335406</v>
      </c>
      <c r="P36" s="60">
        <f t="shared" si="4"/>
        <v>707579</v>
      </c>
      <c r="Q36" s="60">
        <f t="shared" si="4"/>
        <v>291298</v>
      </c>
      <c r="R36" s="60">
        <f t="shared" si="4"/>
        <v>1334283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2358283</v>
      </c>
      <c r="X36" s="60">
        <f t="shared" si="4"/>
        <v>9645000</v>
      </c>
      <c r="Y36" s="60">
        <f t="shared" si="4"/>
        <v>-7286717</v>
      </c>
      <c r="Z36" s="140">
        <f aca="true" t="shared" si="5" ref="Z36:Z49">+IF(X36&lt;&gt;0,+(Y36/X36)*100,0)</f>
        <v>-75.54916537065837</v>
      </c>
      <c r="AA36" s="155">
        <f>AA6+AA21</f>
        <v>12860000</v>
      </c>
    </row>
    <row r="37" spans="1:27" ht="12.75">
      <c r="A37" s="291" t="s">
        <v>206</v>
      </c>
      <c r="B37" s="142"/>
      <c r="C37" s="62">
        <f t="shared" si="4"/>
        <v>932338</v>
      </c>
      <c r="D37" s="156">
        <f t="shared" si="4"/>
        <v>0</v>
      </c>
      <c r="E37" s="60">
        <f t="shared" si="4"/>
        <v>9079187</v>
      </c>
      <c r="F37" s="60">
        <f t="shared" si="4"/>
        <v>5079000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692000</v>
      </c>
      <c r="N37" s="60">
        <f t="shared" si="4"/>
        <v>692000</v>
      </c>
      <c r="O37" s="60">
        <f t="shared" si="4"/>
        <v>0</v>
      </c>
      <c r="P37" s="60">
        <f t="shared" si="4"/>
        <v>66093</v>
      </c>
      <c r="Q37" s="60">
        <f t="shared" si="4"/>
        <v>0</v>
      </c>
      <c r="R37" s="60">
        <f t="shared" si="4"/>
        <v>66093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758093</v>
      </c>
      <c r="X37" s="60">
        <f t="shared" si="4"/>
        <v>3809250</v>
      </c>
      <c r="Y37" s="60">
        <f t="shared" si="4"/>
        <v>-3051157</v>
      </c>
      <c r="Z37" s="140">
        <f t="shared" si="5"/>
        <v>-80.09862833891187</v>
      </c>
      <c r="AA37" s="155">
        <f>AA7+AA22</f>
        <v>5079000</v>
      </c>
    </row>
    <row r="38" spans="1:27" ht="12.75">
      <c r="A38" s="291" t="s">
        <v>207</v>
      </c>
      <c r="B38" s="142"/>
      <c r="C38" s="62">
        <f t="shared" si="4"/>
        <v>11340759</v>
      </c>
      <c r="D38" s="156">
        <f t="shared" si="4"/>
        <v>0</v>
      </c>
      <c r="E38" s="60">
        <f t="shared" si="4"/>
        <v>46245000</v>
      </c>
      <c r="F38" s="60">
        <f t="shared" si="4"/>
        <v>2160000</v>
      </c>
      <c r="G38" s="60">
        <f t="shared" si="4"/>
        <v>0</v>
      </c>
      <c r="H38" s="60">
        <f t="shared" si="4"/>
        <v>1413609</v>
      </c>
      <c r="I38" s="60">
        <f t="shared" si="4"/>
        <v>0</v>
      </c>
      <c r="J38" s="60">
        <f t="shared" si="4"/>
        <v>1413609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463938</v>
      </c>
      <c r="Q38" s="60">
        <f t="shared" si="4"/>
        <v>231997</v>
      </c>
      <c r="R38" s="60">
        <f t="shared" si="4"/>
        <v>695935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2109544</v>
      </c>
      <c r="X38" s="60">
        <f t="shared" si="4"/>
        <v>1620000</v>
      </c>
      <c r="Y38" s="60">
        <f t="shared" si="4"/>
        <v>489544</v>
      </c>
      <c r="Z38" s="140">
        <f t="shared" si="5"/>
        <v>30.218765432098767</v>
      </c>
      <c r="AA38" s="155">
        <f>AA8+AA23</f>
        <v>2160000</v>
      </c>
    </row>
    <row r="39" spans="1:27" ht="12.75">
      <c r="A39" s="291" t="s">
        <v>208</v>
      </c>
      <c r="B39" s="142"/>
      <c r="C39" s="62">
        <f t="shared" si="4"/>
        <v>2672610</v>
      </c>
      <c r="D39" s="156">
        <f t="shared" si="4"/>
        <v>0</v>
      </c>
      <c r="E39" s="60">
        <f t="shared" si="4"/>
        <v>88419200</v>
      </c>
      <c r="F39" s="60">
        <f t="shared" si="4"/>
        <v>1091500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40097</v>
      </c>
      <c r="Q39" s="60">
        <f t="shared" si="4"/>
        <v>100090</v>
      </c>
      <c r="R39" s="60">
        <f t="shared" si="4"/>
        <v>140187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140187</v>
      </c>
      <c r="X39" s="60">
        <f t="shared" si="4"/>
        <v>818625</v>
      </c>
      <c r="Y39" s="60">
        <f t="shared" si="4"/>
        <v>-678438</v>
      </c>
      <c r="Z39" s="140">
        <f t="shared" si="5"/>
        <v>-82.87530920751259</v>
      </c>
      <c r="AA39" s="155">
        <f>AA9+AA24</f>
        <v>1091500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19547256</v>
      </c>
      <c r="D41" s="294">
        <f t="shared" si="6"/>
        <v>0</v>
      </c>
      <c r="E41" s="295">
        <f t="shared" si="6"/>
        <v>144995576</v>
      </c>
      <c r="F41" s="295">
        <f t="shared" si="6"/>
        <v>21190500</v>
      </c>
      <c r="G41" s="295">
        <f t="shared" si="6"/>
        <v>0</v>
      </c>
      <c r="H41" s="295">
        <f t="shared" si="6"/>
        <v>1413609</v>
      </c>
      <c r="I41" s="295">
        <f t="shared" si="6"/>
        <v>1024000</v>
      </c>
      <c r="J41" s="295">
        <f t="shared" si="6"/>
        <v>2437609</v>
      </c>
      <c r="K41" s="295">
        <f t="shared" si="6"/>
        <v>0</v>
      </c>
      <c r="L41" s="295">
        <f t="shared" si="6"/>
        <v>0</v>
      </c>
      <c r="M41" s="295">
        <f t="shared" si="6"/>
        <v>692000</v>
      </c>
      <c r="N41" s="295">
        <f t="shared" si="6"/>
        <v>692000</v>
      </c>
      <c r="O41" s="295">
        <f t="shared" si="6"/>
        <v>335406</v>
      </c>
      <c r="P41" s="295">
        <f t="shared" si="6"/>
        <v>1277707</v>
      </c>
      <c r="Q41" s="295">
        <f t="shared" si="6"/>
        <v>623385</v>
      </c>
      <c r="R41" s="295">
        <f t="shared" si="6"/>
        <v>2236498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5366107</v>
      </c>
      <c r="X41" s="295">
        <f t="shared" si="6"/>
        <v>15892875</v>
      </c>
      <c r="Y41" s="295">
        <f t="shared" si="6"/>
        <v>-10526768</v>
      </c>
      <c r="Z41" s="296">
        <f t="shared" si="5"/>
        <v>-66.23576917329306</v>
      </c>
      <c r="AA41" s="297">
        <f>SUM(AA36:AA40)</f>
        <v>21190500</v>
      </c>
    </row>
    <row r="42" spans="1:27" ht="12.75">
      <c r="A42" s="298" t="s">
        <v>211</v>
      </c>
      <c r="B42" s="136"/>
      <c r="C42" s="95">
        <f aca="true" t="shared" si="7" ref="C42:Y48">C12+C27</f>
        <v>6829933</v>
      </c>
      <c r="D42" s="129">
        <f t="shared" si="7"/>
        <v>0</v>
      </c>
      <c r="E42" s="54">
        <f t="shared" si="7"/>
        <v>16793937</v>
      </c>
      <c r="F42" s="54">
        <f t="shared" si="7"/>
        <v>19250500</v>
      </c>
      <c r="G42" s="54">
        <f t="shared" si="7"/>
        <v>355763</v>
      </c>
      <c r="H42" s="54">
        <f t="shared" si="7"/>
        <v>455926</v>
      </c>
      <c r="I42" s="54">
        <f t="shared" si="7"/>
        <v>0</v>
      </c>
      <c r="J42" s="54">
        <f t="shared" si="7"/>
        <v>811689</v>
      </c>
      <c r="K42" s="54">
        <f t="shared" si="7"/>
        <v>0</v>
      </c>
      <c r="L42" s="54">
        <f t="shared" si="7"/>
        <v>0</v>
      </c>
      <c r="M42" s="54">
        <f t="shared" si="7"/>
        <v>1418702</v>
      </c>
      <c r="N42" s="54">
        <f t="shared" si="7"/>
        <v>1418702</v>
      </c>
      <c r="O42" s="54">
        <f t="shared" si="7"/>
        <v>443990</v>
      </c>
      <c r="P42" s="54">
        <f t="shared" si="7"/>
        <v>1365252</v>
      </c>
      <c r="Q42" s="54">
        <f t="shared" si="7"/>
        <v>1428412</v>
      </c>
      <c r="R42" s="54">
        <f t="shared" si="7"/>
        <v>3237654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5468045</v>
      </c>
      <c r="X42" s="54">
        <f t="shared" si="7"/>
        <v>14437875</v>
      </c>
      <c r="Y42" s="54">
        <f t="shared" si="7"/>
        <v>-8969830</v>
      </c>
      <c r="Z42" s="184">
        <f t="shared" si="5"/>
        <v>-62.127078950330294</v>
      </c>
      <c r="AA42" s="130">
        <f aca="true" t="shared" si="8" ref="AA42:AA48">AA12+AA27</f>
        <v>19250500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783673</v>
      </c>
      <c r="D45" s="129">
        <f t="shared" si="7"/>
        <v>0</v>
      </c>
      <c r="E45" s="54">
        <f t="shared" si="7"/>
        <v>2253600</v>
      </c>
      <c r="F45" s="54">
        <f t="shared" si="7"/>
        <v>1083600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189298</v>
      </c>
      <c r="N45" s="54">
        <f t="shared" si="7"/>
        <v>189298</v>
      </c>
      <c r="O45" s="54">
        <f t="shared" si="7"/>
        <v>0</v>
      </c>
      <c r="P45" s="54">
        <f t="shared" si="7"/>
        <v>-30000</v>
      </c>
      <c r="Q45" s="54">
        <f t="shared" si="7"/>
        <v>89905</v>
      </c>
      <c r="R45" s="54">
        <f t="shared" si="7"/>
        <v>59905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249203</v>
      </c>
      <c r="X45" s="54">
        <f t="shared" si="7"/>
        <v>812700</v>
      </c>
      <c r="Y45" s="54">
        <f t="shared" si="7"/>
        <v>-563497</v>
      </c>
      <c r="Z45" s="184">
        <f t="shared" si="5"/>
        <v>-69.3364094992002</v>
      </c>
      <c r="AA45" s="130">
        <f t="shared" si="8"/>
        <v>1083600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1462693</v>
      </c>
      <c r="D48" s="129">
        <f t="shared" si="7"/>
        <v>0</v>
      </c>
      <c r="E48" s="54">
        <f t="shared" si="7"/>
        <v>6000000</v>
      </c>
      <c r="F48" s="54">
        <f t="shared" si="7"/>
        <v>1643500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-54247</v>
      </c>
      <c r="Q48" s="54">
        <f t="shared" si="7"/>
        <v>0</v>
      </c>
      <c r="R48" s="54">
        <f t="shared" si="7"/>
        <v>-54247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-54247</v>
      </c>
      <c r="X48" s="54">
        <f t="shared" si="7"/>
        <v>1232625</v>
      </c>
      <c r="Y48" s="54">
        <f t="shared" si="7"/>
        <v>-1286872</v>
      </c>
      <c r="Z48" s="184">
        <f t="shared" si="5"/>
        <v>-104.40093296825881</v>
      </c>
      <c r="AA48" s="130">
        <f t="shared" si="8"/>
        <v>1643500</v>
      </c>
    </row>
    <row r="49" spans="1:27" ht="12.75">
      <c r="A49" s="308" t="s">
        <v>220</v>
      </c>
      <c r="B49" s="149"/>
      <c r="C49" s="239">
        <f aca="true" t="shared" si="9" ref="C49:Y49">SUM(C41:C48)</f>
        <v>28623555</v>
      </c>
      <c r="D49" s="218">
        <f t="shared" si="9"/>
        <v>0</v>
      </c>
      <c r="E49" s="220">
        <f t="shared" si="9"/>
        <v>170043113</v>
      </c>
      <c r="F49" s="220">
        <f t="shared" si="9"/>
        <v>43168100</v>
      </c>
      <c r="G49" s="220">
        <f t="shared" si="9"/>
        <v>355763</v>
      </c>
      <c r="H49" s="220">
        <f t="shared" si="9"/>
        <v>1869535</v>
      </c>
      <c r="I49" s="220">
        <f t="shared" si="9"/>
        <v>1024000</v>
      </c>
      <c r="J49" s="220">
        <f t="shared" si="9"/>
        <v>3249298</v>
      </c>
      <c r="K49" s="220">
        <f t="shared" si="9"/>
        <v>0</v>
      </c>
      <c r="L49" s="220">
        <f t="shared" si="9"/>
        <v>0</v>
      </c>
      <c r="M49" s="220">
        <f t="shared" si="9"/>
        <v>2300000</v>
      </c>
      <c r="N49" s="220">
        <f t="shared" si="9"/>
        <v>2300000</v>
      </c>
      <c r="O49" s="220">
        <f t="shared" si="9"/>
        <v>779396</v>
      </c>
      <c r="P49" s="220">
        <f t="shared" si="9"/>
        <v>2558712</v>
      </c>
      <c r="Q49" s="220">
        <f t="shared" si="9"/>
        <v>2141702</v>
      </c>
      <c r="R49" s="220">
        <f t="shared" si="9"/>
        <v>5479810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11029108</v>
      </c>
      <c r="X49" s="220">
        <f t="shared" si="9"/>
        <v>32376075</v>
      </c>
      <c r="Y49" s="220">
        <f t="shared" si="9"/>
        <v>-21346967</v>
      </c>
      <c r="Z49" s="221">
        <f t="shared" si="5"/>
        <v>-65.93438827899924</v>
      </c>
      <c r="AA49" s="222">
        <f>SUM(AA41:AA48)</f>
        <v>43168100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30494783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>
        <v>4893252</v>
      </c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>
        <v>2834107</v>
      </c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>
        <v>14625412</v>
      </c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>
        <v>7727359</v>
      </c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30080130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414653</v>
      </c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25887482</v>
      </c>
      <c r="F68" s="60"/>
      <c r="G68" s="60">
        <v>266172</v>
      </c>
      <c r="H68" s="60">
        <v>352552</v>
      </c>
      <c r="I68" s="60">
        <v>266172</v>
      </c>
      <c r="J68" s="60">
        <v>884896</v>
      </c>
      <c r="K68" s="60">
        <v>441999</v>
      </c>
      <c r="L68" s="60"/>
      <c r="M68" s="60">
        <v>179869</v>
      </c>
      <c r="N68" s="60">
        <v>621868</v>
      </c>
      <c r="O68" s="60">
        <v>6774130</v>
      </c>
      <c r="P68" s="60"/>
      <c r="Q68" s="60"/>
      <c r="R68" s="60">
        <v>6774130</v>
      </c>
      <c r="S68" s="60"/>
      <c r="T68" s="60"/>
      <c r="U68" s="60"/>
      <c r="V68" s="60"/>
      <c r="W68" s="60">
        <v>8280894</v>
      </c>
      <c r="X68" s="60"/>
      <c r="Y68" s="60">
        <v>8280894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25887482</v>
      </c>
      <c r="F69" s="220">
        <f t="shared" si="12"/>
        <v>0</v>
      </c>
      <c r="G69" s="220">
        <f t="shared" si="12"/>
        <v>266172</v>
      </c>
      <c r="H69" s="220">
        <f t="shared" si="12"/>
        <v>352552</v>
      </c>
      <c r="I69" s="220">
        <f t="shared" si="12"/>
        <v>266172</v>
      </c>
      <c r="J69" s="220">
        <f t="shared" si="12"/>
        <v>884896</v>
      </c>
      <c r="K69" s="220">
        <f t="shared" si="12"/>
        <v>441999</v>
      </c>
      <c r="L69" s="220">
        <f t="shared" si="12"/>
        <v>0</v>
      </c>
      <c r="M69" s="220">
        <f t="shared" si="12"/>
        <v>179869</v>
      </c>
      <c r="N69" s="220">
        <f t="shared" si="12"/>
        <v>621868</v>
      </c>
      <c r="O69" s="220">
        <f t="shared" si="12"/>
        <v>6774130</v>
      </c>
      <c r="P69" s="220">
        <f t="shared" si="12"/>
        <v>0</v>
      </c>
      <c r="Q69" s="220">
        <f t="shared" si="12"/>
        <v>0</v>
      </c>
      <c r="R69" s="220">
        <f t="shared" si="12"/>
        <v>6774130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8280894</v>
      </c>
      <c r="X69" s="220">
        <f t="shared" si="12"/>
        <v>0</v>
      </c>
      <c r="Y69" s="220">
        <f t="shared" si="12"/>
        <v>8280894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19547256</v>
      </c>
      <c r="D5" s="357">
        <f t="shared" si="0"/>
        <v>0</v>
      </c>
      <c r="E5" s="356">
        <f t="shared" si="0"/>
        <v>144995576</v>
      </c>
      <c r="F5" s="358">
        <f t="shared" si="0"/>
        <v>21190500</v>
      </c>
      <c r="G5" s="358">
        <f t="shared" si="0"/>
        <v>0</v>
      </c>
      <c r="H5" s="356">
        <f t="shared" si="0"/>
        <v>1413609</v>
      </c>
      <c r="I5" s="356">
        <f t="shared" si="0"/>
        <v>1024000</v>
      </c>
      <c r="J5" s="358">
        <f t="shared" si="0"/>
        <v>2437609</v>
      </c>
      <c r="K5" s="358">
        <f t="shared" si="0"/>
        <v>0</v>
      </c>
      <c r="L5" s="356">
        <f t="shared" si="0"/>
        <v>0</v>
      </c>
      <c r="M5" s="356">
        <f t="shared" si="0"/>
        <v>692000</v>
      </c>
      <c r="N5" s="358">
        <f t="shared" si="0"/>
        <v>692000</v>
      </c>
      <c r="O5" s="358">
        <f t="shared" si="0"/>
        <v>335406</v>
      </c>
      <c r="P5" s="356">
        <f t="shared" si="0"/>
        <v>1277707</v>
      </c>
      <c r="Q5" s="356">
        <f t="shared" si="0"/>
        <v>623385</v>
      </c>
      <c r="R5" s="358">
        <f t="shared" si="0"/>
        <v>2236498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5366107</v>
      </c>
      <c r="X5" s="356">
        <f t="shared" si="0"/>
        <v>15892875</v>
      </c>
      <c r="Y5" s="358">
        <f t="shared" si="0"/>
        <v>-10526768</v>
      </c>
      <c r="Z5" s="359">
        <f>+IF(X5&lt;&gt;0,+(Y5/X5)*100,0)</f>
        <v>-66.23576917329306</v>
      </c>
      <c r="AA5" s="360">
        <f>+AA6+AA8+AA11+AA13+AA15</f>
        <v>21190500</v>
      </c>
    </row>
    <row r="6" spans="1:27" ht="12.75">
      <c r="A6" s="361" t="s">
        <v>205</v>
      </c>
      <c r="B6" s="142"/>
      <c r="C6" s="60">
        <f>+C7</f>
        <v>4601549</v>
      </c>
      <c r="D6" s="340">
        <f aca="true" t="shared" si="1" ref="D6:AA6">+D7</f>
        <v>0</v>
      </c>
      <c r="E6" s="60">
        <f t="shared" si="1"/>
        <v>1252189</v>
      </c>
      <c r="F6" s="59">
        <f t="shared" si="1"/>
        <v>12860000</v>
      </c>
      <c r="G6" s="59">
        <f t="shared" si="1"/>
        <v>0</v>
      </c>
      <c r="H6" s="60">
        <f t="shared" si="1"/>
        <v>0</v>
      </c>
      <c r="I6" s="60">
        <f t="shared" si="1"/>
        <v>1024000</v>
      </c>
      <c r="J6" s="59">
        <f t="shared" si="1"/>
        <v>1024000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335406</v>
      </c>
      <c r="P6" s="60">
        <f t="shared" si="1"/>
        <v>707579</v>
      </c>
      <c r="Q6" s="60">
        <f t="shared" si="1"/>
        <v>291298</v>
      </c>
      <c r="R6" s="59">
        <f t="shared" si="1"/>
        <v>1334283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2358283</v>
      </c>
      <c r="X6" s="60">
        <f t="shared" si="1"/>
        <v>9645000</v>
      </c>
      <c r="Y6" s="59">
        <f t="shared" si="1"/>
        <v>-7286717</v>
      </c>
      <c r="Z6" s="61">
        <f>+IF(X6&lt;&gt;0,+(Y6/X6)*100,0)</f>
        <v>-75.54916537065837</v>
      </c>
      <c r="AA6" s="62">
        <f t="shared" si="1"/>
        <v>12860000</v>
      </c>
    </row>
    <row r="7" spans="1:27" ht="12.75">
      <c r="A7" s="291" t="s">
        <v>229</v>
      </c>
      <c r="B7" s="142"/>
      <c r="C7" s="60">
        <v>4601549</v>
      </c>
      <c r="D7" s="340"/>
      <c r="E7" s="60">
        <v>1252189</v>
      </c>
      <c r="F7" s="59">
        <v>12860000</v>
      </c>
      <c r="G7" s="59"/>
      <c r="H7" s="60"/>
      <c r="I7" s="60">
        <v>1024000</v>
      </c>
      <c r="J7" s="59">
        <v>1024000</v>
      </c>
      <c r="K7" s="59"/>
      <c r="L7" s="60"/>
      <c r="M7" s="60"/>
      <c r="N7" s="59"/>
      <c r="O7" s="59">
        <v>335406</v>
      </c>
      <c r="P7" s="60">
        <v>707579</v>
      </c>
      <c r="Q7" s="60">
        <v>291298</v>
      </c>
      <c r="R7" s="59">
        <v>1334283</v>
      </c>
      <c r="S7" s="59"/>
      <c r="T7" s="60"/>
      <c r="U7" s="60"/>
      <c r="V7" s="59"/>
      <c r="W7" s="59">
        <v>2358283</v>
      </c>
      <c r="X7" s="60">
        <v>9645000</v>
      </c>
      <c r="Y7" s="59">
        <v>-7286717</v>
      </c>
      <c r="Z7" s="61">
        <v>-75.55</v>
      </c>
      <c r="AA7" s="62">
        <v>12860000</v>
      </c>
    </row>
    <row r="8" spans="1:27" ht="12.75">
      <c r="A8" s="361" t="s">
        <v>206</v>
      </c>
      <c r="B8" s="142"/>
      <c r="C8" s="60">
        <f aca="true" t="shared" si="2" ref="C8:Y8">SUM(C9:C10)</f>
        <v>932338</v>
      </c>
      <c r="D8" s="340">
        <f t="shared" si="2"/>
        <v>0</v>
      </c>
      <c r="E8" s="60">
        <f t="shared" si="2"/>
        <v>9079187</v>
      </c>
      <c r="F8" s="59">
        <f t="shared" si="2"/>
        <v>5079000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692000</v>
      </c>
      <c r="N8" s="59">
        <f t="shared" si="2"/>
        <v>692000</v>
      </c>
      <c r="O8" s="59">
        <f t="shared" si="2"/>
        <v>0</v>
      </c>
      <c r="P8" s="60">
        <f t="shared" si="2"/>
        <v>66093</v>
      </c>
      <c r="Q8" s="60">
        <f t="shared" si="2"/>
        <v>0</v>
      </c>
      <c r="R8" s="59">
        <f t="shared" si="2"/>
        <v>66093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758093</v>
      </c>
      <c r="X8" s="60">
        <f t="shared" si="2"/>
        <v>3809250</v>
      </c>
      <c r="Y8" s="59">
        <f t="shared" si="2"/>
        <v>-3051157</v>
      </c>
      <c r="Z8" s="61">
        <f>+IF(X8&lt;&gt;0,+(Y8/X8)*100,0)</f>
        <v>-80.09862833891187</v>
      </c>
      <c r="AA8" s="62">
        <f>SUM(AA9:AA10)</f>
        <v>5079000</v>
      </c>
    </row>
    <row r="9" spans="1:27" ht="12.75">
      <c r="A9" s="291" t="s">
        <v>230</v>
      </c>
      <c r="B9" s="142"/>
      <c r="C9" s="60">
        <v>932338</v>
      </c>
      <c r="D9" s="340"/>
      <c r="E9" s="60">
        <v>7782000</v>
      </c>
      <c r="F9" s="59">
        <v>5079000</v>
      </c>
      <c r="G9" s="59"/>
      <c r="H9" s="60"/>
      <c r="I9" s="60"/>
      <c r="J9" s="59"/>
      <c r="K9" s="59"/>
      <c r="L9" s="60"/>
      <c r="M9" s="60">
        <v>692000</v>
      </c>
      <c r="N9" s="59">
        <v>692000</v>
      </c>
      <c r="O9" s="59"/>
      <c r="P9" s="60">
        <v>66093</v>
      </c>
      <c r="Q9" s="60"/>
      <c r="R9" s="59">
        <v>66093</v>
      </c>
      <c r="S9" s="59"/>
      <c r="T9" s="60"/>
      <c r="U9" s="60"/>
      <c r="V9" s="59"/>
      <c r="W9" s="59">
        <v>758093</v>
      </c>
      <c r="X9" s="60">
        <v>3809250</v>
      </c>
      <c r="Y9" s="59">
        <v>-3051157</v>
      </c>
      <c r="Z9" s="61">
        <v>-80.1</v>
      </c>
      <c r="AA9" s="62">
        <v>5079000</v>
      </c>
    </row>
    <row r="10" spans="1:27" ht="12.75">
      <c r="A10" s="291" t="s">
        <v>231</v>
      </c>
      <c r="B10" s="142"/>
      <c r="C10" s="60"/>
      <c r="D10" s="340"/>
      <c r="E10" s="60">
        <v>1297187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11340759</v>
      </c>
      <c r="D11" s="363">
        <f aca="true" t="shared" si="3" ref="D11:AA11">+D12</f>
        <v>0</v>
      </c>
      <c r="E11" s="362">
        <f t="shared" si="3"/>
        <v>46245000</v>
      </c>
      <c r="F11" s="364">
        <f t="shared" si="3"/>
        <v>2160000</v>
      </c>
      <c r="G11" s="364">
        <f t="shared" si="3"/>
        <v>0</v>
      </c>
      <c r="H11" s="362">
        <f t="shared" si="3"/>
        <v>1413609</v>
      </c>
      <c r="I11" s="362">
        <f t="shared" si="3"/>
        <v>0</v>
      </c>
      <c r="J11" s="364">
        <f t="shared" si="3"/>
        <v>1413609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463938</v>
      </c>
      <c r="Q11" s="362">
        <f t="shared" si="3"/>
        <v>231997</v>
      </c>
      <c r="R11" s="364">
        <f t="shared" si="3"/>
        <v>695935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2109544</v>
      </c>
      <c r="X11" s="362">
        <f t="shared" si="3"/>
        <v>1620000</v>
      </c>
      <c r="Y11" s="364">
        <f t="shared" si="3"/>
        <v>489544</v>
      </c>
      <c r="Z11" s="365">
        <f>+IF(X11&lt;&gt;0,+(Y11/X11)*100,0)</f>
        <v>30.218765432098767</v>
      </c>
      <c r="AA11" s="366">
        <f t="shared" si="3"/>
        <v>2160000</v>
      </c>
    </row>
    <row r="12" spans="1:27" ht="12.75">
      <c r="A12" s="291" t="s">
        <v>232</v>
      </c>
      <c r="B12" s="136"/>
      <c r="C12" s="60">
        <v>11340759</v>
      </c>
      <c r="D12" s="340"/>
      <c r="E12" s="60">
        <v>46245000</v>
      </c>
      <c r="F12" s="59">
        <v>2160000</v>
      </c>
      <c r="G12" s="59"/>
      <c r="H12" s="60">
        <v>1413609</v>
      </c>
      <c r="I12" s="60"/>
      <c r="J12" s="59">
        <v>1413609</v>
      </c>
      <c r="K12" s="59"/>
      <c r="L12" s="60"/>
      <c r="M12" s="60"/>
      <c r="N12" s="59"/>
      <c r="O12" s="59"/>
      <c r="P12" s="60">
        <v>463938</v>
      </c>
      <c r="Q12" s="60">
        <v>231997</v>
      </c>
      <c r="R12" s="59">
        <v>695935</v>
      </c>
      <c r="S12" s="59"/>
      <c r="T12" s="60"/>
      <c r="U12" s="60"/>
      <c r="V12" s="59"/>
      <c r="W12" s="59">
        <v>2109544</v>
      </c>
      <c r="X12" s="60">
        <v>1620000</v>
      </c>
      <c r="Y12" s="59">
        <v>489544</v>
      </c>
      <c r="Z12" s="61">
        <v>30.22</v>
      </c>
      <c r="AA12" s="62">
        <v>2160000</v>
      </c>
    </row>
    <row r="13" spans="1:27" ht="12.75">
      <c r="A13" s="361" t="s">
        <v>208</v>
      </c>
      <c r="B13" s="136"/>
      <c r="C13" s="275">
        <f>+C14</f>
        <v>2672610</v>
      </c>
      <c r="D13" s="341">
        <f aca="true" t="shared" si="4" ref="D13:AA13">+D14</f>
        <v>0</v>
      </c>
      <c r="E13" s="275">
        <f t="shared" si="4"/>
        <v>88419200</v>
      </c>
      <c r="F13" s="342">
        <f t="shared" si="4"/>
        <v>1091500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40097</v>
      </c>
      <c r="Q13" s="275">
        <f t="shared" si="4"/>
        <v>100090</v>
      </c>
      <c r="R13" s="342">
        <f t="shared" si="4"/>
        <v>140187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140187</v>
      </c>
      <c r="X13" s="275">
        <f t="shared" si="4"/>
        <v>818625</v>
      </c>
      <c r="Y13" s="342">
        <f t="shared" si="4"/>
        <v>-678438</v>
      </c>
      <c r="Z13" s="335">
        <f>+IF(X13&lt;&gt;0,+(Y13/X13)*100,0)</f>
        <v>-82.87530920751259</v>
      </c>
      <c r="AA13" s="273">
        <f t="shared" si="4"/>
        <v>1091500</v>
      </c>
    </row>
    <row r="14" spans="1:27" ht="12.75">
      <c r="A14" s="291" t="s">
        <v>233</v>
      </c>
      <c r="B14" s="136"/>
      <c r="C14" s="60">
        <v>2672610</v>
      </c>
      <c r="D14" s="340"/>
      <c r="E14" s="60">
        <v>88419200</v>
      </c>
      <c r="F14" s="59">
        <v>1091500</v>
      </c>
      <c r="G14" s="59"/>
      <c r="H14" s="60"/>
      <c r="I14" s="60"/>
      <c r="J14" s="59"/>
      <c r="K14" s="59"/>
      <c r="L14" s="60"/>
      <c r="M14" s="60"/>
      <c r="N14" s="59"/>
      <c r="O14" s="59"/>
      <c r="P14" s="60">
        <v>40097</v>
      </c>
      <c r="Q14" s="60">
        <v>100090</v>
      </c>
      <c r="R14" s="59">
        <v>140187</v>
      </c>
      <c r="S14" s="59"/>
      <c r="T14" s="60"/>
      <c r="U14" s="60"/>
      <c r="V14" s="59"/>
      <c r="W14" s="59">
        <v>140187</v>
      </c>
      <c r="X14" s="60">
        <v>818625</v>
      </c>
      <c r="Y14" s="59">
        <v>-678438</v>
      </c>
      <c r="Z14" s="61">
        <v>-82.88</v>
      </c>
      <c r="AA14" s="62">
        <v>1091500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6829933</v>
      </c>
      <c r="D22" s="344">
        <f t="shared" si="6"/>
        <v>0</v>
      </c>
      <c r="E22" s="343">
        <f t="shared" si="6"/>
        <v>16793937</v>
      </c>
      <c r="F22" s="345">
        <f t="shared" si="6"/>
        <v>19250500</v>
      </c>
      <c r="G22" s="345">
        <f t="shared" si="6"/>
        <v>355763</v>
      </c>
      <c r="H22" s="343">
        <f t="shared" si="6"/>
        <v>455926</v>
      </c>
      <c r="I22" s="343">
        <f t="shared" si="6"/>
        <v>0</v>
      </c>
      <c r="J22" s="345">
        <f t="shared" si="6"/>
        <v>811689</v>
      </c>
      <c r="K22" s="345">
        <f t="shared" si="6"/>
        <v>0</v>
      </c>
      <c r="L22" s="343">
        <f t="shared" si="6"/>
        <v>0</v>
      </c>
      <c r="M22" s="343">
        <f t="shared" si="6"/>
        <v>1418702</v>
      </c>
      <c r="N22" s="345">
        <f t="shared" si="6"/>
        <v>1418702</v>
      </c>
      <c r="O22" s="345">
        <f t="shared" si="6"/>
        <v>443990</v>
      </c>
      <c r="P22" s="343">
        <f t="shared" si="6"/>
        <v>1365252</v>
      </c>
      <c r="Q22" s="343">
        <f t="shared" si="6"/>
        <v>1428412</v>
      </c>
      <c r="R22" s="345">
        <f t="shared" si="6"/>
        <v>3237654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5468045</v>
      </c>
      <c r="X22" s="343">
        <f t="shared" si="6"/>
        <v>14437875</v>
      </c>
      <c r="Y22" s="345">
        <f t="shared" si="6"/>
        <v>-8969830</v>
      </c>
      <c r="Z22" s="336">
        <f>+IF(X22&lt;&gt;0,+(Y22/X22)*100,0)</f>
        <v>-62.127078950330294</v>
      </c>
      <c r="AA22" s="350">
        <f>SUM(AA23:AA32)</f>
        <v>19250500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427496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6402437</v>
      </c>
      <c r="D27" s="340"/>
      <c r="E27" s="60">
        <v>16793937</v>
      </c>
      <c r="F27" s="59">
        <v>19250500</v>
      </c>
      <c r="G27" s="59">
        <v>355763</v>
      </c>
      <c r="H27" s="60">
        <v>455926</v>
      </c>
      <c r="I27" s="60"/>
      <c r="J27" s="59">
        <v>811689</v>
      </c>
      <c r="K27" s="59"/>
      <c r="L27" s="60"/>
      <c r="M27" s="60">
        <v>1418702</v>
      </c>
      <c r="N27" s="59">
        <v>1418702</v>
      </c>
      <c r="O27" s="59">
        <v>443990</v>
      </c>
      <c r="P27" s="60">
        <v>1365252</v>
      </c>
      <c r="Q27" s="60">
        <v>1428412</v>
      </c>
      <c r="R27" s="59">
        <v>3237654</v>
      </c>
      <c r="S27" s="59"/>
      <c r="T27" s="60"/>
      <c r="U27" s="60"/>
      <c r="V27" s="59"/>
      <c r="W27" s="59">
        <v>5468045</v>
      </c>
      <c r="X27" s="60">
        <v>14437875</v>
      </c>
      <c r="Y27" s="59">
        <v>-8969830</v>
      </c>
      <c r="Z27" s="61">
        <v>-62.13</v>
      </c>
      <c r="AA27" s="62">
        <v>19250500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783673</v>
      </c>
      <c r="D40" s="344">
        <f t="shared" si="9"/>
        <v>0</v>
      </c>
      <c r="E40" s="343">
        <f t="shared" si="9"/>
        <v>2253600</v>
      </c>
      <c r="F40" s="345">
        <f t="shared" si="9"/>
        <v>1083600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189298</v>
      </c>
      <c r="N40" s="345">
        <f t="shared" si="9"/>
        <v>189298</v>
      </c>
      <c r="O40" s="345">
        <f t="shared" si="9"/>
        <v>0</v>
      </c>
      <c r="P40" s="343">
        <f t="shared" si="9"/>
        <v>-30000</v>
      </c>
      <c r="Q40" s="343">
        <f t="shared" si="9"/>
        <v>89905</v>
      </c>
      <c r="R40" s="345">
        <f t="shared" si="9"/>
        <v>59905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249203</v>
      </c>
      <c r="X40" s="343">
        <f t="shared" si="9"/>
        <v>812700</v>
      </c>
      <c r="Y40" s="345">
        <f t="shared" si="9"/>
        <v>-563497</v>
      </c>
      <c r="Z40" s="336">
        <f>+IF(X40&lt;&gt;0,+(Y40/X40)*100,0)</f>
        <v>-69.3364094992002</v>
      </c>
      <c r="AA40" s="350">
        <f>SUM(AA41:AA49)</f>
        <v>1083600</v>
      </c>
    </row>
    <row r="41" spans="1:27" ht="12.75">
      <c r="A41" s="361" t="s">
        <v>248</v>
      </c>
      <c r="B41" s="142"/>
      <c r="C41" s="362">
        <v>501600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70946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211127</v>
      </c>
      <c r="D44" s="368"/>
      <c r="E44" s="54">
        <v>613600</v>
      </c>
      <c r="F44" s="53">
        <v>1083600</v>
      </c>
      <c r="G44" s="53"/>
      <c r="H44" s="54"/>
      <c r="I44" s="54"/>
      <c r="J44" s="53"/>
      <c r="K44" s="53"/>
      <c r="L44" s="54"/>
      <c r="M44" s="54">
        <v>189298</v>
      </c>
      <c r="N44" s="53">
        <v>189298</v>
      </c>
      <c r="O44" s="53"/>
      <c r="P44" s="54">
        <v>-30000</v>
      </c>
      <c r="Q44" s="54">
        <v>89905</v>
      </c>
      <c r="R44" s="53">
        <v>59905</v>
      </c>
      <c r="S44" s="53"/>
      <c r="T44" s="54"/>
      <c r="U44" s="54"/>
      <c r="V44" s="53"/>
      <c r="W44" s="53">
        <v>249203</v>
      </c>
      <c r="X44" s="54">
        <v>812700</v>
      </c>
      <c r="Y44" s="53">
        <v>-563497</v>
      </c>
      <c r="Z44" s="94">
        <v>-69.34</v>
      </c>
      <c r="AA44" s="95">
        <v>1083600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820000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820000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1462693</v>
      </c>
      <c r="D57" s="344">
        <f aca="true" t="shared" si="13" ref="D57:AA57">+D58</f>
        <v>0</v>
      </c>
      <c r="E57" s="343">
        <f t="shared" si="13"/>
        <v>6000000</v>
      </c>
      <c r="F57" s="345">
        <f t="shared" si="13"/>
        <v>1643500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-54247</v>
      </c>
      <c r="Q57" s="343">
        <f t="shared" si="13"/>
        <v>0</v>
      </c>
      <c r="R57" s="345">
        <f t="shared" si="13"/>
        <v>-54247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-54247</v>
      </c>
      <c r="X57" s="343">
        <f t="shared" si="13"/>
        <v>1232625</v>
      </c>
      <c r="Y57" s="345">
        <f t="shared" si="13"/>
        <v>-1286872</v>
      </c>
      <c r="Z57" s="336">
        <f>+IF(X57&lt;&gt;0,+(Y57/X57)*100,0)</f>
        <v>-104.40093296825881</v>
      </c>
      <c r="AA57" s="350">
        <f t="shared" si="13"/>
        <v>1643500</v>
      </c>
    </row>
    <row r="58" spans="1:27" ht="12.75">
      <c r="A58" s="361" t="s">
        <v>217</v>
      </c>
      <c r="B58" s="136"/>
      <c r="C58" s="60">
        <v>1462693</v>
      </c>
      <c r="D58" s="340"/>
      <c r="E58" s="60">
        <v>6000000</v>
      </c>
      <c r="F58" s="59">
        <v>1643500</v>
      </c>
      <c r="G58" s="59"/>
      <c r="H58" s="60"/>
      <c r="I58" s="60"/>
      <c r="J58" s="59"/>
      <c r="K58" s="59"/>
      <c r="L58" s="60"/>
      <c r="M58" s="60"/>
      <c r="N58" s="59"/>
      <c r="O58" s="59"/>
      <c r="P58" s="60">
        <v>-54247</v>
      </c>
      <c r="Q58" s="60"/>
      <c r="R58" s="59">
        <v>-54247</v>
      </c>
      <c r="S58" s="59"/>
      <c r="T58" s="60"/>
      <c r="U58" s="60"/>
      <c r="V58" s="59"/>
      <c r="W58" s="59">
        <v>-54247</v>
      </c>
      <c r="X58" s="60">
        <v>1232625</v>
      </c>
      <c r="Y58" s="59">
        <v>-1286872</v>
      </c>
      <c r="Z58" s="61">
        <v>-104.4</v>
      </c>
      <c r="AA58" s="62">
        <v>1643500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28623555</v>
      </c>
      <c r="D60" s="346">
        <f t="shared" si="14"/>
        <v>0</v>
      </c>
      <c r="E60" s="219">
        <f t="shared" si="14"/>
        <v>170043113</v>
      </c>
      <c r="F60" s="264">
        <f t="shared" si="14"/>
        <v>43168100</v>
      </c>
      <c r="G60" s="264">
        <f t="shared" si="14"/>
        <v>355763</v>
      </c>
      <c r="H60" s="219">
        <f t="shared" si="14"/>
        <v>1869535</v>
      </c>
      <c r="I60" s="219">
        <f t="shared" si="14"/>
        <v>1024000</v>
      </c>
      <c r="J60" s="264">
        <f t="shared" si="14"/>
        <v>3249298</v>
      </c>
      <c r="K60" s="264">
        <f t="shared" si="14"/>
        <v>0</v>
      </c>
      <c r="L60" s="219">
        <f t="shared" si="14"/>
        <v>0</v>
      </c>
      <c r="M60" s="219">
        <f t="shared" si="14"/>
        <v>2300000</v>
      </c>
      <c r="N60" s="264">
        <f t="shared" si="14"/>
        <v>2300000</v>
      </c>
      <c r="O60" s="264">
        <f t="shared" si="14"/>
        <v>779396</v>
      </c>
      <c r="P60" s="219">
        <f t="shared" si="14"/>
        <v>2558712</v>
      </c>
      <c r="Q60" s="219">
        <f t="shared" si="14"/>
        <v>2141702</v>
      </c>
      <c r="R60" s="264">
        <f t="shared" si="14"/>
        <v>5479810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11029108</v>
      </c>
      <c r="X60" s="219">
        <f t="shared" si="14"/>
        <v>32376075</v>
      </c>
      <c r="Y60" s="264">
        <f t="shared" si="14"/>
        <v>-21346967</v>
      </c>
      <c r="Z60" s="337">
        <f>+IF(X60&lt;&gt;0,+(Y60/X60)*100,0)</f>
        <v>-65.93438827899924</v>
      </c>
      <c r="AA60" s="232">
        <f>+AA57+AA54+AA51+AA40+AA37+AA34+AA22+AA5</f>
        <v>43168100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2017-05-05T12:14:35Z</dcterms:created>
  <dcterms:modified xsi:type="dcterms:W3CDTF">2017-05-05T12:14:38Z</dcterms:modified>
  <cp:category/>
  <cp:version/>
  <cp:contentType/>
  <cp:contentStatus/>
</cp:coreProperties>
</file>