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<sst xmlns="http://schemas.openxmlformats.org/spreadsheetml/2006/main" count="857" uniqueCount="303">
  <si>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Ndlambe(EC105)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</si>
  <si>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</si>
  <si>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</si>
  <si>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</si>
  <si>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</si>
  <si>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</si>
  <si>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</si>
  <si>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</si>
  <si>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</si>
  <si>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</si>
  <si>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</si>
  <si>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</si>
  <si>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</si>
  <si>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</si>
  <si>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</si>
  <si>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</si>
  <si>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</si>
  <si>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</si>
  <si>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</si>
  <si>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</si>
  <si>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</si>
  <si>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</si>
  <si>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</si>
  <si>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</si>
  <si>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</si>
  <si>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</si>
  <si>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</si>
  <si>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</si>
  <si>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</si>
  <si>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</si>
  <si>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</si>
  <si>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</si>
  <si>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</si>
  <si>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</si>
  <si>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</si>
  <si>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</si>
  <si>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</si>
  <si>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</si>
  <si>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</si>
  <si>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</si>
  <si>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</si>
  <si>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</si>
  <si>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</si>
  <si>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</si>
  <si>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</si>
  <si>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</si>
  <si>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</si>
  <si>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</si>
  <si>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</si>
  <si>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</si>
  <si>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</si>
  <si>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</si>
  <si>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</si>
  <si>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</si>
  <si>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</si>
  <si>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</si>
  <si>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</si>
  <si>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</si>
  <si>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</si>
  <si>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</si>
  <si>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</si>
  <si>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</si>
  <si>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</si>
  <si>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</si>
  <si>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</si>
  <si>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</si>
  <si>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</si>
  <si>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</si>
  <si>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</si>
  <si>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</si>
  <si>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Ndlambe(EC105)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</si>
  <si>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</si>
  <si>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</si>
  <si>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</si>
  <si>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</si>
  <si>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</si>
  <si>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</si>
  <si>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</si>
  <si>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</si>
  <si>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</si>
  <si>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</si>
  <si>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</si>
  <si>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</si>
  <si>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</si>
  <si>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</si>
  <si>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</si>
  <si>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</si>
  <si>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</si>
  <si>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</si>
  <si>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</si>
  <si>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</si>
  <si>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</si>
  <si>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</si>
  <si>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</si>
  <si>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</si>
  <si>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</si>
  <si>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</si>
  <si>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</si>
  <si>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</si>
  <si>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</si>
  <si>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Ndlambe(EC105)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</si>
  <si>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</si>
  <si>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</si>
  <si>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</si>
  <si>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</si>
  <si>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</si>
  <si>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</si>
  <si>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</si>
  <si>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</si>
  <si>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</si>
  <si>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</si>
  <si>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</si>
  <si>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</si>
  <si>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</si>
  <si>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</si>
  <si>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</si>
  <si>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</si>
  <si>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</si>
  <si>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</si>
  <si>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</si>
  <si>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</si>
  <si>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</si>
  <si>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</si>
  <si>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</si>
  <si>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</si>
  <si>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</si>
  <si>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</si>
  <si>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</si>
  <si>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</si>
  <si>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Ndlambe(EC105)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</si>
  <si>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</si>
  <si>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</si>
  <si>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</si>
  <si>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</si>
  <si>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</si>
  <si>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</si>
  <si>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</si>
  <si>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</si>
  <si>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</si>
  <si>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</si>
  <si>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Ndlambe(EC105)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</si>
  <si>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</si>
  <si>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</si>
  <si>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</si>
  <si>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</si>
  <si>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</si>
  <si>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</si>
  <si>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</si>
  <si>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</si>
  <si>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</si>
  <si>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</si>
  <si>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</si>
  <si>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</si>
  <si>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</si>
  <si>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</si>
  <si>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</si>
  <si>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</si>
  <si>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</si>
  <si>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</si>
  <si>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</si>
  <si>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</si>
  <si>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</si>
  <si>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</si>
  <si>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</si>
  <si>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</si>
  <si>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</si>
  <si>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</si>
  <si>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</si>
  <si>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</si>
  <si>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</si>
  <si>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</si>
  <si>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</si>
  <si>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</si>
  <si>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</si>
  <si>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Ndlambe(EC105)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</si>
  <si>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</si>
  <si>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</si>
  <si>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</si>
  <si>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</si>
  <si>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</si>
  <si>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</si>
  <si>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</si>
  <si>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</si>
  <si>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</si>
  <si>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</si>
  <si>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</si>
  <si>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</si>
  <si>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</si>
  <si>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</si>
  <si>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</si>
  <si>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</si>
  <si>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</si>
  <si>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</si>
  <si>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</si>
  <si>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</si>
  <si>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</si>
  <si>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</si>
  <si>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</si>
  <si>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</si>
  <si>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</si>
  <si>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</si>
  <si>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</si>
  <si>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Ndlambe(EC105)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</si>
  <si>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</si>
  <si>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</si>
  <si>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</si>
  <si>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</si>
  <si>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</si>
  <si>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</si>
  <si>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</si>
  <si>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</si>
  <si>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</si>
  <si>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</si>
  <si>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</si>
  <si>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</si>
  <si>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</si>
  <si>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</si>
  <si>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</si>
  <si>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</si>
  <si>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</si>
  <si>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</si>
  <si>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</si>
  <si>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</si>
  <si>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</si>
  <si>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</si>
  <si>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</si>
  <si>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</si>
  <si>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Ndlambe(EC105)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</si>
  <si>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</si>
  <si>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</si>
  <si>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</si>
  <si>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</si>
  <si>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</si>
  <si>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</si>
  <si>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</si>
  <si>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</si>
  <si>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</si>
  <si>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</si>
  <si>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</si>
  <si>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</si>
  <si>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</si>
  <si>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</si>
  <si>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</si>
  <si>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</si>
  <si>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</si>
  <si>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</si>
  <si>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</si>
  <si>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</si>
  <si>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</si>
  <si>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</si>
  <si>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</si>
  <si>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</si>
  <si>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</si>
  <si>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</si>
  <si>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</si>
  <si>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</si>
  <si>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</si>
  <si>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</si>
  <si>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</si>
  <si>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</si>
  <si>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</si>
  <si>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</si>
  <si>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</si>
  <si>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Ndlambe(EC105)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</si>
  <si>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</si>
  <si>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</si>
  <si>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Ndlambe(EC105)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</si>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</sst>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76545466</v>
      </c>
      <c r="C5" s="19">
        <v>0</v>
      </c>
      <c r="D5" s="59">
        <v>96999248</v>
      </c>
      <c r="E5" s="60">
        <v>94617170</v>
      </c>
      <c r="F5" s="60">
        <v>9834010</v>
      </c>
      <c r="G5" s="60">
        <v>7412559</v>
      </c>
      <c r="H5" s="60">
        <v>7299487</v>
      </c>
      <c r="I5" s="60">
        <v>24546056</v>
      </c>
      <c r="J5" s="60">
        <v>6932514</v>
      </c>
      <c r="K5" s="60">
        <v>7014671</v>
      </c>
      <c r="L5" s="60">
        <v>6643627</v>
      </c>
      <c r="M5" s="60">
        <v>20590812</v>
      </c>
      <c r="N5" s="60">
        <v>6594188</v>
      </c>
      <c r="O5" s="60">
        <v>6628447</v>
      </c>
      <c r="P5" s="60">
        <v>0</v>
      </c>
      <c r="Q5" s="60">
        <v>13222635</v>
      </c>
      <c r="R5" s="60">
        <v>0</v>
      </c>
      <c r="S5" s="60">
        <v>0</v>
      </c>
      <c r="T5" s="60">
        <v>0</v>
      </c>
      <c r="U5" s="60">
        <v>0</v>
      </c>
      <c r="V5" s="60">
        <v>58359503</v>
      </c>
      <c r="W5" s="60">
        <v>77219307</v>
      </c>
      <c r="X5" s="60">
        <v>-18859804</v>
      </c>
      <c r="Y5" s="61">
        <v>-24.42</v>
      </c>
      <c r="Z5" s="62">
        <v>94617170</v>
      </c>
    </row>
    <row r="6" spans="1:26" ht="12.75">
      <c r="A6" s="58" t="s">
        <v>32</v>
      </c>
      <c r="B6" s="19">
        <v>101364771</v>
      </c>
      <c r="C6" s="19">
        <v>0</v>
      </c>
      <c r="D6" s="59">
        <v>158449144</v>
      </c>
      <c r="E6" s="60">
        <v>104548528</v>
      </c>
      <c r="F6" s="60">
        <v>10225095</v>
      </c>
      <c r="G6" s="60">
        <v>11928572</v>
      </c>
      <c r="H6" s="60">
        <v>11640422</v>
      </c>
      <c r="I6" s="60">
        <v>33794089</v>
      </c>
      <c r="J6" s="60">
        <v>5824164</v>
      </c>
      <c r="K6" s="60">
        <v>9263482</v>
      </c>
      <c r="L6" s="60">
        <v>8912237</v>
      </c>
      <c r="M6" s="60">
        <v>23999883</v>
      </c>
      <c r="N6" s="60">
        <v>9267761</v>
      </c>
      <c r="O6" s="60">
        <v>9937094</v>
      </c>
      <c r="P6" s="60">
        <v>0</v>
      </c>
      <c r="Q6" s="60">
        <v>19204855</v>
      </c>
      <c r="R6" s="60">
        <v>0</v>
      </c>
      <c r="S6" s="60">
        <v>0</v>
      </c>
      <c r="T6" s="60">
        <v>0</v>
      </c>
      <c r="U6" s="60">
        <v>0</v>
      </c>
      <c r="V6" s="60">
        <v>76998827</v>
      </c>
      <c r="W6" s="60">
        <v>123590330</v>
      </c>
      <c r="X6" s="60">
        <v>-46591503</v>
      </c>
      <c r="Y6" s="61">
        <v>-37.7</v>
      </c>
      <c r="Z6" s="62">
        <v>104548528</v>
      </c>
    </row>
    <row r="7" spans="1:26" ht="12.75">
      <c r="A7" s="58" t="s">
        <v>33</v>
      </c>
      <c r="B7" s="19">
        <v>2068403</v>
      </c>
      <c r="C7" s="19">
        <v>0</v>
      </c>
      <c r="D7" s="59">
        <v>625818</v>
      </c>
      <c r="E7" s="60">
        <v>625818</v>
      </c>
      <c r="F7" s="60">
        <v>3935</v>
      </c>
      <c r="G7" s="60">
        <v>7790</v>
      </c>
      <c r="H7" s="60">
        <v>591056</v>
      </c>
      <c r="I7" s="60">
        <v>602781</v>
      </c>
      <c r="J7" s="60">
        <v>214202</v>
      </c>
      <c r="K7" s="60">
        <v>5628</v>
      </c>
      <c r="L7" s="60">
        <v>654261</v>
      </c>
      <c r="M7" s="60">
        <v>874091</v>
      </c>
      <c r="N7" s="60">
        <v>7984</v>
      </c>
      <c r="O7" s="60">
        <v>6524</v>
      </c>
      <c r="P7" s="60">
        <v>0</v>
      </c>
      <c r="Q7" s="60">
        <v>14508</v>
      </c>
      <c r="R7" s="60">
        <v>0</v>
      </c>
      <c r="S7" s="60">
        <v>0</v>
      </c>
      <c r="T7" s="60">
        <v>0</v>
      </c>
      <c r="U7" s="60">
        <v>0</v>
      </c>
      <c r="V7" s="60">
        <v>1491380</v>
      </c>
      <c r="W7" s="60">
        <v>488138</v>
      </c>
      <c r="X7" s="60">
        <v>1003242</v>
      </c>
      <c r="Y7" s="61">
        <v>205.52</v>
      </c>
      <c r="Z7" s="62">
        <v>625818</v>
      </c>
    </row>
    <row r="8" spans="1:26" ht="12.75">
      <c r="A8" s="58" t="s">
        <v>34</v>
      </c>
      <c r="B8" s="19">
        <v>84028253</v>
      </c>
      <c r="C8" s="19">
        <v>0</v>
      </c>
      <c r="D8" s="59">
        <v>95929884</v>
      </c>
      <c r="E8" s="60">
        <v>96721742</v>
      </c>
      <c r="F8" s="60">
        <v>28211000</v>
      </c>
      <c r="G8" s="60">
        <v>983432</v>
      </c>
      <c r="H8" s="60">
        <v>974134</v>
      </c>
      <c r="I8" s="60">
        <v>30168566</v>
      </c>
      <c r="J8" s="60">
        <v>2073634</v>
      </c>
      <c r="K8" s="60">
        <v>3958942</v>
      </c>
      <c r="L8" s="60">
        <v>27841563</v>
      </c>
      <c r="M8" s="60">
        <v>33874139</v>
      </c>
      <c r="N8" s="60">
        <v>3290161</v>
      </c>
      <c r="O8" s="60">
        <v>3032270</v>
      </c>
      <c r="P8" s="60">
        <v>0</v>
      </c>
      <c r="Q8" s="60">
        <v>6322431</v>
      </c>
      <c r="R8" s="60">
        <v>0</v>
      </c>
      <c r="S8" s="60">
        <v>0</v>
      </c>
      <c r="T8" s="60">
        <v>0</v>
      </c>
      <c r="U8" s="60">
        <v>0</v>
      </c>
      <c r="V8" s="60">
        <v>70365136</v>
      </c>
      <c r="W8" s="60">
        <v>74825721</v>
      </c>
      <c r="X8" s="60">
        <v>-4460585</v>
      </c>
      <c r="Y8" s="61">
        <v>-5.96</v>
      </c>
      <c r="Z8" s="62">
        <v>96721742</v>
      </c>
    </row>
    <row r="9" spans="1:26" ht="12.75">
      <c r="A9" s="58" t="s">
        <v>35</v>
      </c>
      <c r="B9" s="19">
        <v>15177810</v>
      </c>
      <c r="C9" s="19">
        <v>0</v>
      </c>
      <c r="D9" s="59">
        <v>22072411</v>
      </c>
      <c r="E9" s="60">
        <v>21785806</v>
      </c>
      <c r="F9" s="60">
        <v>2176342</v>
      </c>
      <c r="G9" s="60">
        <v>1389144</v>
      </c>
      <c r="H9" s="60">
        <v>1841152</v>
      </c>
      <c r="I9" s="60">
        <v>5406638</v>
      </c>
      <c r="J9" s="60">
        <v>1427356</v>
      </c>
      <c r="K9" s="60">
        <v>1701519</v>
      </c>
      <c r="L9" s="60">
        <v>1911200</v>
      </c>
      <c r="M9" s="60">
        <v>5040075</v>
      </c>
      <c r="N9" s="60">
        <v>1138603</v>
      </c>
      <c r="O9" s="60">
        <v>1570166</v>
      </c>
      <c r="P9" s="60">
        <v>0</v>
      </c>
      <c r="Q9" s="60">
        <v>2708769</v>
      </c>
      <c r="R9" s="60">
        <v>0</v>
      </c>
      <c r="S9" s="60">
        <v>0</v>
      </c>
      <c r="T9" s="60">
        <v>0</v>
      </c>
      <c r="U9" s="60">
        <v>0</v>
      </c>
      <c r="V9" s="60">
        <v>13155482</v>
      </c>
      <c r="W9" s="60">
        <v>14635915</v>
      </c>
      <c r="X9" s="60">
        <v>-1480433</v>
      </c>
      <c r="Y9" s="61">
        <v>-10.12</v>
      </c>
      <c r="Z9" s="62">
        <v>21785806</v>
      </c>
    </row>
    <row r="10" spans="1:26" ht="22.5">
      <c r="A10" s="63" t="s">
        <v>278</v>
      </c>
      <c r="B10" s="64">
        <f>SUM(B5:B9)</f>
        <v>279184703</v>
      </c>
      <c r="C10" s="64">
        <f>SUM(C5:C9)</f>
        <v>0</v>
      </c>
      <c r="D10" s="65">
        <f aca="true" t="shared" si="0" ref="D10:Z10">SUM(D5:D9)</f>
        <v>374076505</v>
      </c>
      <c r="E10" s="66">
        <f t="shared" si="0"/>
        <v>318299064</v>
      </c>
      <c r="F10" s="66">
        <f t="shared" si="0"/>
        <v>50450382</v>
      </c>
      <c r="G10" s="66">
        <f t="shared" si="0"/>
        <v>21721497</v>
      </c>
      <c r="H10" s="66">
        <f t="shared" si="0"/>
        <v>22346251</v>
      </c>
      <c r="I10" s="66">
        <f t="shared" si="0"/>
        <v>94518130</v>
      </c>
      <c r="J10" s="66">
        <f t="shared" si="0"/>
        <v>16471870</v>
      </c>
      <c r="K10" s="66">
        <f t="shared" si="0"/>
        <v>21944242</v>
      </c>
      <c r="L10" s="66">
        <f t="shared" si="0"/>
        <v>45962888</v>
      </c>
      <c r="M10" s="66">
        <f t="shared" si="0"/>
        <v>84379000</v>
      </c>
      <c r="N10" s="66">
        <f t="shared" si="0"/>
        <v>20298697</v>
      </c>
      <c r="O10" s="66">
        <f t="shared" si="0"/>
        <v>21174501</v>
      </c>
      <c r="P10" s="66">
        <f t="shared" si="0"/>
        <v>0</v>
      </c>
      <c r="Q10" s="66">
        <f t="shared" si="0"/>
        <v>41473198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220370328</v>
      </c>
      <c r="W10" s="66">
        <f t="shared" si="0"/>
        <v>290759411</v>
      </c>
      <c r="X10" s="66">
        <f t="shared" si="0"/>
        <v>-70389083</v>
      </c>
      <c r="Y10" s="67">
        <f>+IF(W10&lt;&gt;0,(X10/W10)*100,0)</f>
        <v>-24.208703256727947</v>
      </c>
      <c r="Z10" s="68">
        <f t="shared" si="0"/>
        <v>318299064</v>
      </c>
    </row>
    <row r="11" spans="1:26" ht="12.75">
      <c r="A11" s="58" t="s">
        <v>37</v>
      </c>
      <c r="B11" s="19">
        <v>122051165</v>
      </c>
      <c r="C11" s="19">
        <v>0</v>
      </c>
      <c r="D11" s="59">
        <v>114500055</v>
      </c>
      <c r="E11" s="60">
        <v>119847531</v>
      </c>
      <c r="F11" s="60">
        <v>8927634</v>
      </c>
      <c r="G11" s="60">
        <v>9130441</v>
      </c>
      <c r="H11" s="60">
        <v>9181174</v>
      </c>
      <c r="I11" s="60">
        <v>27239249</v>
      </c>
      <c r="J11" s="60">
        <v>9019458</v>
      </c>
      <c r="K11" s="60">
        <v>9537687</v>
      </c>
      <c r="L11" s="60">
        <v>14047158</v>
      </c>
      <c r="M11" s="60">
        <v>32604303</v>
      </c>
      <c r="N11" s="60">
        <v>10311285</v>
      </c>
      <c r="O11" s="60">
        <v>9002429</v>
      </c>
      <c r="P11" s="60">
        <v>0</v>
      </c>
      <c r="Q11" s="60">
        <v>19313714</v>
      </c>
      <c r="R11" s="60">
        <v>0</v>
      </c>
      <c r="S11" s="60">
        <v>0</v>
      </c>
      <c r="T11" s="60">
        <v>0</v>
      </c>
      <c r="U11" s="60">
        <v>0</v>
      </c>
      <c r="V11" s="60">
        <v>79157266</v>
      </c>
      <c r="W11" s="60">
        <v>90323676</v>
      </c>
      <c r="X11" s="60">
        <v>-11166410</v>
      </c>
      <c r="Y11" s="61">
        <v>-12.36</v>
      </c>
      <c r="Z11" s="62">
        <v>119847531</v>
      </c>
    </row>
    <row r="12" spans="1:26" ht="12.75">
      <c r="A12" s="58" t="s">
        <v>38</v>
      </c>
      <c r="B12" s="19">
        <v>5959606</v>
      </c>
      <c r="C12" s="19">
        <v>0</v>
      </c>
      <c r="D12" s="59">
        <v>5965886</v>
      </c>
      <c r="E12" s="60">
        <v>2816886</v>
      </c>
      <c r="F12" s="60">
        <v>445448</v>
      </c>
      <c r="G12" s="60">
        <v>438460</v>
      </c>
      <c r="H12" s="60">
        <v>449103</v>
      </c>
      <c r="I12" s="60">
        <v>1333011</v>
      </c>
      <c r="J12" s="60">
        <v>449123</v>
      </c>
      <c r="K12" s="60">
        <v>453732</v>
      </c>
      <c r="L12" s="60">
        <v>498896</v>
      </c>
      <c r="M12" s="60">
        <v>1401751</v>
      </c>
      <c r="N12" s="60">
        <v>521962</v>
      </c>
      <c r="O12" s="60">
        <v>463567</v>
      </c>
      <c r="P12" s="60">
        <v>0</v>
      </c>
      <c r="Q12" s="60">
        <v>985529</v>
      </c>
      <c r="R12" s="60">
        <v>0</v>
      </c>
      <c r="S12" s="60">
        <v>0</v>
      </c>
      <c r="T12" s="60">
        <v>0</v>
      </c>
      <c r="U12" s="60">
        <v>0</v>
      </c>
      <c r="V12" s="60">
        <v>3720291</v>
      </c>
      <c r="W12" s="60">
        <v>4653391</v>
      </c>
      <c r="X12" s="60">
        <v>-933100</v>
      </c>
      <c r="Y12" s="61">
        <v>-20.05</v>
      </c>
      <c r="Z12" s="62">
        <v>2816886</v>
      </c>
    </row>
    <row r="13" spans="1:26" ht="12.75">
      <c r="A13" s="58" t="s">
        <v>279</v>
      </c>
      <c r="B13" s="19">
        <v>36187615</v>
      </c>
      <c r="C13" s="19">
        <v>0</v>
      </c>
      <c r="D13" s="59">
        <v>4640558</v>
      </c>
      <c r="E13" s="60">
        <v>4449638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3619980</v>
      </c>
      <c r="X13" s="60">
        <v>-3619980</v>
      </c>
      <c r="Y13" s="61">
        <v>-100</v>
      </c>
      <c r="Z13" s="62">
        <v>4449638</v>
      </c>
    </row>
    <row r="14" spans="1:26" ht="12.75">
      <c r="A14" s="58" t="s">
        <v>40</v>
      </c>
      <c r="B14" s="19">
        <v>2011577</v>
      </c>
      <c r="C14" s="19">
        <v>0</v>
      </c>
      <c r="D14" s="59">
        <v>1952090</v>
      </c>
      <c r="E14" s="60">
        <v>1952090</v>
      </c>
      <c r="F14" s="60">
        <v>0</v>
      </c>
      <c r="G14" s="60">
        <v>254203</v>
      </c>
      <c r="H14" s="60">
        <v>641234</v>
      </c>
      <c r="I14" s="60">
        <v>895437</v>
      </c>
      <c r="J14" s="60">
        <v>0</v>
      </c>
      <c r="K14" s="60">
        <v>0</v>
      </c>
      <c r="L14" s="60">
        <v>239724</v>
      </c>
      <c r="M14" s="60">
        <v>239724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1135161</v>
      </c>
      <c r="W14" s="60">
        <v>1522629</v>
      </c>
      <c r="X14" s="60">
        <v>-387468</v>
      </c>
      <c r="Y14" s="61">
        <v>-25.45</v>
      </c>
      <c r="Z14" s="62">
        <v>1952090</v>
      </c>
    </row>
    <row r="15" spans="1:26" ht="12.75">
      <c r="A15" s="58" t="s">
        <v>41</v>
      </c>
      <c r="B15" s="19">
        <v>50507651</v>
      </c>
      <c r="C15" s="19">
        <v>0</v>
      </c>
      <c r="D15" s="59">
        <v>58523610</v>
      </c>
      <c r="E15" s="60">
        <v>58549326</v>
      </c>
      <c r="F15" s="60">
        <v>197816</v>
      </c>
      <c r="G15" s="60">
        <v>1799672</v>
      </c>
      <c r="H15" s="60">
        <v>1690877</v>
      </c>
      <c r="I15" s="60">
        <v>3688365</v>
      </c>
      <c r="J15" s="60">
        <v>1126907</v>
      </c>
      <c r="K15" s="60">
        <v>2259683</v>
      </c>
      <c r="L15" s="60">
        <v>1544760</v>
      </c>
      <c r="M15" s="60">
        <v>4931350</v>
      </c>
      <c r="N15" s="60">
        <v>1080111</v>
      </c>
      <c r="O15" s="60">
        <v>2298840</v>
      </c>
      <c r="P15" s="60">
        <v>0</v>
      </c>
      <c r="Q15" s="60">
        <v>3378951</v>
      </c>
      <c r="R15" s="60">
        <v>0</v>
      </c>
      <c r="S15" s="60">
        <v>0</v>
      </c>
      <c r="T15" s="60">
        <v>0</v>
      </c>
      <c r="U15" s="60">
        <v>0</v>
      </c>
      <c r="V15" s="60">
        <v>11998666</v>
      </c>
      <c r="W15" s="60">
        <v>45648975</v>
      </c>
      <c r="X15" s="60">
        <v>-33650309</v>
      </c>
      <c r="Y15" s="61">
        <v>-73.72</v>
      </c>
      <c r="Z15" s="62">
        <v>58549326</v>
      </c>
    </row>
    <row r="16" spans="1:26" ht="12.75">
      <c r="A16" s="69" t="s">
        <v>42</v>
      </c>
      <c r="B16" s="19">
        <v>830173</v>
      </c>
      <c r="C16" s="19">
        <v>0</v>
      </c>
      <c r="D16" s="59">
        <v>0</v>
      </c>
      <c r="E16" s="60">
        <v>913750</v>
      </c>
      <c r="F16" s="60">
        <v>3254226</v>
      </c>
      <c r="G16" s="60">
        <v>918540</v>
      </c>
      <c r="H16" s="60">
        <v>3448298</v>
      </c>
      <c r="I16" s="60">
        <v>7621064</v>
      </c>
      <c r="J16" s="60">
        <v>-3446288</v>
      </c>
      <c r="K16" s="60">
        <v>319736</v>
      </c>
      <c r="L16" s="60">
        <v>789180</v>
      </c>
      <c r="M16" s="60">
        <v>-2337372</v>
      </c>
      <c r="N16" s="60">
        <v>-1563975</v>
      </c>
      <c r="O16" s="60">
        <v>1350144</v>
      </c>
      <c r="P16" s="60">
        <v>0</v>
      </c>
      <c r="Q16" s="60">
        <v>-213831</v>
      </c>
      <c r="R16" s="60">
        <v>0</v>
      </c>
      <c r="S16" s="60">
        <v>0</v>
      </c>
      <c r="T16" s="60">
        <v>0</v>
      </c>
      <c r="U16" s="60">
        <v>0</v>
      </c>
      <c r="V16" s="60">
        <v>5069861</v>
      </c>
      <c r="W16" s="60"/>
      <c r="X16" s="60">
        <v>5069861</v>
      </c>
      <c r="Y16" s="61">
        <v>0</v>
      </c>
      <c r="Z16" s="62">
        <v>913750</v>
      </c>
    </row>
    <row r="17" spans="1:26" ht="12.75">
      <c r="A17" s="58" t="s">
        <v>43</v>
      </c>
      <c r="B17" s="19">
        <v>104352021</v>
      </c>
      <c r="C17" s="19">
        <v>0</v>
      </c>
      <c r="D17" s="59">
        <v>188415748</v>
      </c>
      <c r="E17" s="60">
        <v>122632244</v>
      </c>
      <c r="F17" s="60">
        <v>6037712</v>
      </c>
      <c r="G17" s="60">
        <v>12693265</v>
      </c>
      <c r="H17" s="60">
        <v>11943089</v>
      </c>
      <c r="I17" s="60">
        <v>30674066</v>
      </c>
      <c r="J17" s="60">
        <v>11877550</v>
      </c>
      <c r="K17" s="60">
        <v>10441095</v>
      </c>
      <c r="L17" s="60">
        <v>17546744</v>
      </c>
      <c r="M17" s="60">
        <v>39865389</v>
      </c>
      <c r="N17" s="60">
        <v>9285077</v>
      </c>
      <c r="O17" s="60">
        <v>13538044</v>
      </c>
      <c r="P17" s="60">
        <v>0</v>
      </c>
      <c r="Q17" s="60">
        <v>22823121</v>
      </c>
      <c r="R17" s="60">
        <v>0</v>
      </c>
      <c r="S17" s="60">
        <v>0</v>
      </c>
      <c r="T17" s="60">
        <v>0</v>
      </c>
      <c r="U17" s="60">
        <v>0</v>
      </c>
      <c r="V17" s="60">
        <v>93362576</v>
      </c>
      <c r="W17" s="60">
        <v>146964392</v>
      </c>
      <c r="X17" s="60">
        <v>-53601816</v>
      </c>
      <c r="Y17" s="61">
        <v>-36.47</v>
      </c>
      <c r="Z17" s="62">
        <v>122632244</v>
      </c>
    </row>
    <row r="18" spans="1:26" ht="12.75">
      <c r="A18" s="70" t="s">
        <v>44</v>
      </c>
      <c r="B18" s="71">
        <f>SUM(B11:B17)</f>
        <v>321899808</v>
      </c>
      <c r="C18" s="71">
        <f>SUM(C11:C17)</f>
        <v>0</v>
      </c>
      <c r="D18" s="72">
        <f aca="true" t="shared" si="1" ref="D18:Z18">SUM(D11:D17)</f>
        <v>373997947</v>
      </c>
      <c r="E18" s="73">
        <f t="shared" si="1"/>
        <v>311161465</v>
      </c>
      <c r="F18" s="73">
        <f t="shared" si="1"/>
        <v>18862836</v>
      </c>
      <c r="G18" s="73">
        <f t="shared" si="1"/>
        <v>25234581</v>
      </c>
      <c r="H18" s="73">
        <f t="shared" si="1"/>
        <v>27353775</v>
      </c>
      <c r="I18" s="73">
        <f t="shared" si="1"/>
        <v>71451192</v>
      </c>
      <c r="J18" s="73">
        <f t="shared" si="1"/>
        <v>19026750</v>
      </c>
      <c r="K18" s="73">
        <f t="shared" si="1"/>
        <v>23011933</v>
      </c>
      <c r="L18" s="73">
        <f t="shared" si="1"/>
        <v>34666462</v>
      </c>
      <c r="M18" s="73">
        <f t="shared" si="1"/>
        <v>76705145</v>
      </c>
      <c r="N18" s="73">
        <f t="shared" si="1"/>
        <v>19634460</v>
      </c>
      <c r="O18" s="73">
        <f t="shared" si="1"/>
        <v>26653024</v>
      </c>
      <c r="P18" s="73">
        <f t="shared" si="1"/>
        <v>0</v>
      </c>
      <c r="Q18" s="73">
        <f t="shared" si="1"/>
        <v>46287484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194443821</v>
      </c>
      <c r="W18" s="73">
        <f t="shared" si="1"/>
        <v>292733043</v>
      </c>
      <c r="X18" s="73">
        <f t="shared" si="1"/>
        <v>-98289222</v>
      </c>
      <c r="Y18" s="67">
        <f>+IF(W18&lt;&gt;0,(X18/W18)*100,0)</f>
        <v>-33.57640155436775</v>
      </c>
      <c r="Z18" s="74">
        <f t="shared" si="1"/>
        <v>311161465</v>
      </c>
    </row>
    <row r="19" spans="1:26" ht="12.75">
      <c r="A19" s="70" t="s">
        <v>45</v>
      </c>
      <c r="B19" s="75">
        <f>+B10-B18</f>
        <v>-42715105</v>
      </c>
      <c r="C19" s="75">
        <f>+C10-C18</f>
        <v>0</v>
      </c>
      <c r="D19" s="76">
        <f aca="true" t="shared" si="2" ref="D19:Z19">+D10-D18</f>
        <v>78558</v>
      </c>
      <c r="E19" s="77">
        <f t="shared" si="2"/>
        <v>7137599</v>
      </c>
      <c r="F19" s="77">
        <f t="shared" si="2"/>
        <v>31587546</v>
      </c>
      <c r="G19" s="77">
        <f t="shared" si="2"/>
        <v>-3513084</v>
      </c>
      <c r="H19" s="77">
        <f t="shared" si="2"/>
        <v>-5007524</v>
      </c>
      <c r="I19" s="77">
        <f t="shared" si="2"/>
        <v>23066938</v>
      </c>
      <c r="J19" s="77">
        <f t="shared" si="2"/>
        <v>-2554880</v>
      </c>
      <c r="K19" s="77">
        <f t="shared" si="2"/>
        <v>-1067691</v>
      </c>
      <c r="L19" s="77">
        <f t="shared" si="2"/>
        <v>11296426</v>
      </c>
      <c r="M19" s="77">
        <f t="shared" si="2"/>
        <v>7673855</v>
      </c>
      <c r="N19" s="77">
        <f t="shared" si="2"/>
        <v>664237</v>
      </c>
      <c r="O19" s="77">
        <f t="shared" si="2"/>
        <v>-5478523</v>
      </c>
      <c r="P19" s="77">
        <f t="shared" si="2"/>
        <v>0</v>
      </c>
      <c r="Q19" s="77">
        <f t="shared" si="2"/>
        <v>-4814286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25926507</v>
      </c>
      <c r="W19" s="77">
        <f>IF(E10=E18,0,W10-W18)</f>
        <v>-1973632</v>
      </c>
      <c r="X19" s="77">
        <f t="shared" si="2"/>
        <v>27900139</v>
      </c>
      <c r="Y19" s="78">
        <f>+IF(W19&lt;&gt;0,(X19/W19)*100,0)</f>
        <v>-1413.6444382742072</v>
      </c>
      <c r="Z19" s="79">
        <f t="shared" si="2"/>
        <v>7137599</v>
      </c>
    </row>
    <row r="20" spans="1:26" ht="12.75">
      <c r="A20" s="58" t="s">
        <v>46</v>
      </c>
      <c r="B20" s="19">
        <v>32575431</v>
      </c>
      <c r="C20" s="19">
        <v>0</v>
      </c>
      <c r="D20" s="59">
        <v>32206000</v>
      </c>
      <c r="E20" s="60">
        <v>35240300</v>
      </c>
      <c r="F20" s="60">
        <v>0</v>
      </c>
      <c r="G20" s="60">
        <v>243161</v>
      </c>
      <c r="H20" s="60">
        <v>1968618</v>
      </c>
      <c r="I20" s="60">
        <v>2211779</v>
      </c>
      <c r="J20" s="60">
        <v>4211162</v>
      </c>
      <c r="K20" s="60">
        <v>2913281</v>
      </c>
      <c r="L20" s="60">
        <v>4225870</v>
      </c>
      <c r="M20" s="60">
        <v>11350313</v>
      </c>
      <c r="N20" s="60">
        <v>2715852</v>
      </c>
      <c r="O20" s="60">
        <v>4029865</v>
      </c>
      <c r="P20" s="60">
        <v>0</v>
      </c>
      <c r="Q20" s="60">
        <v>6745717</v>
      </c>
      <c r="R20" s="60">
        <v>0</v>
      </c>
      <c r="S20" s="60">
        <v>0</v>
      </c>
      <c r="T20" s="60">
        <v>0</v>
      </c>
      <c r="U20" s="60">
        <v>0</v>
      </c>
      <c r="V20" s="60">
        <v>20307809</v>
      </c>
      <c r="W20" s="60">
        <v>25120914</v>
      </c>
      <c r="X20" s="60">
        <v>-4813105</v>
      </c>
      <c r="Y20" s="61">
        <v>-19.16</v>
      </c>
      <c r="Z20" s="62">
        <v>35240300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-10139674</v>
      </c>
      <c r="C22" s="86">
        <f>SUM(C19:C21)</f>
        <v>0</v>
      </c>
      <c r="D22" s="87">
        <f aca="true" t="shared" si="3" ref="D22:Z22">SUM(D19:D21)</f>
        <v>32284558</v>
      </c>
      <c r="E22" s="88">
        <f t="shared" si="3"/>
        <v>42377899</v>
      </c>
      <c r="F22" s="88">
        <f t="shared" si="3"/>
        <v>31587546</v>
      </c>
      <c r="G22" s="88">
        <f t="shared" si="3"/>
        <v>-3269923</v>
      </c>
      <c r="H22" s="88">
        <f t="shared" si="3"/>
        <v>-3038906</v>
      </c>
      <c r="I22" s="88">
        <f t="shared" si="3"/>
        <v>25278717</v>
      </c>
      <c r="J22" s="88">
        <f t="shared" si="3"/>
        <v>1656282</v>
      </c>
      <c r="K22" s="88">
        <f t="shared" si="3"/>
        <v>1845590</v>
      </c>
      <c r="L22" s="88">
        <f t="shared" si="3"/>
        <v>15522296</v>
      </c>
      <c r="M22" s="88">
        <f t="shared" si="3"/>
        <v>19024168</v>
      </c>
      <c r="N22" s="88">
        <f t="shared" si="3"/>
        <v>3380089</v>
      </c>
      <c r="O22" s="88">
        <f t="shared" si="3"/>
        <v>-1448658</v>
      </c>
      <c r="P22" s="88">
        <f t="shared" si="3"/>
        <v>0</v>
      </c>
      <c r="Q22" s="88">
        <f t="shared" si="3"/>
        <v>1931431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46234316</v>
      </c>
      <c r="W22" s="88">
        <f t="shared" si="3"/>
        <v>23147282</v>
      </c>
      <c r="X22" s="88">
        <f t="shared" si="3"/>
        <v>23087034</v>
      </c>
      <c r="Y22" s="89">
        <f>+IF(W22&lt;&gt;0,(X22/W22)*100,0)</f>
        <v>99.73971890090596</v>
      </c>
      <c r="Z22" s="90">
        <f t="shared" si="3"/>
        <v>42377899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-10139674</v>
      </c>
      <c r="C24" s="75">
        <f>SUM(C22:C23)</f>
        <v>0</v>
      </c>
      <c r="D24" s="76">
        <f aca="true" t="shared" si="4" ref="D24:Z24">SUM(D22:D23)</f>
        <v>32284558</v>
      </c>
      <c r="E24" s="77">
        <f t="shared" si="4"/>
        <v>42377899</v>
      </c>
      <c r="F24" s="77">
        <f t="shared" si="4"/>
        <v>31587546</v>
      </c>
      <c r="G24" s="77">
        <f t="shared" si="4"/>
        <v>-3269923</v>
      </c>
      <c r="H24" s="77">
        <f t="shared" si="4"/>
        <v>-3038906</v>
      </c>
      <c r="I24" s="77">
        <f t="shared" si="4"/>
        <v>25278717</v>
      </c>
      <c r="J24" s="77">
        <f t="shared" si="4"/>
        <v>1656282</v>
      </c>
      <c r="K24" s="77">
        <f t="shared" si="4"/>
        <v>1845590</v>
      </c>
      <c r="L24" s="77">
        <f t="shared" si="4"/>
        <v>15522296</v>
      </c>
      <c r="M24" s="77">
        <f t="shared" si="4"/>
        <v>19024168</v>
      </c>
      <c r="N24" s="77">
        <f t="shared" si="4"/>
        <v>3380089</v>
      </c>
      <c r="O24" s="77">
        <f t="shared" si="4"/>
        <v>-1448658</v>
      </c>
      <c r="P24" s="77">
        <f t="shared" si="4"/>
        <v>0</v>
      </c>
      <c r="Q24" s="77">
        <f t="shared" si="4"/>
        <v>1931431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46234316</v>
      </c>
      <c r="W24" s="77">
        <f t="shared" si="4"/>
        <v>23147282</v>
      </c>
      <c r="X24" s="77">
        <f t="shared" si="4"/>
        <v>23087034</v>
      </c>
      <c r="Y24" s="78">
        <f>+IF(W24&lt;&gt;0,(X24/W24)*100,0)</f>
        <v>99.73971890090596</v>
      </c>
      <c r="Z24" s="79">
        <f t="shared" si="4"/>
        <v>42377899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30717859</v>
      </c>
      <c r="C27" s="22">
        <v>0</v>
      </c>
      <c r="D27" s="99">
        <v>37284600</v>
      </c>
      <c r="E27" s="100">
        <v>42334800</v>
      </c>
      <c r="F27" s="100">
        <v>213299</v>
      </c>
      <c r="G27" s="100">
        <v>1794271</v>
      </c>
      <c r="H27" s="100">
        <v>3835647</v>
      </c>
      <c r="I27" s="100">
        <v>5843217</v>
      </c>
      <c r="J27" s="100">
        <v>2638976</v>
      </c>
      <c r="K27" s="100">
        <v>5437729</v>
      </c>
      <c r="L27" s="100">
        <v>2561518</v>
      </c>
      <c r="M27" s="100">
        <v>10638223</v>
      </c>
      <c r="N27" s="100">
        <v>3788631</v>
      </c>
      <c r="O27" s="100">
        <v>2752672</v>
      </c>
      <c r="P27" s="100">
        <v>0</v>
      </c>
      <c r="Q27" s="100">
        <v>6541303</v>
      </c>
      <c r="R27" s="100">
        <v>0</v>
      </c>
      <c r="S27" s="100">
        <v>0</v>
      </c>
      <c r="T27" s="100">
        <v>0</v>
      </c>
      <c r="U27" s="100">
        <v>0</v>
      </c>
      <c r="V27" s="100">
        <v>23022743</v>
      </c>
      <c r="W27" s="100">
        <v>31751100</v>
      </c>
      <c r="X27" s="100">
        <v>-8728357</v>
      </c>
      <c r="Y27" s="101">
        <v>-27.49</v>
      </c>
      <c r="Z27" s="102">
        <v>42334800</v>
      </c>
    </row>
    <row r="28" spans="1:26" ht="12.75">
      <c r="A28" s="103" t="s">
        <v>46</v>
      </c>
      <c r="B28" s="19">
        <v>28978968</v>
      </c>
      <c r="C28" s="19">
        <v>0</v>
      </c>
      <c r="D28" s="59">
        <v>32206300</v>
      </c>
      <c r="E28" s="60">
        <v>0</v>
      </c>
      <c r="F28" s="60">
        <v>213299</v>
      </c>
      <c r="G28" s="60">
        <v>1751771</v>
      </c>
      <c r="H28" s="60">
        <v>3796307</v>
      </c>
      <c r="I28" s="60">
        <v>5761377</v>
      </c>
      <c r="J28" s="60">
        <v>2638976</v>
      </c>
      <c r="K28" s="60">
        <v>3772921</v>
      </c>
      <c r="L28" s="60">
        <v>2424448</v>
      </c>
      <c r="M28" s="60">
        <v>8836345</v>
      </c>
      <c r="N28" s="60">
        <v>3574590</v>
      </c>
      <c r="O28" s="60">
        <v>2045521</v>
      </c>
      <c r="P28" s="60">
        <v>0</v>
      </c>
      <c r="Q28" s="60">
        <v>5620111</v>
      </c>
      <c r="R28" s="60">
        <v>0</v>
      </c>
      <c r="S28" s="60">
        <v>0</v>
      </c>
      <c r="T28" s="60">
        <v>0</v>
      </c>
      <c r="U28" s="60">
        <v>0</v>
      </c>
      <c r="V28" s="60">
        <v>20217833</v>
      </c>
      <c r="W28" s="60"/>
      <c r="X28" s="60">
        <v>20217833</v>
      </c>
      <c r="Y28" s="61">
        <v>0</v>
      </c>
      <c r="Z28" s="62">
        <v>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42334800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5761</v>
      </c>
      <c r="O29" s="60">
        <v>0</v>
      </c>
      <c r="P29" s="60">
        <v>0</v>
      </c>
      <c r="Q29" s="60">
        <v>5761</v>
      </c>
      <c r="R29" s="60">
        <v>0</v>
      </c>
      <c r="S29" s="60">
        <v>0</v>
      </c>
      <c r="T29" s="60">
        <v>0</v>
      </c>
      <c r="U29" s="60">
        <v>0</v>
      </c>
      <c r="V29" s="60">
        <v>5761</v>
      </c>
      <c r="W29" s="60">
        <v>31751100</v>
      </c>
      <c r="X29" s="60">
        <v>-31745339</v>
      </c>
      <c r="Y29" s="61">
        <v>-99.98</v>
      </c>
      <c r="Z29" s="62">
        <v>42334800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1738891</v>
      </c>
      <c r="C31" s="19">
        <v>0</v>
      </c>
      <c r="D31" s="59">
        <v>5078300</v>
      </c>
      <c r="E31" s="60">
        <v>0</v>
      </c>
      <c r="F31" s="60">
        <v>0</v>
      </c>
      <c r="G31" s="60">
        <v>42500</v>
      </c>
      <c r="H31" s="60">
        <v>39340</v>
      </c>
      <c r="I31" s="60">
        <v>81840</v>
      </c>
      <c r="J31" s="60">
        <v>0</v>
      </c>
      <c r="K31" s="60">
        <v>1664808</v>
      </c>
      <c r="L31" s="60">
        <v>137070</v>
      </c>
      <c r="M31" s="60">
        <v>1801878</v>
      </c>
      <c r="N31" s="60">
        <v>208280</v>
      </c>
      <c r="O31" s="60">
        <v>707151</v>
      </c>
      <c r="P31" s="60">
        <v>0</v>
      </c>
      <c r="Q31" s="60">
        <v>915431</v>
      </c>
      <c r="R31" s="60">
        <v>0</v>
      </c>
      <c r="S31" s="60">
        <v>0</v>
      </c>
      <c r="T31" s="60">
        <v>0</v>
      </c>
      <c r="U31" s="60">
        <v>0</v>
      </c>
      <c r="V31" s="60">
        <v>2799149</v>
      </c>
      <c r="W31" s="60"/>
      <c r="X31" s="60">
        <v>2799149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30717859</v>
      </c>
      <c r="C32" s="22">
        <f>SUM(C28:C31)</f>
        <v>0</v>
      </c>
      <c r="D32" s="99">
        <f aca="true" t="shared" si="5" ref="D32:Z32">SUM(D28:D31)</f>
        <v>37284600</v>
      </c>
      <c r="E32" s="100">
        <f t="shared" si="5"/>
        <v>42334800</v>
      </c>
      <c r="F32" s="100">
        <f t="shared" si="5"/>
        <v>213299</v>
      </c>
      <c r="G32" s="100">
        <f t="shared" si="5"/>
        <v>1794271</v>
      </c>
      <c r="H32" s="100">
        <f t="shared" si="5"/>
        <v>3835647</v>
      </c>
      <c r="I32" s="100">
        <f t="shared" si="5"/>
        <v>5843217</v>
      </c>
      <c r="J32" s="100">
        <f t="shared" si="5"/>
        <v>2638976</v>
      </c>
      <c r="K32" s="100">
        <f t="shared" si="5"/>
        <v>5437729</v>
      </c>
      <c r="L32" s="100">
        <f t="shared" si="5"/>
        <v>2561518</v>
      </c>
      <c r="M32" s="100">
        <f t="shared" si="5"/>
        <v>10638223</v>
      </c>
      <c r="N32" s="100">
        <f t="shared" si="5"/>
        <v>3788631</v>
      </c>
      <c r="O32" s="100">
        <f t="shared" si="5"/>
        <v>2752672</v>
      </c>
      <c r="P32" s="100">
        <f t="shared" si="5"/>
        <v>0</v>
      </c>
      <c r="Q32" s="100">
        <f t="shared" si="5"/>
        <v>6541303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23022743</v>
      </c>
      <c r="W32" s="100">
        <f t="shared" si="5"/>
        <v>31751100</v>
      </c>
      <c r="X32" s="100">
        <f t="shared" si="5"/>
        <v>-8728357</v>
      </c>
      <c r="Y32" s="101">
        <f>+IF(W32&lt;&gt;0,(X32/W32)*100,0)</f>
        <v>-27.489935781752443</v>
      </c>
      <c r="Z32" s="102">
        <f t="shared" si="5"/>
        <v>42334800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68930728</v>
      </c>
      <c r="C35" s="19">
        <v>0</v>
      </c>
      <c r="D35" s="59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/>
      <c r="X35" s="60">
        <v>0</v>
      </c>
      <c r="Y35" s="61">
        <v>0</v>
      </c>
      <c r="Z35" s="62">
        <v>0</v>
      </c>
    </row>
    <row r="36" spans="1:26" ht="12.75">
      <c r="A36" s="58" t="s">
        <v>57</v>
      </c>
      <c r="B36" s="19">
        <v>787498071</v>
      </c>
      <c r="C36" s="19">
        <v>0</v>
      </c>
      <c r="D36" s="59">
        <v>37284600</v>
      </c>
      <c r="E36" s="60">
        <v>37284600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27963450</v>
      </c>
      <c r="X36" s="60">
        <v>-27963450</v>
      </c>
      <c r="Y36" s="61">
        <v>-100</v>
      </c>
      <c r="Z36" s="62">
        <v>37284600</v>
      </c>
    </row>
    <row r="37" spans="1:26" ht="12.75">
      <c r="A37" s="58" t="s">
        <v>58</v>
      </c>
      <c r="B37" s="19">
        <v>74012111</v>
      </c>
      <c r="C37" s="19">
        <v>0</v>
      </c>
      <c r="D37" s="59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/>
      <c r="X37" s="60">
        <v>0</v>
      </c>
      <c r="Y37" s="61">
        <v>0</v>
      </c>
      <c r="Z37" s="62">
        <v>0</v>
      </c>
    </row>
    <row r="38" spans="1:26" ht="12.75">
      <c r="A38" s="58" t="s">
        <v>59</v>
      </c>
      <c r="B38" s="19">
        <v>93240540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2.75">
      <c r="A39" s="58" t="s">
        <v>60</v>
      </c>
      <c r="B39" s="19">
        <v>689176148</v>
      </c>
      <c r="C39" s="19">
        <v>0</v>
      </c>
      <c r="D39" s="59">
        <v>37284600</v>
      </c>
      <c r="E39" s="60">
        <v>37284600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27963450</v>
      </c>
      <c r="X39" s="60">
        <v>-27963450</v>
      </c>
      <c r="Y39" s="61">
        <v>-100</v>
      </c>
      <c r="Z39" s="62">
        <v>37284600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37251161</v>
      </c>
      <c r="C42" s="19">
        <v>0</v>
      </c>
      <c r="D42" s="59">
        <v>199417885</v>
      </c>
      <c r="E42" s="60">
        <v>57243427</v>
      </c>
      <c r="F42" s="60">
        <v>4184378</v>
      </c>
      <c r="G42" s="60">
        <v>-2922073</v>
      </c>
      <c r="H42" s="60">
        <v>4189745</v>
      </c>
      <c r="I42" s="60">
        <v>5452050</v>
      </c>
      <c r="J42" s="60">
        <v>8621854</v>
      </c>
      <c r="K42" s="60">
        <v>7403677</v>
      </c>
      <c r="L42" s="60">
        <v>-626904</v>
      </c>
      <c r="M42" s="60">
        <v>15398627</v>
      </c>
      <c r="N42" s="60">
        <v>6491724</v>
      </c>
      <c r="O42" s="60">
        <v>-1841520</v>
      </c>
      <c r="P42" s="60">
        <v>0</v>
      </c>
      <c r="Q42" s="60">
        <v>4650204</v>
      </c>
      <c r="R42" s="60">
        <v>0</v>
      </c>
      <c r="S42" s="60">
        <v>0</v>
      </c>
      <c r="T42" s="60">
        <v>0</v>
      </c>
      <c r="U42" s="60">
        <v>0</v>
      </c>
      <c r="V42" s="60">
        <v>25500881</v>
      </c>
      <c r="W42" s="60">
        <v>44715913</v>
      </c>
      <c r="X42" s="60">
        <v>-19215032</v>
      </c>
      <c r="Y42" s="61">
        <v>-42.97</v>
      </c>
      <c r="Z42" s="62">
        <v>57243427</v>
      </c>
    </row>
    <row r="43" spans="1:26" ht="12.75">
      <c r="A43" s="58" t="s">
        <v>63</v>
      </c>
      <c r="B43" s="19">
        <v>-30723108</v>
      </c>
      <c r="C43" s="19">
        <v>0</v>
      </c>
      <c r="D43" s="59">
        <v>-31784600</v>
      </c>
      <c r="E43" s="60">
        <v>393670</v>
      </c>
      <c r="F43" s="60">
        <v>-213299</v>
      </c>
      <c r="G43" s="60">
        <v>-1794271</v>
      </c>
      <c r="H43" s="60">
        <v>-3835647</v>
      </c>
      <c r="I43" s="60">
        <v>-5843217</v>
      </c>
      <c r="J43" s="60">
        <v>-2638976</v>
      </c>
      <c r="K43" s="60">
        <v>-5437729</v>
      </c>
      <c r="L43" s="60">
        <v>-2561518</v>
      </c>
      <c r="M43" s="60">
        <v>-10638223</v>
      </c>
      <c r="N43" s="60">
        <v>-3788631</v>
      </c>
      <c r="O43" s="60">
        <v>-2752672</v>
      </c>
      <c r="P43" s="60">
        <v>0</v>
      </c>
      <c r="Q43" s="60">
        <v>-6541303</v>
      </c>
      <c r="R43" s="60">
        <v>0</v>
      </c>
      <c r="S43" s="60">
        <v>0</v>
      </c>
      <c r="T43" s="60">
        <v>0</v>
      </c>
      <c r="U43" s="60">
        <v>0</v>
      </c>
      <c r="V43" s="60">
        <v>-23022743</v>
      </c>
      <c r="W43" s="60">
        <v>307063</v>
      </c>
      <c r="X43" s="60">
        <v>-23329806</v>
      </c>
      <c r="Y43" s="61">
        <v>-7597.73</v>
      </c>
      <c r="Z43" s="62">
        <v>393670</v>
      </c>
    </row>
    <row r="44" spans="1:26" ht="12.75">
      <c r="A44" s="58" t="s">
        <v>64</v>
      </c>
      <c r="B44" s="19">
        <v>-3893360</v>
      </c>
      <c r="C44" s="19">
        <v>0</v>
      </c>
      <c r="D44" s="59">
        <v>0</v>
      </c>
      <c r="E44" s="60">
        <v>0</v>
      </c>
      <c r="F44" s="60">
        <v>14650</v>
      </c>
      <c r="G44" s="60">
        <v>11756</v>
      </c>
      <c r="H44" s="60">
        <v>13915</v>
      </c>
      <c r="I44" s="60">
        <v>40321</v>
      </c>
      <c r="J44" s="60">
        <v>10369</v>
      </c>
      <c r="K44" s="60">
        <v>8806</v>
      </c>
      <c r="L44" s="60">
        <v>14058</v>
      </c>
      <c r="M44" s="60">
        <v>33233</v>
      </c>
      <c r="N44" s="60">
        <v>13530</v>
      </c>
      <c r="O44" s="60">
        <v>12671</v>
      </c>
      <c r="P44" s="60">
        <v>0</v>
      </c>
      <c r="Q44" s="60">
        <v>26201</v>
      </c>
      <c r="R44" s="60">
        <v>0</v>
      </c>
      <c r="S44" s="60">
        <v>0</v>
      </c>
      <c r="T44" s="60">
        <v>0</v>
      </c>
      <c r="U44" s="60">
        <v>0</v>
      </c>
      <c r="V44" s="60">
        <v>99755</v>
      </c>
      <c r="W44" s="60"/>
      <c r="X44" s="60">
        <v>99755</v>
      </c>
      <c r="Y44" s="61">
        <v>0</v>
      </c>
      <c r="Z44" s="62">
        <v>0</v>
      </c>
    </row>
    <row r="45" spans="1:26" ht="12.75">
      <c r="A45" s="70" t="s">
        <v>65</v>
      </c>
      <c r="B45" s="22">
        <v>31355566</v>
      </c>
      <c r="C45" s="22">
        <v>0</v>
      </c>
      <c r="D45" s="99">
        <v>167633286</v>
      </c>
      <c r="E45" s="100">
        <v>57637097</v>
      </c>
      <c r="F45" s="100">
        <v>-1227494</v>
      </c>
      <c r="G45" s="100">
        <v>-5932082</v>
      </c>
      <c r="H45" s="100">
        <v>-5564069</v>
      </c>
      <c r="I45" s="100">
        <v>-5564069</v>
      </c>
      <c r="J45" s="100">
        <v>429178</v>
      </c>
      <c r="K45" s="100">
        <v>2403932</v>
      </c>
      <c r="L45" s="100">
        <v>-770432</v>
      </c>
      <c r="M45" s="100">
        <v>-770432</v>
      </c>
      <c r="N45" s="100">
        <v>1946191</v>
      </c>
      <c r="O45" s="100">
        <v>-2635330</v>
      </c>
      <c r="P45" s="100">
        <v>0</v>
      </c>
      <c r="Q45" s="100">
        <v>-2635330</v>
      </c>
      <c r="R45" s="100">
        <v>0</v>
      </c>
      <c r="S45" s="100">
        <v>0</v>
      </c>
      <c r="T45" s="100">
        <v>0</v>
      </c>
      <c r="U45" s="100">
        <v>0</v>
      </c>
      <c r="V45" s="100">
        <v>-2635330</v>
      </c>
      <c r="W45" s="100">
        <v>45022976</v>
      </c>
      <c r="X45" s="100">
        <v>-47658306</v>
      </c>
      <c r="Y45" s="101">
        <v>-105.85</v>
      </c>
      <c r="Z45" s="102">
        <v>57637097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93.44274732411772</v>
      </c>
      <c r="C58" s="5">
        <f>IF(C67=0,0,+(C76/C67)*100)</f>
        <v>0</v>
      </c>
      <c r="D58" s="6">
        <f aca="true" t="shared" si="6" ref="D58:Z58">IF(D67=0,0,+(D76/D67)*100)</f>
        <v>100.00013306855107</v>
      </c>
      <c r="E58" s="7">
        <f t="shared" si="6"/>
        <v>99.99953346828835</v>
      </c>
      <c r="F58" s="7">
        <f t="shared" si="6"/>
        <v>69.20476854808031</v>
      </c>
      <c r="G58" s="7">
        <f t="shared" si="6"/>
        <v>80.14184390028373</v>
      </c>
      <c r="H58" s="7">
        <f t="shared" si="6"/>
        <v>94.94848977448508</v>
      </c>
      <c r="I58" s="7">
        <f t="shared" si="6"/>
        <v>81.20078290962037</v>
      </c>
      <c r="J58" s="7">
        <f t="shared" si="6"/>
        <v>133.47469481850226</v>
      </c>
      <c r="K58" s="7">
        <f t="shared" si="6"/>
        <v>101.66828255790874</v>
      </c>
      <c r="L58" s="7">
        <f t="shared" si="6"/>
        <v>87.60418957476006</v>
      </c>
      <c r="M58" s="7">
        <f t="shared" si="6"/>
        <v>105.90216166083147</v>
      </c>
      <c r="N58" s="7">
        <f t="shared" si="6"/>
        <v>99.89258424599383</v>
      </c>
      <c r="O58" s="7">
        <f t="shared" si="6"/>
        <v>84.00901637275801</v>
      </c>
      <c r="P58" s="7">
        <f t="shared" si="6"/>
        <v>0</v>
      </c>
      <c r="Q58" s="7">
        <f t="shared" si="6"/>
        <v>91.77732011955385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91.91173995106006</v>
      </c>
      <c r="W58" s="7">
        <f t="shared" si="6"/>
        <v>77.94554362898964</v>
      </c>
      <c r="X58" s="7">
        <f t="shared" si="6"/>
        <v>0</v>
      </c>
      <c r="Y58" s="7">
        <f t="shared" si="6"/>
        <v>0</v>
      </c>
      <c r="Z58" s="8">
        <f t="shared" si="6"/>
        <v>99.99953346828835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100.00036288941128</v>
      </c>
      <c r="E59" s="10">
        <f t="shared" si="7"/>
        <v>99.99982032859364</v>
      </c>
      <c r="F59" s="10">
        <f t="shared" si="7"/>
        <v>59.443573882881964</v>
      </c>
      <c r="G59" s="10">
        <f t="shared" si="7"/>
        <v>91.92260054860945</v>
      </c>
      <c r="H59" s="10">
        <f t="shared" si="7"/>
        <v>104.01454239181467</v>
      </c>
      <c r="I59" s="10">
        <f t="shared" si="7"/>
        <v>82.50625680964795</v>
      </c>
      <c r="J59" s="10">
        <f t="shared" si="7"/>
        <v>117.53368258614407</v>
      </c>
      <c r="K59" s="10">
        <f t="shared" si="7"/>
        <v>104.19552107290563</v>
      </c>
      <c r="L59" s="10">
        <f t="shared" si="7"/>
        <v>86.97711355559244</v>
      </c>
      <c r="M59" s="10">
        <f t="shared" si="7"/>
        <v>103.13069246613489</v>
      </c>
      <c r="N59" s="10">
        <f t="shared" si="7"/>
        <v>102.55056422413192</v>
      </c>
      <c r="O59" s="10">
        <f t="shared" si="7"/>
        <v>84.80289576125448</v>
      </c>
      <c r="P59" s="10">
        <f t="shared" si="7"/>
        <v>0</v>
      </c>
      <c r="Q59" s="10">
        <f t="shared" si="7"/>
        <v>93.65373845682045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92.30882415156962</v>
      </c>
      <c r="W59" s="10">
        <f t="shared" si="7"/>
        <v>95.5735849843874</v>
      </c>
      <c r="X59" s="10">
        <f t="shared" si="7"/>
        <v>0</v>
      </c>
      <c r="Y59" s="10">
        <f t="shared" si="7"/>
        <v>0</v>
      </c>
      <c r="Z59" s="11">
        <f t="shared" si="7"/>
        <v>99.99982032859364</v>
      </c>
    </row>
    <row r="60" spans="1:26" ht="12.75">
      <c r="A60" s="38" t="s">
        <v>32</v>
      </c>
      <c r="B60" s="12">
        <f t="shared" si="7"/>
        <v>88.07037900771265</v>
      </c>
      <c r="C60" s="12">
        <f t="shared" si="7"/>
        <v>0</v>
      </c>
      <c r="D60" s="3">
        <f t="shared" si="7"/>
        <v>99.99999810664802</v>
      </c>
      <c r="E60" s="13">
        <f t="shared" si="7"/>
        <v>99.99966714022028</v>
      </c>
      <c r="F60" s="13">
        <f t="shared" si="7"/>
        <v>82.11765269662531</v>
      </c>
      <c r="G60" s="13">
        <f t="shared" si="7"/>
        <v>76.44640951154923</v>
      </c>
      <c r="H60" s="13">
        <f t="shared" si="7"/>
        <v>93.74251208418389</v>
      </c>
      <c r="I60" s="13">
        <f t="shared" si="7"/>
        <v>84.1200276178476</v>
      </c>
      <c r="J60" s="13">
        <f t="shared" si="7"/>
        <v>164.49428621858863</v>
      </c>
      <c r="K60" s="13">
        <f t="shared" si="7"/>
        <v>105.62699857353854</v>
      </c>
      <c r="L60" s="13">
        <f t="shared" si="7"/>
        <v>93.65832618679238</v>
      </c>
      <c r="M60" s="13">
        <f t="shared" si="7"/>
        <v>115.46809207361552</v>
      </c>
      <c r="N60" s="13">
        <f t="shared" si="7"/>
        <v>104.06985031228146</v>
      </c>
      <c r="O60" s="13">
        <f t="shared" si="7"/>
        <v>88.49292358510445</v>
      </c>
      <c r="P60" s="13">
        <f t="shared" si="7"/>
        <v>0</v>
      </c>
      <c r="Q60" s="13">
        <f t="shared" si="7"/>
        <v>96.00994123621345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96.85650665821181</v>
      </c>
      <c r="W60" s="13">
        <f t="shared" si="7"/>
        <v>65.98220103466024</v>
      </c>
      <c r="X60" s="13">
        <f t="shared" si="7"/>
        <v>0</v>
      </c>
      <c r="Y60" s="13">
        <f t="shared" si="7"/>
        <v>0</v>
      </c>
      <c r="Z60" s="14">
        <f t="shared" si="7"/>
        <v>99.99966714022028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99.99999836575736</v>
      </c>
      <c r="E61" s="13">
        <f t="shared" si="7"/>
        <v>100.00054194488557</v>
      </c>
      <c r="F61" s="13">
        <f t="shared" si="7"/>
        <v>117.66038036388468</v>
      </c>
      <c r="G61" s="13">
        <f t="shared" si="7"/>
        <v>86.30424500917144</v>
      </c>
      <c r="H61" s="13">
        <f t="shared" si="7"/>
        <v>116.10126862833678</v>
      </c>
      <c r="I61" s="13">
        <f t="shared" si="7"/>
        <v>105.20660838881253</v>
      </c>
      <c r="J61" s="13">
        <f t="shared" si="7"/>
        <v>116.58300444043262</v>
      </c>
      <c r="K61" s="13">
        <f t="shared" si="7"/>
        <v>111.93872524037644</v>
      </c>
      <c r="L61" s="13">
        <f t="shared" si="7"/>
        <v>103.30769557823129</v>
      </c>
      <c r="M61" s="13">
        <f t="shared" si="7"/>
        <v>110.71433518099532</v>
      </c>
      <c r="N61" s="13">
        <f t="shared" si="7"/>
        <v>107.33467409372513</v>
      </c>
      <c r="O61" s="13">
        <f t="shared" si="7"/>
        <v>96.55815873480343</v>
      </c>
      <c r="P61" s="13">
        <f t="shared" si="7"/>
        <v>0</v>
      </c>
      <c r="Q61" s="13">
        <f t="shared" si="7"/>
        <v>102.09154257168127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106.38620140642425</v>
      </c>
      <c r="W61" s="13">
        <f t="shared" si="7"/>
        <v>86.244265222499</v>
      </c>
      <c r="X61" s="13">
        <f t="shared" si="7"/>
        <v>0</v>
      </c>
      <c r="Y61" s="13">
        <f t="shared" si="7"/>
        <v>0</v>
      </c>
      <c r="Z61" s="14">
        <f t="shared" si="7"/>
        <v>100.00054194488557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100.00000401811107</v>
      </c>
      <c r="E62" s="13">
        <f t="shared" si="7"/>
        <v>100.00152807946215</v>
      </c>
      <c r="F62" s="13">
        <f t="shared" si="7"/>
        <v>67.9361338394703</v>
      </c>
      <c r="G62" s="13">
        <f t="shared" si="7"/>
        <v>43.17195517977422</v>
      </c>
      <c r="H62" s="13">
        <f t="shared" si="7"/>
        <v>85.85437857735711</v>
      </c>
      <c r="I62" s="13">
        <f t="shared" si="7"/>
        <v>61.73923650106554</v>
      </c>
      <c r="J62" s="13">
        <f t="shared" si="7"/>
        <v>229.39384310147867</v>
      </c>
      <c r="K62" s="13">
        <f t="shared" si="7"/>
        <v>71.18158616910189</v>
      </c>
      <c r="L62" s="13">
        <f t="shared" si="7"/>
        <v>75.39211217252657</v>
      </c>
      <c r="M62" s="13">
        <f t="shared" si="7"/>
        <v>94.97060262315054</v>
      </c>
      <c r="N62" s="13">
        <f t="shared" si="7"/>
        <v>52.88463577223506</v>
      </c>
      <c r="O62" s="13">
        <f t="shared" si="7"/>
        <v>63.52054099581671</v>
      </c>
      <c r="P62" s="13">
        <f t="shared" si="7"/>
        <v>0</v>
      </c>
      <c r="Q62" s="13">
        <f t="shared" si="7"/>
        <v>57.64327201109969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69.40653368951483</v>
      </c>
      <c r="W62" s="13">
        <f t="shared" si="7"/>
        <v>64.16119424436528</v>
      </c>
      <c r="X62" s="13">
        <f t="shared" si="7"/>
        <v>0</v>
      </c>
      <c r="Y62" s="13">
        <f t="shared" si="7"/>
        <v>0</v>
      </c>
      <c r="Z62" s="14">
        <f t="shared" si="7"/>
        <v>100.00152807946215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99.99444636834652</v>
      </c>
      <c r="F63" s="13">
        <f t="shared" si="7"/>
        <v>33.45100574551759</v>
      </c>
      <c r="G63" s="13">
        <f t="shared" si="7"/>
        <v>51.53813992311187</v>
      </c>
      <c r="H63" s="13">
        <f t="shared" si="7"/>
        <v>48.682062247448684</v>
      </c>
      <c r="I63" s="13">
        <f t="shared" si="7"/>
        <v>42.68976469987801</v>
      </c>
      <c r="J63" s="13">
        <f t="shared" si="7"/>
        <v>-202.4370870491389</v>
      </c>
      <c r="K63" s="13">
        <f t="shared" si="7"/>
        <v>122.16435743135705</v>
      </c>
      <c r="L63" s="13">
        <f t="shared" si="7"/>
        <v>72.31764196417797</v>
      </c>
      <c r="M63" s="13">
        <f t="shared" si="7"/>
        <v>162.72919601954982</v>
      </c>
      <c r="N63" s="13">
        <f t="shared" si="7"/>
        <v>-298.1107627662488</v>
      </c>
      <c r="O63" s="13">
        <f t="shared" si="7"/>
        <v>109.74000307428797</v>
      </c>
      <c r="P63" s="13">
        <f t="shared" si="7"/>
        <v>0</v>
      </c>
      <c r="Q63" s="13">
        <f t="shared" si="7"/>
        <v>363.7004100311278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90.10130772007079</v>
      </c>
      <c r="W63" s="13">
        <f t="shared" si="7"/>
        <v>32.015538830725426</v>
      </c>
      <c r="X63" s="13">
        <f t="shared" si="7"/>
        <v>0</v>
      </c>
      <c r="Y63" s="13">
        <f t="shared" si="7"/>
        <v>0</v>
      </c>
      <c r="Z63" s="14">
        <f t="shared" si="7"/>
        <v>99.99444636834652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99.99998819752759</v>
      </c>
      <c r="E64" s="13">
        <f t="shared" si="7"/>
        <v>99.99699226851736</v>
      </c>
      <c r="F64" s="13">
        <f t="shared" si="7"/>
        <v>49.71000806275586</v>
      </c>
      <c r="G64" s="13">
        <f t="shared" si="7"/>
        <v>169.83456721621604</v>
      </c>
      <c r="H64" s="13">
        <f t="shared" si="7"/>
        <v>60.20687814183029</v>
      </c>
      <c r="I64" s="13">
        <f t="shared" si="7"/>
        <v>78.92060432604</v>
      </c>
      <c r="J64" s="13">
        <f t="shared" si="7"/>
        <v>924.5219949191068</v>
      </c>
      <c r="K64" s="13">
        <f t="shared" si="7"/>
        <v>113.6210700113772</v>
      </c>
      <c r="L64" s="13">
        <f t="shared" si="7"/>
        <v>96.77963908499821</v>
      </c>
      <c r="M64" s="13">
        <f t="shared" si="7"/>
        <v>152.65059303414603</v>
      </c>
      <c r="N64" s="13">
        <f t="shared" si="7"/>
        <v>1929.367863878805</v>
      </c>
      <c r="O64" s="13">
        <f t="shared" si="7"/>
        <v>96.09821067915588</v>
      </c>
      <c r="P64" s="13">
        <f t="shared" si="7"/>
        <v>0</v>
      </c>
      <c r="Q64" s="13">
        <f t="shared" si="7"/>
        <v>199.5624356186334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112.86153833918944</v>
      </c>
      <c r="W64" s="13">
        <f t="shared" si="7"/>
        <v>48.78749252509993</v>
      </c>
      <c r="X64" s="13">
        <f t="shared" si="7"/>
        <v>0</v>
      </c>
      <c r="Y64" s="13">
        <f t="shared" si="7"/>
        <v>0</v>
      </c>
      <c r="Z64" s="14">
        <f t="shared" si="7"/>
        <v>99.99699226851736</v>
      </c>
    </row>
    <row r="65" spans="1:26" ht="12.75">
      <c r="A65" s="39" t="s">
        <v>107</v>
      </c>
      <c r="B65" s="12">
        <f t="shared" si="7"/>
        <v>235565.71232551392</v>
      </c>
      <c r="C65" s="12">
        <f t="shared" si="7"/>
        <v>0</v>
      </c>
      <c r="D65" s="3">
        <f t="shared" si="7"/>
        <v>99.99982828697368</v>
      </c>
      <c r="E65" s="13">
        <f t="shared" si="7"/>
        <v>99.93450720688406</v>
      </c>
      <c r="F65" s="13">
        <f t="shared" si="7"/>
        <v>966.686069585924</v>
      </c>
      <c r="G65" s="13">
        <f t="shared" si="7"/>
        <v>254.4409123116107</v>
      </c>
      <c r="H65" s="13">
        <f t="shared" si="7"/>
        <v>302.553985392188</v>
      </c>
      <c r="I65" s="13">
        <f t="shared" si="7"/>
        <v>377.41067067373126</v>
      </c>
      <c r="J65" s="13">
        <f t="shared" si="7"/>
        <v>232.9051781618881</v>
      </c>
      <c r="K65" s="13">
        <f t="shared" si="7"/>
        <v>534.2136339237788</v>
      </c>
      <c r="L65" s="13">
        <f t="shared" si="7"/>
        <v>179.770635461334</v>
      </c>
      <c r="M65" s="13">
        <f t="shared" si="7"/>
        <v>302.95784330575265</v>
      </c>
      <c r="N65" s="13">
        <f t="shared" si="7"/>
        <v>117.32928660344186</v>
      </c>
      <c r="O65" s="13">
        <f t="shared" si="7"/>
        <v>190.94839395754678</v>
      </c>
      <c r="P65" s="13">
        <f t="shared" si="7"/>
        <v>0</v>
      </c>
      <c r="Q65" s="13">
        <f t="shared" si="7"/>
        <v>160.03895589578354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271.35081477291834</v>
      </c>
      <c r="W65" s="13">
        <f t="shared" si="7"/>
        <v>96.15956147013176</v>
      </c>
      <c r="X65" s="13">
        <f t="shared" si="7"/>
        <v>0</v>
      </c>
      <c r="Y65" s="13">
        <f t="shared" si="7"/>
        <v>0</v>
      </c>
      <c r="Z65" s="14">
        <f t="shared" si="7"/>
        <v>99.93450720688406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99.99350672479052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99.99349808118228</v>
      </c>
      <c r="X66" s="16">
        <f t="shared" si="7"/>
        <v>0</v>
      </c>
      <c r="Y66" s="16">
        <f t="shared" si="7"/>
        <v>0</v>
      </c>
      <c r="Z66" s="17">
        <f t="shared" si="7"/>
        <v>99.99350672479052</v>
      </c>
    </row>
    <row r="67" spans="1:26" ht="12.75" hidden="1">
      <c r="A67" s="41" t="s">
        <v>286</v>
      </c>
      <c r="B67" s="24">
        <v>184413101</v>
      </c>
      <c r="C67" s="24"/>
      <c r="D67" s="25">
        <v>262270835</v>
      </c>
      <c r="E67" s="26">
        <v>205988141</v>
      </c>
      <c r="F67" s="26">
        <v>20579933</v>
      </c>
      <c r="G67" s="26">
        <v>19880728</v>
      </c>
      <c r="H67" s="26">
        <v>19489043</v>
      </c>
      <c r="I67" s="26">
        <v>59949704</v>
      </c>
      <c r="J67" s="26">
        <v>13282260</v>
      </c>
      <c r="K67" s="26">
        <v>16813219</v>
      </c>
      <c r="L67" s="26">
        <v>16124214</v>
      </c>
      <c r="M67" s="26">
        <v>46219693</v>
      </c>
      <c r="N67" s="26">
        <v>16424965</v>
      </c>
      <c r="O67" s="26">
        <v>17158563</v>
      </c>
      <c r="P67" s="26"/>
      <c r="Q67" s="26">
        <v>33583528</v>
      </c>
      <c r="R67" s="26"/>
      <c r="S67" s="26"/>
      <c r="T67" s="26"/>
      <c r="U67" s="26"/>
      <c r="V67" s="26">
        <v>139752925</v>
      </c>
      <c r="W67" s="26">
        <v>206131143</v>
      </c>
      <c r="X67" s="26"/>
      <c r="Y67" s="25"/>
      <c r="Z67" s="27">
        <v>205988141</v>
      </c>
    </row>
    <row r="68" spans="1:26" ht="12.75" hidden="1">
      <c r="A68" s="37" t="s">
        <v>31</v>
      </c>
      <c r="B68" s="19">
        <v>76545466</v>
      </c>
      <c r="C68" s="19"/>
      <c r="D68" s="20">
        <v>96999248</v>
      </c>
      <c r="E68" s="21">
        <v>94617170</v>
      </c>
      <c r="F68" s="21">
        <v>9834010</v>
      </c>
      <c r="G68" s="21">
        <v>7412559</v>
      </c>
      <c r="H68" s="21">
        <v>7299487</v>
      </c>
      <c r="I68" s="21">
        <v>24546056</v>
      </c>
      <c r="J68" s="21">
        <v>6932514</v>
      </c>
      <c r="K68" s="21">
        <v>7014671</v>
      </c>
      <c r="L68" s="21">
        <v>6643627</v>
      </c>
      <c r="M68" s="21">
        <v>20590812</v>
      </c>
      <c r="N68" s="21">
        <v>6594188</v>
      </c>
      <c r="O68" s="21">
        <v>6628447</v>
      </c>
      <c r="P68" s="21"/>
      <c r="Q68" s="21">
        <v>13222635</v>
      </c>
      <c r="R68" s="21"/>
      <c r="S68" s="21"/>
      <c r="T68" s="21"/>
      <c r="U68" s="21"/>
      <c r="V68" s="21">
        <v>58359503</v>
      </c>
      <c r="W68" s="21">
        <v>77219307</v>
      </c>
      <c r="X68" s="21"/>
      <c r="Y68" s="20"/>
      <c r="Z68" s="23">
        <v>94617170</v>
      </c>
    </row>
    <row r="69" spans="1:26" ht="12.75" hidden="1">
      <c r="A69" s="38" t="s">
        <v>32</v>
      </c>
      <c r="B69" s="19">
        <v>101364771</v>
      </c>
      <c r="C69" s="19"/>
      <c r="D69" s="20">
        <v>158449144</v>
      </c>
      <c r="E69" s="21">
        <v>104548528</v>
      </c>
      <c r="F69" s="21">
        <v>10225095</v>
      </c>
      <c r="G69" s="21">
        <v>11928572</v>
      </c>
      <c r="H69" s="21">
        <v>11640422</v>
      </c>
      <c r="I69" s="21">
        <v>33794089</v>
      </c>
      <c r="J69" s="21">
        <v>5824164</v>
      </c>
      <c r="K69" s="21">
        <v>9263482</v>
      </c>
      <c r="L69" s="21">
        <v>8912237</v>
      </c>
      <c r="M69" s="21">
        <v>23999883</v>
      </c>
      <c r="N69" s="21">
        <v>9267761</v>
      </c>
      <c r="O69" s="21">
        <v>9937094</v>
      </c>
      <c r="P69" s="21"/>
      <c r="Q69" s="21">
        <v>19204855</v>
      </c>
      <c r="R69" s="21"/>
      <c r="S69" s="21"/>
      <c r="T69" s="21"/>
      <c r="U69" s="21"/>
      <c r="V69" s="21">
        <v>76998827</v>
      </c>
      <c r="W69" s="21">
        <v>123590330</v>
      </c>
      <c r="X69" s="21"/>
      <c r="Y69" s="20"/>
      <c r="Z69" s="23">
        <v>104548528</v>
      </c>
    </row>
    <row r="70" spans="1:26" ht="12.75" hidden="1">
      <c r="A70" s="39" t="s">
        <v>103</v>
      </c>
      <c r="B70" s="19">
        <v>54953352</v>
      </c>
      <c r="C70" s="19"/>
      <c r="D70" s="20">
        <v>61190424</v>
      </c>
      <c r="E70" s="21">
        <v>52772894</v>
      </c>
      <c r="F70" s="21">
        <v>4068157</v>
      </c>
      <c r="G70" s="21">
        <v>5873674</v>
      </c>
      <c r="H70" s="21">
        <v>5540551</v>
      </c>
      <c r="I70" s="21">
        <v>15482382</v>
      </c>
      <c r="J70" s="21">
        <v>4954247</v>
      </c>
      <c r="K70" s="21">
        <v>4709280</v>
      </c>
      <c r="L70" s="21">
        <v>4704000</v>
      </c>
      <c r="M70" s="21">
        <v>14367527</v>
      </c>
      <c r="N70" s="21">
        <v>5251249</v>
      </c>
      <c r="O70" s="21">
        <v>4975796</v>
      </c>
      <c r="P70" s="21"/>
      <c r="Q70" s="21">
        <v>10227045</v>
      </c>
      <c r="R70" s="21"/>
      <c r="S70" s="21"/>
      <c r="T70" s="21"/>
      <c r="U70" s="21"/>
      <c r="V70" s="21">
        <v>40076954</v>
      </c>
      <c r="W70" s="21">
        <v>47728530</v>
      </c>
      <c r="X70" s="21"/>
      <c r="Y70" s="20"/>
      <c r="Z70" s="23">
        <v>52772894</v>
      </c>
    </row>
    <row r="71" spans="1:26" ht="12.75" hidden="1">
      <c r="A71" s="39" t="s">
        <v>104</v>
      </c>
      <c r="B71" s="19">
        <v>26820467</v>
      </c>
      <c r="C71" s="19"/>
      <c r="D71" s="20">
        <v>49774632</v>
      </c>
      <c r="E71" s="21">
        <v>31935512</v>
      </c>
      <c r="F71" s="21">
        <v>2626430</v>
      </c>
      <c r="G71" s="21">
        <v>4372401</v>
      </c>
      <c r="H71" s="21">
        <v>2691582</v>
      </c>
      <c r="I71" s="21">
        <v>9690413</v>
      </c>
      <c r="J71" s="21">
        <v>878007</v>
      </c>
      <c r="K71" s="21">
        <v>2894042</v>
      </c>
      <c r="L71" s="21">
        <v>2511845</v>
      </c>
      <c r="M71" s="21">
        <v>6283894</v>
      </c>
      <c r="N71" s="21">
        <v>4056006</v>
      </c>
      <c r="O71" s="21">
        <v>3284018</v>
      </c>
      <c r="P71" s="21"/>
      <c r="Q71" s="21">
        <v>7340024</v>
      </c>
      <c r="R71" s="21"/>
      <c r="S71" s="21"/>
      <c r="T71" s="21"/>
      <c r="U71" s="21"/>
      <c r="V71" s="21">
        <v>23314331</v>
      </c>
      <c r="W71" s="21">
        <v>38824215</v>
      </c>
      <c r="X71" s="21"/>
      <c r="Y71" s="20"/>
      <c r="Z71" s="23">
        <v>31935512</v>
      </c>
    </row>
    <row r="72" spans="1:26" ht="12.75" hidden="1">
      <c r="A72" s="39" t="s">
        <v>105</v>
      </c>
      <c r="B72" s="19">
        <v>7202618</v>
      </c>
      <c r="C72" s="19"/>
      <c r="D72" s="20">
        <v>21483318</v>
      </c>
      <c r="E72" s="21">
        <v>6878382</v>
      </c>
      <c r="F72" s="21">
        <v>1696801</v>
      </c>
      <c r="G72" s="21">
        <v>662521</v>
      </c>
      <c r="H72" s="21">
        <v>1637786</v>
      </c>
      <c r="I72" s="21">
        <v>3997108</v>
      </c>
      <c r="J72" s="21">
        <v>-249273</v>
      </c>
      <c r="K72" s="21">
        <v>674177</v>
      </c>
      <c r="L72" s="21">
        <v>704315</v>
      </c>
      <c r="M72" s="21">
        <v>1129219</v>
      </c>
      <c r="N72" s="21">
        <v>-244649</v>
      </c>
      <c r="O72" s="21">
        <v>637546</v>
      </c>
      <c r="P72" s="21"/>
      <c r="Q72" s="21">
        <v>392897</v>
      </c>
      <c r="R72" s="21"/>
      <c r="S72" s="21"/>
      <c r="T72" s="21"/>
      <c r="U72" s="21"/>
      <c r="V72" s="21">
        <v>5519224</v>
      </c>
      <c r="W72" s="21">
        <v>16756988</v>
      </c>
      <c r="X72" s="21"/>
      <c r="Y72" s="20"/>
      <c r="Z72" s="23">
        <v>6878382</v>
      </c>
    </row>
    <row r="73" spans="1:26" ht="12.75" hidden="1">
      <c r="A73" s="39" t="s">
        <v>106</v>
      </c>
      <c r="B73" s="19">
        <v>12350437</v>
      </c>
      <c r="C73" s="19"/>
      <c r="D73" s="20">
        <v>25418403</v>
      </c>
      <c r="E73" s="21">
        <v>12401373</v>
      </c>
      <c r="F73" s="21">
        <v>1795912</v>
      </c>
      <c r="G73" s="21">
        <v>915538</v>
      </c>
      <c r="H73" s="21">
        <v>1644543</v>
      </c>
      <c r="I73" s="21">
        <v>4355993</v>
      </c>
      <c r="J73" s="21">
        <v>104706</v>
      </c>
      <c r="K73" s="21">
        <v>864888</v>
      </c>
      <c r="L73" s="21">
        <v>842359</v>
      </c>
      <c r="M73" s="21">
        <v>1811953</v>
      </c>
      <c r="N73" s="21">
        <v>49309</v>
      </c>
      <c r="O73" s="21">
        <v>824391</v>
      </c>
      <c r="P73" s="21"/>
      <c r="Q73" s="21">
        <v>873700</v>
      </c>
      <c r="R73" s="21"/>
      <c r="S73" s="21"/>
      <c r="T73" s="21"/>
      <c r="U73" s="21"/>
      <c r="V73" s="21">
        <v>7041646</v>
      </c>
      <c r="W73" s="21">
        <v>19826352</v>
      </c>
      <c r="X73" s="21"/>
      <c r="Y73" s="20"/>
      <c r="Z73" s="23">
        <v>12401373</v>
      </c>
    </row>
    <row r="74" spans="1:26" ht="12.75" hidden="1">
      <c r="A74" s="39" t="s">
        <v>107</v>
      </c>
      <c r="B74" s="19">
        <v>37897</v>
      </c>
      <c r="C74" s="19"/>
      <c r="D74" s="20">
        <v>582367</v>
      </c>
      <c r="E74" s="21">
        <v>560367</v>
      </c>
      <c r="F74" s="21">
        <v>37795</v>
      </c>
      <c r="G74" s="21">
        <v>104438</v>
      </c>
      <c r="H74" s="21">
        <v>125960</v>
      </c>
      <c r="I74" s="21">
        <v>268193</v>
      </c>
      <c r="J74" s="21">
        <v>136477</v>
      </c>
      <c r="K74" s="21">
        <v>121095</v>
      </c>
      <c r="L74" s="21">
        <v>149718</v>
      </c>
      <c r="M74" s="21">
        <v>407290</v>
      </c>
      <c r="N74" s="21">
        <v>155846</v>
      </c>
      <c r="O74" s="21">
        <v>215343</v>
      </c>
      <c r="P74" s="21"/>
      <c r="Q74" s="21">
        <v>371189</v>
      </c>
      <c r="R74" s="21"/>
      <c r="S74" s="21"/>
      <c r="T74" s="21"/>
      <c r="U74" s="21"/>
      <c r="V74" s="21">
        <v>1046672</v>
      </c>
      <c r="W74" s="21">
        <v>454245</v>
      </c>
      <c r="X74" s="21"/>
      <c r="Y74" s="20"/>
      <c r="Z74" s="23">
        <v>560367</v>
      </c>
    </row>
    <row r="75" spans="1:26" ht="12.75" hidden="1">
      <c r="A75" s="40" t="s">
        <v>110</v>
      </c>
      <c r="B75" s="28">
        <v>6502864</v>
      </c>
      <c r="C75" s="28"/>
      <c r="D75" s="29">
        <v>6822443</v>
      </c>
      <c r="E75" s="30">
        <v>6822443</v>
      </c>
      <c r="F75" s="30">
        <v>520828</v>
      </c>
      <c r="G75" s="30">
        <v>539597</v>
      </c>
      <c r="H75" s="30">
        <v>549134</v>
      </c>
      <c r="I75" s="30">
        <v>1609559</v>
      </c>
      <c r="J75" s="30">
        <v>525582</v>
      </c>
      <c r="K75" s="30">
        <v>535066</v>
      </c>
      <c r="L75" s="30">
        <v>568350</v>
      </c>
      <c r="M75" s="30">
        <v>1628998</v>
      </c>
      <c r="N75" s="30">
        <v>563016</v>
      </c>
      <c r="O75" s="30">
        <v>593022</v>
      </c>
      <c r="P75" s="30"/>
      <c r="Q75" s="30">
        <v>1156038</v>
      </c>
      <c r="R75" s="30"/>
      <c r="S75" s="30"/>
      <c r="T75" s="30"/>
      <c r="U75" s="30"/>
      <c r="V75" s="30">
        <v>4394595</v>
      </c>
      <c r="W75" s="30">
        <v>5321506</v>
      </c>
      <c r="X75" s="30"/>
      <c r="Y75" s="29"/>
      <c r="Z75" s="31">
        <v>6822443</v>
      </c>
    </row>
    <row r="76" spans="1:26" ht="12.75" hidden="1">
      <c r="A76" s="42" t="s">
        <v>287</v>
      </c>
      <c r="B76" s="32">
        <v>172320668</v>
      </c>
      <c r="C76" s="32"/>
      <c r="D76" s="33">
        <v>262271184</v>
      </c>
      <c r="E76" s="34">
        <v>205987180</v>
      </c>
      <c r="F76" s="34">
        <v>14242295</v>
      </c>
      <c r="G76" s="34">
        <v>15932782</v>
      </c>
      <c r="H76" s="34">
        <v>18504552</v>
      </c>
      <c r="I76" s="34">
        <v>48679629</v>
      </c>
      <c r="J76" s="34">
        <v>17728456</v>
      </c>
      <c r="K76" s="34">
        <v>17093711</v>
      </c>
      <c r="L76" s="34">
        <v>14125487</v>
      </c>
      <c r="M76" s="34">
        <v>48947654</v>
      </c>
      <c r="N76" s="34">
        <v>16407322</v>
      </c>
      <c r="O76" s="34">
        <v>14414740</v>
      </c>
      <c r="P76" s="34"/>
      <c r="Q76" s="34">
        <v>30822062</v>
      </c>
      <c r="R76" s="34"/>
      <c r="S76" s="34"/>
      <c r="T76" s="34"/>
      <c r="U76" s="34"/>
      <c r="V76" s="34">
        <v>128449345</v>
      </c>
      <c r="W76" s="34">
        <v>160670040</v>
      </c>
      <c r="X76" s="34"/>
      <c r="Y76" s="33"/>
      <c r="Z76" s="35">
        <v>205987180</v>
      </c>
    </row>
    <row r="77" spans="1:26" ht="12.75" hidden="1">
      <c r="A77" s="37" t="s">
        <v>31</v>
      </c>
      <c r="B77" s="19">
        <v>76545466</v>
      </c>
      <c r="C77" s="19"/>
      <c r="D77" s="20">
        <v>96999600</v>
      </c>
      <c r="E77" s="21">
        <v>94617000</v>
      </c>
      <c r="F77" s="21">
        <v>5845687</v>
      </c>
      <c r="G77" s="21">
        <v>6813817</v>
      </c>
      <c r="H77" s="21">
        <v>7592528</v>
      </c>
      <c r="I77" s="21">
        <v>20252032</v>
      </c>
      <c r="J77" s="21">
        <v>8148039</v>
      </c>
      <c r="K77" s="21">
        <v>7308973</v>
      </c>
      <c r="L77" s="21">
        <v>5778435</v>
      </c>
      <c r="M77" s="21">
        <v>21235447</v>
      </c>
      <c r="N77" s="21">
        <v>6762377</v>
      </c>
      <c r="O77" s="21">
        <v>5621115</v>
      </c>
      <c r="P77" s="21"/>
      <c r="Q77" s="21">
        <v>12383492</v>
      </c>
      <c r="R77" s="21"/>
      <c r="S77" s="21"/>
      <c r="T77" s="21"/>
      <c r="U77" s="21"/>
      <c r="V77" s="21">
        <v>53870971</v>
      </c>
      <c r="W77" s="21">
        <v>73801260</v>
      </c>
      <c r="X77" s="21"/>
      <c r="Y77" s="20"/>
      <c r="Z77" s="23">
        <v>94617000</v>
      </c>
    </row>
    <row r="78" spans="1:26" ht="12.75" hidden="1">
      <c r="A78" s="38" t="s">
        <v>32</v>
      </c>
      <c r="B78" s="19">
        <v>89272338</v>
      </c>
      <c r="C78" s="19"/>
      <c r="D78" s="20">
        <v>158449141</v>
      </c>
      <c r="E78" s="21">
        <v>104548180</v>
      </c>
      <c r="F78" s="21">
        <v>8396608</v>
      </c>
      <c r="G78" s="21">
        <v>9118965</v>
      </c>
      <c r="H78" s="21">
        <v>10912024</v>
      </c>
      <c r="I78" s="21">
        <v>28427597</v>
      </c>
      <c r="J78" s="21">
        <v>9580417</v>
      </c>
      <c r="K78" s="21">
        <v>9784738</v>
      </c>
      <c r="L78" s="21">
        <v>8347052</v>
      </c>
      <c r="M78" s="21">
        <v>27712207</v>
      </c>
      <c r="N78" s="21">
        <v>9644945</v>
      </c>
      <c r="O78" s="21">
        <v>8793625</v>
      </c>
      <c r="P78" s="21"/>
      <c r="Q78" s="21">
        <v>18438570</v>
      </c>
      <c r="R78" s="21"/>
      <c r="S78" s="21"/>
      <c r="T78" s="21"/>
      <c r="U78" s="21"/>
      <c r="V78" s="21">
        <v>74578374</v>
      </c>
      <c r="W78" s="21">
        <v>81547620</v>
      </c>
      <c r="X78" s="21"/>
      <c r="Y78" s="20"/>
      <c r="Z78" s="23">
        <v>104548180</v>
      </c>
    </row>
    <row r="79" spans="1:26" ht="12.75" hidden="1">
      <c r="A79" s="39" t="s">
        <v>103</v>
      </c>
      <c r="B79" s="19"/>
      <c r="C79" s="19"/>
      <c r="D79" s="20">
        <v>61190423</v>
      </c>
      <c r="E79" s="21">
        <v>52773180</v>
      </c>
      <c r="F79" s="21">
        <v>4786609</v>
      </c>
      <c r="G79" s="21">
        <v>5069230</v>
      </c>
      <c r="H79" s="21">
        <v>6432650</v>
      </c>
      <c r="I79" s="21">
        <v>16288489</v>
      </c>
      <c r="J79" s="21">
        <v>5775810</v>
      </c>
      <c r="K79" s="21">
        <v>5271508</v>
      </c>
      <c r="L79" s="21">
        <v>4859594</v>
      </c>
      <c r="M79" s="21">
        <v>15906912</v>
      </c>
      <c r="N79" s="21">
        <v>5636411</v>
      </c>
      <c r="O79" s="21">
        <v>4804537</v>
      </c>
      <c r="P79" s="21"/>
      <c r="Q79" s="21">
        <v>10440948</v>
      </c>
      <c r="R79" s="21"/>
      <c r="S79" s="21"/>
      <c r="T79" s="21"/>
      <c r="U79" s="21"/>
      <c r="V79" s="21">
        <v>42636349</v>
      </c>
      <c r="W79" s="21">
        <v>41163120</v>
      </c>
      <c r="X79" s="21"/>
      <c r="Y79" s="20"/>
      <c r="Z79" s="23">
        <v>52773180</v>
      </c>
    </row>
    <row r="80" spans="1:26" ht="12.75" hidden="1">
      <c r="A80" s="39" t="s">
        <v>104</v>
      </c>
      <c r="B80" s="19"/>
      <c r="C80" s="19"/>
      <c r="D80" s="20">
        <v>49774634</v>
      </c>
      <c r="E80" s="21">
        <v>31936000</v>
      </c>
      <c r="F80" s="21">
        <v>1784295</v>
      </c>
      <c r="G80" s="21">
        <v>1887651</v>
      </c>
      <c r="H80" s="21">
        <v>2310841</v>
      </c>
      <c r="I80" s="21">
        <v>5982787</v>
      </c>
      <c r="J80" s="21">
        <v>2014094</v>
      </c>
      <c r="K80" s="21">
        <v>2060025</v>
      </c>
      <c r="L80" s="21">
        <v>1893733</v>
      </c>
      <c r="M80" s="21">
        <v>5967852</v>
      </c>
      <c r="N80" s="21">
        <v>2145004</v>
      </c>
      <c r="O80" s="21">
        <v>2086026</v>
      </c>
      <c r="P80" s="21"/>
      <c r="Q80" s="21">
        <v>4231030</v>
      </c>
      <c r="R80" s="21"/>
      <c r="S80" s="21"/>
      <c r="T80" s="21"/>
      <c r="U80" s="21"/>
      <c r="V80" s="21">
        <v>16181669</v>
      </c>
      <c r="W80" s="21">
        <v>24910080</v>
      </c>
      <c r="X80" s="21"/>
      <c r="Y80" s="20"/>
      <c r="Z80" s="23">
        <v>31936000</v>
      </c>
    </row>
    <row r="81" spans="1:26" ht="12.75" hidden="1">
      <c r="A81" s="39" t="s">
        <v>105</v>
      </c>
      <c r="B81" s="19"/>
      <c r="C81" s="19"/>
      <c r="D81" s="20">
        <v>21483318</v>
      </c>
      <c r="E81" s="21">
        <v>6878000</v>
      </c>
      <c r="F81" s="21">
        <v>567597</v>
      </c>
      <c r="G81" s="21">
        <v>341451</v>
      </c>
      <c r="H81" s="21">
        <v>797308</v>
      </c>
      <c r="I81" s="21">
        <v>1706356</v>
      </c>
      <c r="J81" s="21">
        <v>504621</v>
      </c>
      <c r="K81" s="21">
        <v>823604</v>
      </c>
      <c r="L81" s="21">
        <v>509344</v>
      </c>
      <c r="M81" s="21">
        <v>1837569</v>
      </c>
      <c r="N81" s="21">
        <v>729325</v>
      </c>
      <c r="O81" s="21">
        <v>699643</v>
      </c>
      <c r="P81" s="21"/>
      <c r="Q81" s="21">
        <v>1428968</v>
      </c>
      <c r="R81" s="21"/>
      <c r="S81" s="21"/>
      <c r="T81" s="21"/>
      <c r="U81" s="21"/>
      <c r="V81" s="21">
        <v>4972893</v>
      </c>
      <c r="W81" s="21">
        <v>5364840</v>
      </c>
      <c r="X81" s="21"/>
      <c r="Y81" s="20"/>
      <c r="Z81" s="23">
        <v>6878000</v>
      </c>
    </row>
    <row r="82" spans="1:26" ht="12.75" hidden="1">
      <c r="A82" s="39" t="s">
        <v>106</v>
      </c>
      <c r="B82" s="19"/>
      <c r="C82" s="19"/>
      <c r="D82" s="20">
        <v>25418400</v>
      </c>
      <c r="E82" s="21">
        <v>12401000</v>
      </c>
      <c r="F82" s="21">
        <v>892748</v>
      </c>
      <c r="G82" s="21">
        <v>1554900</v>
      </c>
      <c r="H82" s="21">
        <v>990128</v>
      </c>
      <c r="I82" s="21">
        <v>3437776</v>
      </c>
      <c r="J82" s="21">
        <v>968030</v>
      </c>
      <c r="K82" s="21">
        <v>982695</v>
      </c>
      <c r="L82" s="21">
        <v>815232</v>
      </c>
      <c r="M82" s="21">
        <v>2765957</v>
      </c>
      <c r="N82" s="21">
        <v>951352</v>
      </c>
      <c r="O82" s="21">
        <v>792225</v>
      </c>
      <c r="P82" s="21"/>
      <c r="Q82" s="21">
        <v>1743577</v>
      </c>
      <c r="R82" s="21"/>
      <c r="S82" s="21"/>
      <c r="T82" s="21"/>
      <c r="U82" s="21"/>
      <c r="V82" s="21">
        <v>7947310</v>
      </c>
      <c r="W82" s="21">
        <v>9672780</v>
      </c>
      <c r="X82" s="21"/>
      <c r="Y82" s="20"/>
      <c r="Z82" s="23">
        <v>12401000</v>
      </c>
    </row>
    <row r="83" spans="1:26" ht="12.75" hidden="1">
      <c r="A83" s="39" t="s">
        <v>107</v>
      </c>
      <c r="B83" s="19">
        <v>89272338</v>
      </c>
      <c r="C83" s="19"/>
      <c r="D83" s="20">
        <v>582366</v>
      </c>
      <c r="E83" s="21">
        <v>560000</v>
      </c>
      <c r="F83" s="21">
        <v>365359</v>
      </c>
      <c r="G83" s="21">
        <v>265733</v>
      </c>
      <c r="H83" s="21">
        <v>381097</v>
      </c>
      <c r="I83" s="21">
        <v>1012189</v>
      </c>
      <c r="J83" s="21">
        <v>317862</v>
      </c>
      <c r="K83" s="21">
        <v>646906</v>
      </c>
      <c r="L83" s="21">
        <v>269149</v>
      </c>
      <c r="M83" s="21">
        <v>1233917</v>
      </c>
      <c r="N83" s="21">
        <v>182853</v>
      </c>
      <c r="O83" s="21">
        <v>411194</v>
      </c>
      <c r="P83" s="21"/>
      <c r="Q83" s="21">
        <v>594047</v>
      </c>
      <c r="R83" s="21"/>
      <c r="S83" s="21"/>
      <c r="T83" s="21"/>
      <c r="U83" s="21"/>
      <c r="V83" s="21">
        <v>2840153</v>
      </c>
      <c r="W83" s="21">
        <v>436800</v>
      </c>
      <c r="X83" s="21"/>
      <c r="Y83" s="20"/>
      <c r="Z83" s="23">
        <v>560000</v>
      </c>
    </row>
    <row r="84" spans="1:26" ht="12.75" hidden="1">
      <c r="A84" s="40" t="s">
        <v>110</v>
      </c>
      <c r="B84" s="28">
        <v>6502864</v>
      </c>
      <c r="C84" s="28"/>
      <c r="D84" s="29">
        <v>6822443</v>
      </c>
      <c r="E84" s="30">
        <v>6822000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5321160</v>
      </c>
      <c r="X84" s="30"/>
      <c r="Y84" s="29"/>
      <c r="Z84" s="31">
        <v>6822000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5956512</v>
      </c>
      <c r="D5" s="357">
        <f t="shared" si="0"/>
        <v>0</v>
      </c>
      <c r="E5" s="356">
        <f t="shared" si="0"/>
        <v>9174028</v>
      </c>
      <c r="F5" s="358">
        <f t="shared" si="0"/>
        <v>0</v>
      </c>
      <c r="G5" s="358">
        <f t="shared" si="0"/>
        <v>0</v>
      </c>
      <c r="H5" s="356">
        <f t="shared" si="0"/>
        <v>2042</v>
      </c>
      <c r="I5" s="356">
        <f t="shared" si="0"/>
        <v>71980</v>
      </c>
      <c r="J5" s="358">
        <f t="shared" si="0"/>
        <v>74022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74022</v>
      </c>
      <c r="X5" s="356">
        <f t="shared" si="0"/>
        <v>0</v>
      </c>
      <c r="Y5" s="358">
        <f t="shared" si="0"/>
        <v>74022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34291</v>
      </c>
      <c r="D6" s="340">
        <f aca="true" t="shared" si="1" ref="D6:AA6">+D7</f>
        <v>0</v>
      </c>
      <c r="E6" s="60">
        <f t="shared" si="1"/>
        <v>2410000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34291</v>
      </c>
      <c r="D7" s="340"/>
      <c r="E7" s="60">
        <v>2410000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1252987</v>
      </c>
      <c r="D8" s="340">
        <f t="shared" si="2"/>
        <v>0</v>
      </c>
      <c r="E8" s="60">
        <f t="shared" si="2"/>
        <v>3217500</v>
      </c>
      <c r="F8" s="59">
        <f t="shared" si="2"/>
        <v>0</v>
      </c>
      <c r="G8" s="59">
        <f t="shared" si="2"/>
        <v>0</v>
      </c>
      <c r="H8" s="60">
        <f t="shared" si="2"/>
        <v>2042</v>
      </c>
      <c r="I8" s="60">
        <f t="shared" si="2"/>
        <v>71980</v>
      </c>
      <c r="J8" s="59">
        <f t="shared" si="2"/>
        <v>74022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74022</v>
      </c>
      <c r="X8" s="60">
        <f t="shared" si="2"/>
        <v>0</v>
      </c>
      <c r="Y8" s="59">
        <f t="shared" si="2"/>
        <v>74022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173010</v>
      </c>
      <c r="D9" s="340"/>
      <c r="E9" s="60">
        <v>3217500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>
        <v>1079977</v>
      </c>
      <c r="D10" s="340"/>
      <c r="E10" s="60"/>
      <c r="F10" s="59"/>
      <c r="G10" s="59"/>
      <c r="H10" s="60">
        <v>2042</v>
      </c>
      <c r="I10" s="60">
        <v>71980</v>
      </c>
      <c r="J10" s="59">
        <v>74022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74022</v>
      </c>
      <c r="X10" s="60"/>
      <c r="Y10" s="59">
        <v>74022</v>
      </c>
      <c r="Z10" s="61"/>
      <c r="AA10" s="62"/>
    </row>
    <row r="11" spans="1:27" ht="12.75">
      <c r="A11" s="361" t="s">
        <v>207</v>
      </c>
      <c r="B11" s="142"/>
      <c r="C11" s="362">
        <f>+C12</f>
        <v>4515056</v>
      </c>
      <c r="D11" s="363">
        <f aca="true" t="shared" si="3" ref="D11:AA11">+D12</f>
        <v>0</v>
      </c>
      <c r="E11" s="362">
        <f t="shared" si="3"/>
        <v>1436528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4515056</v>
      </c>
      <c r="D12" s="340"/>
      <c r="E12" s="60">
        <v>1436528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1400000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1400000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154178</v>
      </c>
      <c r="D15" s="340">
        <f t="shared" si="5"/>
        <v>0</v>
      </c>
      <c r="E15" s="60">
        <f t="shared" si="5"/>
        <v>710000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154178</v>
      </c>
      <c r="D20" s="340"/>
      <c r="E20" s="60">
        <v>710000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8406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8406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7072040</v>
      </c>
      <c r="D40" s="344">
        <f t="shared" si="9"/>
        <v>0</v>
      </c>
      <c r="E40" s="343">
        <f t="shared" si="9"/>
        <v>14769821</v>
      </c>
      <c r="F40" s="345">
        <f t="shared" si="9"/>
        <v>0</v>
      </c>
      <c r="G40" s="345">
        <f t="shared" si="9"/>
        <v>0</v>
      </c>
      <c r="H40" s="343">
        <f t="shared" si="9"/>
        <v>266406</v>
      </c>
      <c r="I40" s="343">
        <f t="shared" si="9"/>
        <v>352452</v>
      </c>
      <c r="J40" s="345">
        <f t="shared" si="9"/>
        <v>618858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618858</v>
      </c>
      <c r="X40" s="343">
        <f t="shared" si="9"/>
        <v>0</v>
      </c>
      <c r="Y40" s="345">
        <f t="shared" si="9"/>
        <v>618858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1557999</v>
      </c>
      <c r="D41" s="363"/>
      <c r="E41" s="362"/>
      <c r="F41" s="364"/>
      <c r="G41" s="364"/>
      <c r="H41" s="362">
        <v>127293</v>
      </c>
      <c r="I41" s="362">
        <v>231717</v>
      </c>
      <c r="J41" s="364">
        <v>359010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359010</v>
      </c>
      <c r="X41" s="362"/>
      <c r="Y41" s="364">
        <v>359010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14586</v>
      </c>
      <c r="D43" s="369"/>
      <c r="E43" s="305"/>
      <c r="F43" s="370"/>
      <c r="G43" s="370"/>
      <c r="H43" s="305">
        <v>2298</v>
      </c>
      <c r="I43" s="305">
        <v>1673</v>
      </c>
      <c r="J43" s="370">
        <v>3971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3971</v>
      </c>
      <c r="X43" s="305"/>
      <c r="Y43" s="370">
        <v>3971</v>
      </c>
      <c r="Z43" s="371"/>
      <c r="AA43" s="303"/>
    </row>
    <row r="44" spans="1:27" ht="12.75">
      <c r="A44" s="361" t="s">
        <v>251</v>
      </c>
      <c r="B44" s="136"/>
      <c r="C44" s="60">
        <v>145325</v>
      </c>
      <c r="D44" s="368"/>
      <c r="E44" s="54"/>
      <c r="F44" s="53"/>
      <c r="G44" s="53"/>
      <c r="H44" s="54">
        <v>11499</v>
      </c>
      <c r="I44" s="54">
        <v>27569</v>
      </c>
      <c r="J44" s="53">
        <v>39068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39068</v>
      </c>
      <c r="X44" s="54"/>
      <c r="Y44" s="53">
        <v>39068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>
        <v>3860</v>
      </c>
      <c r="J45" s="53">
        <v>3860</v>
      </c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>
        <v>3860</v>
      </c>
      <c r="X45" s="54"/>
      <c r="Y45" s="53">
        <v>3860</v>
      </c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1378533</v>
      </c>
      <c r="D47" s="368"/>
      <c r="E47" s="54"/>
      <c r="F47" s="53"/>
      <c r="G47" s="53"/>
      <c r="H47" s="54">
        <v>125316</v>
      </c>
      <c r="I47" s="54">
        <v>87633</v>
      </c>
      <c r="J47" s="53">
        <v>212949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212949</v>
      </c>
      <c r="X47" s="54"/>
      <c r="Y47" s="53">
        <v>212949</v>
      </c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3975597</v>
      </c>
      <c r="D49" s="368"/>
      <c r="E49" s="54">
        <v>14769821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13036958</v>
      </c>
      <c r="D60" s="346">
        <f t="shared" si="14"/>
        <v>0</v>
      </c>
      <c r="E60" s="219">
        <f t="shared" si="14"/>
        <v>23943849</v>
      </c>
      <c r="F60" s="264">
        <f t="shared" si="14"/>
        <v>0</v>
      </c>
      <c r="G60" s="264">
        <f t="shared" si="14"/>
        <v>0</v>
      </c>
      <c r="H60" s="219">
        <f t="shared" si="14"/>
        <v>268448</v>
      </c>
      <c r="I60" s="219">
        <f t="shared" si="14"/>
        <v>424432</v>
      </c>
      <c r="J60" s="264">
        <f t="shared" si="14"/>
        <v>692880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692880</v>
      </c>
      <c r="X60" s="219">
        <f t="shared" si="14"/>
        <v>0</v>
      </c>
      <c r="Y60" s="264">
        <f t="shared" si="14"/>
        <v>692880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159587201</v>
      </c>
      <c r="D5" s="153">
        <f>SUM(D6:D8)</f>
        <v>0</v>
      </c>
      <c r="E5" s="154">
        <f t="shared" si="0"/>
        <v>181887177</v>
      </c>
      <c r="F5" s="100">
        <f t="shared" si="0"/>
        <v>179271304</v>
      </c>
      <c r="G5" s="100">
        <f t="shared" si="0"/>
        <v>38454040</v>
      </c>
      <c r="H5" s="100">
        <f t="shared" si="0"/>
        <v>8362222</v>
      </c>
      <c r="I5" s="100">
        <f t="shared" si="0"/>
        <v>8852525</v>
      </c>
      <c r="J5" s="100">
        <f t="shared" si="0"/>
        <v>55668787</v>
      </c>
      <c r="K5" s="100">
        <f t="shared" si="0"/>
        <v>8908547</v>
      </c>
      <c r="L5" s="100">
        <f t="shared" si="0"/>
        <v>8185749</v>
      </c>
      <c r="M5" s="100">
        <f t="shared" si="0"/>
        <v>33818459</v>
      </c>
      <c r="N5" s="100">
        <f t="shared" si="0"/>
        <v>50912755</v>
      </c>
      <c r="O5" s="100">
        <f t="shared" si="0"/>
        <v>7772270</v>
      </c>
      <c r="P5" s="100">
        <f t="shared" si="0"/>
        <v>7688778</v>
      </c>
      <c r="Q5" s="100">
        <f t="shared" si="0"/>
        <v>0</v>
      </c>
      <c r="R5" s="100">
        <f t="shared" si="0"/>
        <v>15461048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122042590</v>
      </c>
      <c r="X5" s="100">
        <f t="shared" si="0"/>
        <v>0</v>
      </c>
      <c r="Y5" s="100">
        <f t="shared" si="0"/>
        <v>122042590</v>
      </c>
      <c r="Z5" s="137">
        <f>+IF(X5&lt;&gt;0,+(Y5/X5)*100,0)</f>
        <v>0</v>
      </c>
      <c r="AA5" s="153">
        <f>SUM(AA6:AA8)</f>
        <v>179271304</v>
      </c>
    </row>
    <row r="6" spans="1:27" ht="12.75">
      <c r="A6" s="138" t="s">
        <v>75</v>
      </c>
      <c r="B6" s="136"/>
      <c r="C6" s="155">
        <v>7427786</v>
      </c>
      <c r="D6" s="155"/>
      <c r="E6" s="156">
        <v>6578700</v>
      </c>
      <c r="F6" s="60">
        <v>6376036</v>
      </c>
      <c r="G6" s="60">
        <v>136991</v>
      </c>
      <c r="H6" s="60">
        <v>634317</v>
      </c>
      <c r="I6" s="60">
        <v>1199675</v>
      </c>
      <c r="J6" s="60">
        <v>1970983</v>
      </c>
      <c r="K6" s="60">
        <v>1359615</v>
      </c>
      <c r="L6" s="60">
        <v>703371</v>
      </c>
      <c r="M6" s="60">
        <v>1299774</v>
      </c>
      <c r="N6" s="60">
        <v>3362760</v>
      </c>
      <c r="O6" s="60">
        <v>657462</v>
      </c>
      <c r="P6" s="60">
        <v>681180</v>
      </c>
      <c r="Q6" s="60"/>
      <c r="R6" s="60">
        <v>1338642</v>
      </c>
      <c r="S6" s="60"/>
      <c r="T6" s="60"/>
      <c r="U6" s="60"/>
      <c r="V6" s="60"/>
      <c r="W6" s="60">
        <v>6672385</v>
      </c>
      <c r="X6" s="60"/>
      <c r="Y6" s="60">
        <v>6672385</v>
      </c>
      <c r="Z6" s="140">
        <v>0</v>
      </c>
      <c r="AA6" s="155">
        <v>6376036</v>
      </c>
    </row>
    <row r="7" spans="1:27" ht="12.75">
      <c r="A7" s="138" t="s">
        <v>76</v>
      </c>
      <c r="B7" s="136"/>
      <c r="C7" s="157">
        <v>151822163</v>
      </c>
      <c r="D7" s="157"/>
      <c r="E7" s="158">
        <v>175158477</v>
      </c>
      <c r="F7" s="159">
        <v>172767862</v>
      </c>
      <c r="G7" s="159">
        <v>38307763</v>
      </c>
      <c r="H7" s="159">
        <v>7718177</v>
      </c>
      <c r="I7" s="159">
        <v>7643376</v>
      </c>
      <c r="J7" s="159">
        <v>53669316</v>
      </c>
      <c r="K7" s="159">
        <v>7522422</v>
      </c>
      <c r="L7" s="159">
        <v>7450960</v>
      </c>
      <c r="M7" s="159">
        <v>32509981</v>
      </c>
      <c r="N7" s="159">
        <v>47483363</v>
      </c>
      <c r="O7" s="159">
        <v>7102371</v>
      </c>
      <c r="P7" s="159">
        <v>6981091</v>
      </c>
      <c r="Q7" s="159"/>
      <c r="R7" s="159">
        <v>14083462</v>
      </c>
      <c r="S7" s="159"/>
      <c r="T7" s="159"/>
      <c r="U7" s="159"/>
      <c r="V7" s="159"/>
      <c r="W7" s="159">
        <v>115236141</v>
      </c>
      <c r="X7" s="159"/>
      <c r="Y7" s="159">
        <v>115236141</v>
      </c>
      <c r="Z7" s="141">
        <v>0</v>
      </c>
      <c r="AA7" s="157">
        <v>172767862</v>
      </c>
    </row>
    <row r="8" spans="1:27" ht="12.75">
      <c r="A8" s="138" t="s">
        <v>77</v>
      </c>
      <c r="B8" s="136"/>
      <c r="C8" s="155">
        <v>337252</v>
      </c>
      <c r="D8" s="155"/>
      <c r="E8" s="156">
        <v>150000</v>
      </c>
      <c r="F8" s="60">
        <v>127406</v>
      </c>
      <c r="G8" s="60">
        <v>9286</v>
      </c>
      <c r="H8" s="60">
        <v>9728</v>
      </c>
      <c r="I8" s="60">
        <v>9474</v>
      </c>
      <c r="J8" s="60">
        <v>28488</v>
      </c>
      <c r="K8" s="60">
        <v>26510</v>
      </c>
      <c r="L8" s="60">
        <v>31418</v>
      </c>
      <c r="M8" s="60">
        <v>8704</v>
      </c>
      <c r="N8" s="60">
        <v>66632</v>
      </c>
      <c r="O8" s="60">
        <v>12437</v>
      </c>
      <c r="P8" s="60">
        <v>26507</v>
      </c>
      <c r="Q8" s="60"/>
      <c r="R8" s="60">
        <v>38944</v>
      </c>
      <c r="S8" s="60"/>
      <c r="T8" s="60"/>
      <c r="U8" s="60"/>
      <c r="V8" s="60"/>
      <c r="W8" s="60">
        <v>134064</v>
      </c>
      <c r="X8" s="60"/>
      <c r="Y8" s="60">
        <v>134064</v>
      </c>
      <c r="Z8" s="140">
        <v>0</v>
      </c>
      <c r="AA8" s="155">
        <v>127406</v>
      </c>
    </row>
    <row r="9" spans="1:27" ht="12.75">
      <c r="A9" s="135" t="s">
        <v>78</v>
      </c>
      <c r="B9" s="136"/>
      <c r="C9" s="153">
        <f aca="true" t="shared" si="1" ref="C9:Y9">SUM(C10:C14)</f>
        <v>6967006</v>
      </c>
      <c r="D9" s="153">
        <f>SUM(D10:D14)</f>
        <v>0</v>
      </c>
      <c r="E9" s="154">
        <f t="shared" si="1"/>
        <v>12878983</v>
      </c>
      <c r="F9" s="100">
        <f t="shared" si="1"/>
        <v>16201721</v>
      </c>
      <c r="G9" s="100">
        <f t="shared" si="1"/>
        <v>588667</v>
      </c>
      <c r="H9" s="100">
        <f t="shared" si="1"/>
        <v>435913</v>
      </c>
      <c r="I9" s="100">
        <f t="shared" si="1"/>
        <v>741502</v>
      </c>
      <c r="J9" s="100">
        <f t="shared" si="1"/>
        <v>1766082</v>
      </c>
      <c r="K9" s="100">
        <f t="shared" si="1"/>
        <v>-454052</v>
      </c>
      <c r="L9" s="100">
        <f t="shared" si="1"/>
        <v>1217517</v>
      </c>
      <c r="M9" s="100">
        <f t="shared" si="1"/>
        <v>484807</v>
      </c>
      <c r="N9" s="100">
        <f t="shared" si="1"/>
        <v>1248272</v>
      </c>
      <c r="O9" s="100">
        <f t="shared" si="1"/>
        <v>538442</v>
      </c>
      <c r="P9" s="100">
        <f t="shared" si="1"/>
        <v>865588</v>
      </c>
      <c r="Q9" s="100">
        <f t="shared" si="1"/>
        <v>0</v>
      </c>
      <c r="R9" s="100">
        <f t="shared" si="1"/>
        <v>1404030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4418384</v>
      </c>
      <c r="X9" s="100">
        <f t="shared" si="1"/>
        <v>0</v>
      </c>
      <c r="Y9" s="100">
        <f t="shared" si="1"/>
        <v>4418384</v>
      </c>
      <c r="Z9" s="137">
        <f>+IF(X9&lt;&gt;0,+(Y9/X9)*100,0)</f>
        <v>0</v>
      </c>
      <c r="AA9" s="153">
        <f>SUM(AA10:AA14)</f>
        <v>16201721</v>
      </c>
    </row>
    <row r="10" spans="1:27" ht="12.75">
      <c r="A10" s="138" t="s">
        <v>79</v>
      </c>
      <c r="B10" s="136"/>
      <c r="C10" s="155">
        <v>2337713</v>
      </c>
      <c r="D10" s="155"/>
      <c r="E10" s="156">
        <v>5671358</v>
      </c>
      <c r="F10" s="60">
        <v>8993634</v>
      </c>
      <c r="G10" s="60">
        <v>49176</v>
      </c>
      <c r="H10" s="60">
        <v>178570</v>
      </c>
      <c r="I10" s="60">
        <v>277349</v>
      </c>
      <c r="J10" s="60">
        <v>505095</v>
      </c>
      <c r="K10" s="60">
        <v>296994</v>
      </c>
      <c r="L10" s="60">
        <v>251695</v>
      </c>
      <c r="M10" s="60">
        <v>271045</v>
      </c>
      <c r="N10" s="60">
        <v>819734</v>
      </c>
      <c r="O10" s="60">
        <v>521130</v>
      </c>
      <c r="P10" s="60">
        <v>249937</v>
      </c>
      <c r="Q10" s="60"/>
      <c r="R10" s="60">
        <v>771067</v>
      </c>
      <c r="S10" s="60"/>
      <c r="T10" s="60"/>
      <c r="U10" s="60"/>
      <c r="V10" s="60"/>
      <c r="W10" s="60">
        <v>2095896</v>
      </c>
      <c r="X10" s="60"/>
      <c r="Y10" s="60">
        <v>2095896</v>
      </c>
      <c r="Z10" s="140">
        <v>0</v>
      </c>
      <c r="AA10" s="155">
        <v>8993634</v>
      </c>
    </row>
    <row r="11" spans="1:27" ht="12.75">
      <c r="A11" s="138" t="s">
        <v>80</v>
      </c>
      <c r="B11" s="136"/>
      <c r="C11" s="155"/>
      <c r="D11" s="155"/>
      <c r="E11" s="156">
        <v>137000</v>
      </c>
      <c r="F11" s="60">
        <v>137089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>
        <v>137089</v>
      </c>
    </row>
    <row r="12" spans="1:27" ht="12.75">
      <c r="A12" s="138" t="s">
        <v>81</v>
      </c>
      <c r="B12" s="136"/>
      <c r="C12" s="155">
        <v>1988815</v>
      </c>
      <c r="D12" s="155"/>
      <c r="E12" s="156">
        <v>1306595</v>
      </c>
      <c r="F12" s="60">
        <v>1306722</v>
      </c>
      <c r="G12" s="60">
        <v>180627</v>
      </c>
      <c r="H12" s="60">
        <v>143844</v>
      </c>
      <c r="I12" s="60">
        <v>123542</v>
      </c>
      <c r="J12" s="60">
        <v>448013</v>
      </c>
      <c r="K12" s="60">
        <v>164911</v>
      </c>
      <c r="L12" s="60">
        <v>149954</v>
      </c>
      <c r="M12" s="60">
        <v>118793</v>
      </c>
      <c r="N12" s="60">
        <v>433658</v>
      </c>
      <c r="O12" s="60">
        <v>159313</v>
      </c>
      <c r="P12" s="60">
        <v>154258</v>
      </c>
      <c r="Q12" s="60"/>
      <c r="R12" s="60">
        <v>313571</v>
      </c>
      <c r="S12" s="60"/>
      <c r="T12" s="60"/>
      <c r="U12" s="60"/>
      <c r="V12" s="60"/>
      <c r="W12" s="60">
        <v>1195242</v>
      </c>
      <c r="X12" s="60"/>
      <c r="Y12" s="60">
        <v>1195242</v>
      </c>
      <c r="Z12" s="140">
        <v>0</v>
      </c>
      <c r="AA12" s="155">
        <v>1306722</v>
      </c>
    </row>
    <row r="13" spans="1:27" ht="12.75">
      <c r="A13" s="138" t="s">
        <v>82</v>
      </c>
      <c r="B13" s="136"/>
      <c r="C13" s="155">
        <v>1191021</v>
      </c>
      <c r="D13" s="155"/>
      <c r="E13" s="156">
        <v>3982230</v>
      </c>
      <c r="F13" s="60">
        <v>3982360</v>
      </c>
      <c r="G13" s="60">
        <v>334798</v>
      </c>
      <c r="H13" s="60">
        <v>99240</v>
      </c>
      <c r="I13" s="60">
        <v>327422</v>
      </c>
      <c r="J13" s="60">
        <v>761460</v>
      </c>
      <c r="K13" s="60">
        <v>-926379</v>
      </c>
      <c r="L13" s="60">
        <v>79675</v>
      </c>
      <c r="M13" s="60">
        <v>81836</v>
      </c>
      <c r="N13" s="60">
        <v>-764868</v>
      </c>
      <c r="O13" s="60">
        <v>-153422</v>
      </c>
      <c r="P13" s="60">
        <v>85245</v>
      </c>
      <c r="Q13" s="60"/>
      <c r="R13" s="60">
        <v>-68177</v>
      </c>
      <c r="S13" s="60"/>
      <c r="T13" s="60"/>
      <c r="U13" s="60"/>
      <c r="V13" s="60"/>
      <c r="W13" s="60">
        <v>-71585</v>
      </c>
      <c r="X13" s="60"/>
      <c r="Y13" s="60">
        <v>-71585</v>
      </c>
      <c r="Z13" s="140">
        <v>0</v>
      </c>
      <c r="AA13" s="155">
        <v>3982360</v>
      </c>
    </row>
    <row r="14" spans="1:27" ht="12.75">
      <c r="A14" s="138" t="s">
        <v>83</v>
      </c>
      <c r="B14" s="136"/>
      <c r="C14" s="157">
        <v>1449457</v>
      </c>
      <c r="D14" s="157"/>
      <c r="E14" s="158">
        <v>1781800</v>
      </c>
      <c r="F14" s="159">
        <v>1781916</v>
      </c>
      <c r="G14" s="159">
        <v>24066</v>
      </c>
      <c r="H14" s="159">
        <v>14259</v>
      </c>
      <c r="I14" s="159">
        <v>13189</v>
      </c>
      <c r="J14" s="159">
        <v>51514</v>
      </c>
      <c r="K14" s="159">
        <v>10422</v>
      </c>
      <c r="L14" s="159">
        <v>736193</v>
      </c>
      <c r="M14" s="159">
        <v>13133</v>
      </c>
      <c r="N14" s="159">
        <v>759748</v>
      </c>
      <c r="O14" s="159">
        <v>11421</v>
      </c>
      <c r="P14" s="159">
        <v>376148</v>
      </c>
      <c r="Q14" s="159"/>
      <c r="R14" s="159">
        <v>387569</v>
      </c>
      <c r="S14" s="159"/>
      <c r="T14" s="159"/>
      <c r="U14" s="159"/>
      <c r="V14" s="159"/>
      <c r="W14" s="159">
        <v>1198831</v>
      </c>
      <c r="X14" s="159"/>
      <c r="Y14" s="159">
        <v>1198831</v>
      </c>
      <c r="Z14" s="141">
        <v>0</v>
      </c>
      <c r="AA14" s="157">
        <v>1781916</v>
      </c>
    </row>
    <row r="15" spans="1:27" ht="12.75">
      <c r="A15" s="135" t="s">
        <v>84</v>
      </c>
      <c r="B15" s="142"/>
      <c r="C15" s="153">
        <f aca="true" t="shared" si="2" ref="C15:Y15">SUM(C16:C18)</f>
        <v>20488399</v>
      </c>
      <c r="D15" s="153">
        <f>SUM(D16:D18)</f>
        <v>0</v>
      </c>
      <c r="E15" s="154">
        <f t="shared" si="2"/>
        <v>29044417</v>
      </c>
      <c r="F15" s="100">
        <f t="shared" si="2"/>
        <v>29550650</v>
      </c>
      <c r="G15" s="100">
        <f t="shared" si="2"/>
        <v>688782</v>
      </c>
      <c r="H15" s="100">
        <f t="shared" si="2"/>
        <v>833607</v>
      </c>
      <c r="I15" s="100">
        <f t="shared" si="2"/>
        <v>1520302</v>
      </c>
      <c r="J15" s="100">
        <f t="shared" si="2"/>
        <v>3042691</v>
      </c>
      <c r="K15" s="100">
        <f t="shared" si="2"/>
        <v>4121075</v>
      </c>
      <c r="L15" s="100">
        <f t="shared" si="2"/>
        <v>3633633</v>
      </c>
      <c r="M15" s="100">
        <f t="shared" si="2"/>
        <v>5492802</v>
      </c>
      <c r="N15" s="100">
        <f t="shared" si="2"/>
        <v>13247510</v>
      </c>
      <c r="O15" s="100">
        <f t="shared" si="2"/>
        <v>3812303</v>
      </c>
      <c r="P15" s="100">
        <f t="shared" si="2"/>
        <v>1003100</v>
      </c>
      <c r="Q15" s="100">
        <f t="shared" si="2"/>
        <v>0</v>
      </c>
      <c r="R15" s="100">
        <f t="shared" si="2"/>
        <v>4815403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21105604</v>
      </c>
      <c r="X15" s="100">
        <f t="shared" si="2"/>
        <v>0</v>
      </c>
      <c r="Y15" s="100">
        <f t="shared" si="2"/>
        <v>21105604</v>
      </c>
      <c r="Z15" s="137">
        <f>+IF(X15&lt;&gt;0,+(Y15/X15)*100,0)</f>
        <v>0</v>
      </c>
      <c r="AA15" s="153">
        <f>SUM(AA16:AA18)</f>
        <v>29550650</v>
      </c>
    </row>
    <row r="16" spans="1:27" ht="12.75">
      <c r="A16" s="138" t="s">
        <v>85</v>
      </c>
      <c r="B16" s="136"/>
      <c r="C16" s="155">
        <v>16728799</v>
      </c>
      <c r="D16" s="155"/>
      <c r="E16" s="156">
        <v>4156988</v>
      </c>
      <c r="F16" s="60">
        <v>4663184</v>
      </c>
      <c r="G16" s="60">
        <v>132634</v>
      </c>
      <c r="H16" s="60">
        <v>714169</v>
      </c>
      <c r="I16" s="60">
        <v>419620</v>
      </c>
      <c r="J16" s="60">
        <v>1266423</v>
      </c>
      <c r="K16" s="60">
        <v>3757819</v>
      </c>
      <c r="L16" s="60">
        <v>3204208</v>
      </c>
      <c r="M16" s="60">
        <v>4277825</v>
      </c>
      <c r="N16" s="60">
        <v>11239852</v>
      </c>
      <c r="O16" s="60">
        <v>3665798</v>
      </c>
      <c r="P16" s="60">
        <v>919426</v>
      </c>
      <c r="Q16" s="60"/>
      <c r="R16" s="60">
        <v>4585224</v>
      </c>
      <c r="S16" s="60"/>
      <c r="T16" s="60"/>
      <c r="U16" s="60"/>
      <c r="V16" s="60"/>
      <c r="W16" s="60">
        <v>17091499</v>
      </c>
      <c r="X16" s="60"/>
      <c r="Y16" s="60">
        <v>17091499</v>
      </c>
      <c r="Z16" s="140">
        <v>0</v>
      </c>
      <c r="AA16" s="155">
        <v>4663184</v>
      </c>
    </row>
    <row r="17" spans="1:27" ht="12.75">
      <c r="A17" s="138" t="s">
        <v>86</v>
      </c>
      <c r="B17" s="136"/>
      <c r="C17" s="155">
        <v>2885218</v>
      </c>
      <c r="D17" s="155"/>
      <c r="E17" s="156">
        <v>23734044</v>
      </c>
      <c r="F17" s="60">
        <v>23734405</v>
      </c>
      <c r="G17" s="60">
        <v>483213</v>
      </c>
      <c r="H17" s="60">
        <v>69594</v>
      </c>
      <c r="I17" s="60">
        <v>1061274</v>
      </c>
      <c r="J17" s="60">
        <v>1614081</v>
      </c>
      <c r="K17" s="60">
        <v>310212</v>
      </c>
      <c r="L17" s="60">
        <v>332896</v>
      </c>
      <c r="M17" s="60">
        <v>627396</v>
      </c>
      <c r="N17" s="60">
        <v>1270504</v>
      </c>
      <c r="O17" s="60">
        <v>113380</v>
      </c>
      <c r="P17" s="60">
        <v>65852</v>
      </c>
      <c r="Q17" s="60"/>
      <c r="R17" s="60">
        <v>179232</v>
      </c>
      <c r="S17" s="60"/>
      <c r="T17" s="60"/>
      <c r="U17" s="60"/>
      <c r="V17" s="60"/>
      <c r="W17" s="60">
        <v>3063817</v>
      </c>
      <c r="X17" s="60"/>
      <c r="Y17" s="60">
        <v>3063817</v>
      </c>
      <c r="Z17" s="140">
        <v>0</v>
      </c>
      <c r="AA17" s="155">
        <v>23734405</v>
      </c>
    </row>
    <row r="18" spans="1:27" ht="12.75">
      <c r="A18" s="138" t="s">
        <v>87</v>
      </c>
      <c r="B18" s="136"/>
      <c r="C18" s="155">
        <v>874382</v>
      </c>
      <c r="D18" s="155"/>
      <c r="E18" s="156">
        <v>1153385</v>
      </c>
      <c r="F18" s="60">
        <v>1153061</v>
      </c>
      <c r="G18" s="60">
        <v>72935</v>
      </c>
      <c r="H18" s="60">
        <v>49844</v>
      </c>
      <c r="I18" s="60">
        <v>39408</v>
      </c>
      <c r="J18" s="60">
        <v>162187</v>
      </c>
      <c r="K18" s="60">
        <v>53044</v>
      </c>
      <c r="L18" s="60">
        <v>96529</v>
      </c>
      <c r="M18" s="60">
        <v>587581</v>
      </c>
      <c r="N18" s="60">
        <v>737154</v>
      </c>
      <c r="O18" s="60">
        <v>33125</v>
      </c>
      <c r="P18" s="60">
        <v>17822</v>
      </c>
      <c r="Q18" s="60"/>
      <c r="R18" s="60">
        <v>50947</v>
      </c>
      <c r="S18" s="60"/>
      <c r="T18" s="60"/>
      <c r="U18" s="60"/>
      <c r="V18" s="60"/>
      <c r="W18" s="60">
        <v>950288</v>
      </c>
      <c r="X18" s="60"/>
      <c r="Y18" s="60">
        <v>950288</v>
      </c>
      <c r="Z18" s="140">
        <v>0</v>
      </c>
      <c r="AA18" s="155">
        <v>1153061</v>
      </c>
    </row>
    <row r="19" spans="1:27" ht="12.75">
      <c r="A19" s="135" t="s">
        <v>88</v>
      </c>
      <c r="B19" s="142"/>
      <c r="C19" s="153">
        <f aca="true" t="shared" si="3" ref="C19:Y19">SUM(C20:C23)</f>
        <v>124717528</v>
      </c>
      <c r="D19" s="153">
        <f>SUM(D20:D23)</f>
        <v>0</v>
      </c>
      <c r="E19" s="154">
        <f t="shared" si="3"/>
        <v>182471928</v>
      </c>
      <c r="F19" s="100">
        <f t="shared" si="3"/>
        <v>128515689</v>
      </c>
      <c r="G19" s="100">
        <f t="shared" si="3"/>
        <v>10718893</v>
      </c>
      <c r="H19" s="100">
        <f t="shared" si="3"/>
        <v>12332916</v>
      </c>
      <c r="I19" s="100">
        <f t="shared" si="3"/>
        <v>13200540</v>
      </c>
      <c r="J19" s="100">
        <f t="shared" si="3"/>
        <v>36252349</v>
      </c>
      <c r="K19" s="100">
        <f t="shared" si="3"/>
        <v>8107462</v>
      </c>
      <c r="L19" s="100">
        <f t="shared" si="3"/>
        <v>11820624</v>
      </c>
      <c r="M19" s="100">
        <f t="shared" si="3"/>
        <v>10392690</v>
      </c>
      <c r="N19" s="100">
        <f t="shared" si="3"/>
        <v>30320776</v>
      </c>
      <c r="O19" s="100">
        <f t="shared" si="3"/>
        <v>10891534</v>
      </c>
      <c r="P19" s="100">
        <f t="shared" si="3"/>
        <v>15646900</v>
      </c>
      <c r="Q19" s="100">
        <f t="shared" si="3"/>
        <v>0</v>
      </c>
      <c r="R19" s="100">
        <f t="shared" si="3"/>
        <v>26538434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93111559</v>
      </c>
      <c r="X19" s="100">
        <f t="shared" si="3"/>
        <v>0</v>
      </c>
      <c r="Y19" s="100">
        <f t="shared" si="3"/>
        <v>93111559</v>
      </c>
      <c r="Z19" s="137">
        <f>+IF(X19&lt;&gt;0,+(Y19/X19)*100,0)</f>
        <v>0</v>
      </c>
      <c r="AA19" s="153">
        <f>SUM(AA20:AA23)</f>
        <v>128515689</v>
      </c>
    </row>
    <row r="20" spans="1:27" ht="12.75">
      <c r="A20" s="138" t="s">
        <v>89</v>
      </c>
      <c r="B20" s="136"/>
      <c r="C20" s="155">
        <v>55593877</v>
      </c>
      <c r="D20" s="155"/>
      <c r="E20" s="156">
        <v>67982533</v>
      </c>
      <c r="F20" s="60">
        <v>59531534</v>
      </c>
      <c r="G20" s="60">
        <v>4151143</v>
      </c>
      <c r="H20" s="60">
        <v>5962595</v>
      </c>
      <c r="I20" s="60">
        <v>5628945</v>
      </c>
      <c r="J20" s="60">
        <v>15742683</v>
      </c>
      <c r="K20" s="60">
        <v>5323611</v>
      </c>
      <c r="L20" s="60">
        <v>4800247</v>
      </c>
      <c r="M20" s="60">
        <v>4798864</v>
      </c>
      <c r="N20" s="60">
        <v>14922722</v>
      </c>
      <c r="O20" s="60">
        <v>5343716</v>
      </c>
      <c r="P20" s="60">
        <v>8574295</v>
      </c>
      <c r="Q20" s="60"/>
      <c r="R20" s="60">
        <v>13918011</v>
      </c>
      <c r="S20" s="60"/>
      <c r="T20" s="60"/>
      <c r="U20" s="60"/>
      <c r="V20" s="60"/>
      <c r="W20" s="60">
        <v>44583416</v>
      </c>
      <c r="X20" s="60"/>
      <c r="Y20" s="60">
        <v>44583416</v>
      </c>
      <c r="Z20" s="140">
        <v>0</v>
      </c>
      <c r="AA20" s="155">
        <v>59531534</v>
      </c>
    </row>
    <row r="21" spans="1:27" ht="12.75">
      <c r="A21" s="138" t="s">
        <v>90</v>
      </c>
      <c r="B21" s="136"/>
      <c r="C21" s="155">
        <v>49262510</v>
      </c>
      <c r="D21" s="155"/>
      <c r="E21" s="156">
        <v>64616739</v>
      </c>
      <c r="F21" s="60">
        <v>46777665</v>
      </c>
      <c r="G21" s="60">
        <v>2758168</v>
      </c>
      <c r="H21" s="60">
        <v>4509164</v>
      </c>
      <c r="I21" s="60">
        <v>4011177</v>
      </c>
      <c r="J21" s="60">
        <v>11278509</v>
      </c>
      <c r="K21" s="60">
        <v>1749078</v>
      </c>
      <c r="L21" s="60">
        <v>5079404</v>
      </c>
      <c r="M21" s="60">
        <v>3630856</v>
      </c>
      <c r="N21" s="60">
        <v>10459338</v>
      </c>
      <c r="O21" s="60">
        <v>5314099</v>
      </c>
      <c r="P21" s="60">
        <v>5117122</v>
      </c>
      <c r="Q21" s="60"/>
      <c r="R21" s="60">
        <v>10431221</v>
      </c>
      <c r="S21" s="60"/>
      <c r="T21" s="60"/>
      <c r="U21" s="60"/>
      <c r="V21" s="60"/>
      <c r="W21" s="60">
        <v>32169068</v>
      </c>
      <c r="X21" s="60"/>
      <c r="Y21" s="60">
        <v>32169068</v>
      </c>
      <c r="Z21" s="140">
        <v>0</v>
      </c>
      <c r="AA21" s="155">
        <v>46777665</v>
      </c>
    </row>
    <row r="22" spans="1:27" ht="12.75">
      <c r="A22" s="138" t="s">
        <v>91</v>
      </c>
      <c r="B22" s="136"/>
      <c r="C22" s="157">
        <v>7205082</v>
      </c>
      <c r="D22" s="157"/>
      <c r="E22" s="158">
        <v>21551368</v>
      </c>
      <c r="F22" s="159">
        <v>6903972</v>
      </c>
      <c r="G22" s="159">
        <v>1696801</v>
      </c>
      <c r="H22" s="159">
        <v>662521</v>
      </c>
      <c r="I22" s="159">
        <v>1637786</v>
      </c>
      <c r="J22" s="159">
        <v>3997108</v>
      </c>
      <c r="K22" s="159">
        <v>-249273</v>
      </c>
      <c r="L22" s="159">
        <v>674177</v>
      </c>
      <c r="M22" s="159">
        <v>712202</v>
      </c>
      <c r="N22" s="159">
        <v>1137106</v>
      </c>
      <c r="O22" s="159">
        <v>-244649</v>
      </c>
      <c r="P22" s="159">
        <v>637546</v>
      </c>
      <c r="Q22" s="159"/>
      <c r="R22" s="159">
        <v>392897</v>
      </c>
      <c r="S22" s="159"/>
      <c r="T22" s="159"/>
      <c r="U22" s="159"/>
      <c r="V22" s="159"/>
      <c r="W22" s="159">
        <v>5527111</v>
      </c>
      <c r="X22" s="159"/>
      <c r="Y22" s="159">
        <v>5527111</v>
      </c>
      <c r="Z22" s="141">
        <v>0</v>
      </c>
      <c r="AA22" s="157">
        <v>6903972</v>
      </c>
    </row>
    <row r="23" spans="1:27" ht="12.75">
      <c r="A23" s="138" t="s">
        <v>92</v>
      </c>
      <c r="B23" s="136"/>
      <c r="C23" s="155">
        <v>12656059</v>
      </c>
      <c r="D23" s="155"/>
      <c r="E23" s="156">
        <v>28321288</v>
      </c>
      <c r="F23" s="60">
        <v>15302518</v>
      </c>
      <c r="G23" s="60">
        <v>2112781</v>
      </c>
      <c r="H23" s="60">
        <v>1198636</v>
      </c>
      <c r="I23" s="60">
        <v>1922632</v>
      </c>
      <c r="J23" s="60">
        <v>5234049</v>
      </c>
      <c r="K23" s="60">
        <v>1284046</v>
      </c>
      <c r="L23" s="60">
        <v>1266796</v>
      </c>
      <c r="M23" s="60">
        <v>1250768</v>
      </c>
      <c r="N23" s="60">
        <v>3801610</v>
      </c>
      <c r="O23" s="60">
        <v>478368</v>
      </c>
      <c r="P23" s="60">
        <v>1317937</v>
      </c>
      <c r="Q23" s="60"/>
      <c r="R23" s="60">
        <v>1796305</v>
      </c>
      <c r="S23" s="60"/>
      <c r="T23" s="60"/>
      <c r="U23" s="60"/>
      <c r="V23" s="60"/>
      <c r="W23" s="60">
        <v>10831964</v>
      </c>
      <c r="X23" s="60"/>
      <c r="Y23" s="60">
        <v>10831964</v>
      </c>
      <c r="Z23" s="140">
        <v>0</v>
      </c>
      <c r="AA23" s="155">
        <v>15302518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311760134</v>
      </c>
      <c r="D25" s="168">
        <f>+D5+D9+D15+D19+D24</f>
        <v>0</v>
      </c>
      <c r="E25" s="169">
        <f t="shared" si="4"/>
        <v>406282505</v>
      </c>
      <c r="F25" s="73">
        <f t="shared" si="4"/>
        <v>353539364</v>
      </c>
      <c r="G25" s="73">
        <f t="shared" si="4"/>
        <v>50450382</v>
      </c>
      <c r="H25" s="73">
        <f t="shared" si="4"/>
        <v>21964658</v>
      </c>
      <c r="I25" s="73">
        <f t="shared" si="4"/>
        <v>24314869</v>
      </c>
      <c r="J25" s="73">
        <f t="shared" si="4"/>
        <v>96729909</v>
      </c>
      <c r="K25" s="73">
        <f t="shared" si="4"/>
        <v>20683032</v>
      </c>
      <c r="L25" s="73">
        <f t="shared" si="4"/>
        <v>24857523</v>
      </c>
      <c r="M25" s="73">
        <f t="shared" si="4"/>
        <v>50188758</v>
      </c>
      <c r="N25" s="73">
        <f t="shared" si="4"/>
        <v>95729313</v>
      </c>
      <c r="O25" s="73">
        <f t="shared" si="4"/>
        <v>23014549</v>
      </c>
      <c r="P25" s="73">
        <f t="shared" si="4"/>
        <v>25204366</v>
      </c>
      <c r="Q25" s="73">
        <f t="shared" si="4"/>
        <v>0</v>
      </c>
      <c r="R25" s="73">
        <f t="shared" si="4"/>
        <v>48218915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240678137</v>
      </c>
      <c r="X25" s="73">
        <f t="shared" si="4"/>
        <v>0</v>
      </c>
      <c r="Y25" s="73">
        <f t="shared" si="4"/>
        <v>240678137</v>
      </c>
      <c r="Z25" s="170">
        <f>+IF(X25&lt;&gt;0,+(Y25/X25)*100,0)</f>
        <v>0</v>
      </c>
      <c r="AA25" s="168">
        <f>+AA5+AA9+AA15+AA19+AA24</f>
        <v>353539364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101455573</v>
      </c>
      <c r="D28" s="153">
        <f>SUM(D29:D31)</f>
        <v>0</v>
      </c>
      <c r="E28" s="154">
        <f t="shared" si="5"/>
        <v>83244783</v>
      </c>
      <c r="F28" s="100">
        <f t="shared" si="5"/>
        <v>70030616</v>
      </c>
      <c r="G28" s="100">
        <f t="shared" si="5"/>
        <v>7110897</v>
      </c>
      <c r="H28" s="100">
        <f t="shared" si="5"/>
        <v>5733636</v>
      </c>
      <c r="I28" s="100">
        <f t="shared" si="5"/>
        <v>7084660</v>
      </c>
      <c r="J28" s="100">
        <f t="shared" si="5"/>
        <v>19929193</v>
      </c>
      <c r="K28" s="100">
        <f t="shared" si="5"/>
        <v>5949102</v>
      </c>
      <c r="L28" s="100">
        <f t="shared" si="5"/>
        <v>6231312</v>
      </c>
      <c r="M28" s="100">
        <f t="shared" si="5"/>
        <v>7610823</v>
      </c>
      <c r="N28" s="100">
        <f t="shared" si="5"/>
        <v>19791237</v>
      </c>
      <c r="O28" s="100">
        <f t="shared" si="5"/>
        <v>6031089</v>
      </c>
      <c r="P28" s="100">
        <f t="shared" si="5"/>
        <v>5830549</v>
      </c>
      <c r="Q28" s="100">
        <f t="shared" si="5"/>
        <v>0</v>
      </c>
      <c r="R28" s="100">
        <f t="shared" si="5"/>
        <v>11861638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51582068</v>
      </c>
      <c r="X28" s="100">
        <f t="shared" si="5"/>
        <v>0</v>
      </c>
      <c r="Y28" s="100">
        <f t="shared" si="5"/>
        <v>51582068</v>
      </c>
      <c r="Z28" s="137">
        <f>+IF(X28&lt;&gt;0,+(Y28/X28)*100,0)</f>
        <v>0</v>
      </c>
      <c r="AA28" s="153">
        <f>SUM(AA29:AA31)</f>
        <v>70030616</v>
      </c>
    </row>
    <row r="29" spans="1:27" ht="12.75">
      <c r="A29" s="138" t="s">
        <v>75</v>
      </c>
      <c r="B29" s="136"/>
      <c r="C29" s="155">
        <v>53832825</v>
      </c>
      <c r="D29" s="155"/>
      <c r="E29" s="156">
        <v>40850263</v>
      </c>
      <c r="F29" s="60">
        <v>32846406</v>
      </c>
      <c r="G29" s="60">
        <v>2509780</v>
      </c>
      <c r="H29" s="60">
        <v>1856121</v>
      </c>
      <c r="I29" s="60">
        <v>2350417</v>
      </c>
      <c r="J29" s="60">
        <v>6716318</v>
      </c>
      <c r="K29" s="60">
        <v>2402226</v>
      </c>
      <c r="L29" s="60">
        <v>2389446</v>
      </c>
      <c r="M29" s="60">
        <v>2307294</v>
      </c>
      <c r="N29" s="60">
        <v>7098966</v>
      </c>
      <c r="O29" s="60">
        <v>2552042</v>
      </c>
      <c r="P29" s="60">
        <v>1936981</v>
      </c>
      <c r="Q29" s="60"/>
      <c r="R29" s="60">
        <v>4489023</v>
      </c>
      <c r="S29" s="60"/>
      <c r="T29" s="60"/>
      <c r="U29" s="60"/>
      <c r="V29" s="60"/>
      <c r="W29" s="60">
        <v>18304307</v>
      </c>
      <c r="X29" s="60"/>
      <c r="Y29" s="60">
        <v>18304307</v>
      </c>
      <c r="Z29" s="140">
        <v>0</v>
      </c>
      <c r="AA29" s="155">
        <v>32846406</v>
      </c>
    </row>
    <row r="30" spans="1:27" ht="12.75">
      <c r="A30" s="138" t="s">
        <v>76</v>
      </c>
      <c r="B30" s="136"/>
      <c r="C30" s="157">
        <v>18653948</v>
      </c>
      <c r="D30" s="157"/>
      <c r="E30" s="158">
        <v>29479634</v>
      </c>
      <c r="F30" s="159">
        <v>22875628</v>
      </c>
      <c r="G30" s="159">
        <v>3621499</v>
      </c>
      <c r="H30" s="159">
        <v>3222106</v>
      </c>
      <c r="I30" s="159">
        <v>3814611</v>
      </c>
      <c r="J30" s="159">
        <v>10658216</v>
      </c>
      <c r="K30" s="159">
        <v>2736468</v>
      </c>
      <c r="L30" s="159">
        <v>3006018</v>
      </c>
      <c r="M30" s="159">
        <v>4045137</v>
      </c>
      <c r="N30" s="159">
        <v>9787623</v>
      </c>
      <c r="O30" s="159">
        <v>2532766</v>
      </c>
      <c r="P30" s="159">
        <v>3114668</v>
      </c>
      <c r="Q30" s="159"/>
      <c r="R30" s="159">
        <v>5647434</v>
      </c>
      <c r="S30" s="159"/>
      <c r="T30" s="159"/>
      <c r="U30" s="159"/>
      <c r="V30" s="159"/>
      <c r="W30" s="159">
        <v>26093273</v>
      </c>
      <c r="X30" s="159"/>
      <c r="Y30" s="159">
        <v>26093273</v>
      </c>
      <c r="Z30" s="141">
        <v>0</v>
      </c>
      <c r="AA30" s="157">
        <v>22875628</v>
      </c>
    </row>
    <row r="31" spans="1:27" ht="12.75">
      <c r="A31" s="138" t="s">
        <v>77</v>
      </c>
      <c r="B31" s="136"/>
      <c r="C31" s="155">
        <v>28968800</v>
      </c>
      <c r="D31" s="155"/>
      <c r="E31" s="156">
        <v>12914886</v>
      </c>
      <c r="F31" s="60">
        <v>14308582</v>
      </c>
      <c r="G31" s="60">
        <v>979618</v>
      </c>
      <c r="H31" s="60">
        <v>655409</v>
      </c>
      <c r="I31" s="60">
        <v>919632</v>
      </c>
      <c r="J31" s="60">
        <v>2554659</v>
      </c>
      <c r="K31" s="60">
        <v>810408</v>
      </c>
      <c r="L31" s="60">
        <v>835848</v>
      </c>
      <c r="M31" s="60">
        <v>1258392</v>
      </c>
      <c r="N31" s="60">
        <v>2904648</v>
      </c>
      <c r="O31" s="60">
        <v>946281</v>
      </c>
      <c r="P31" s="60">
        <v>778900</v>
      </c>
      <c r="Q31" s="60"/>
      <c r="R31" s="60">
        <v>1725181</v>
      </c>
      <c r="S31" s="60"/>
      <c r="T31" s="60"/>
      <c r="U31" s="60"/>
      <c r="V31" s="60"/>
      <c r="W31" s="60">
        <v>7184488</v>
      </c>
      <c r="X31" s="60"/>
      <c r="Y31" s="60">
        <v>7184488</v>
      </c>
      <c r="Z31" s="140">
        <v>0</v>
      </c>
      <c r="AA31" s="155">
        <v>14308582</v>
      </c>
    </row>
    <row r="32" spans="1:27" ht="12.75">
      <c r="A32" s="135" t="s">
        <v>78</v>
      </c>
      <c r="B32" s="136"/>
      <c r="C32" s="153">
        <f aca="true" t="shared" si="6" ref="C32:Y32">SUM(C33:C37)</f>
        <v>40462805</v>
      </c>
      <c r="D32" s="153">
        <f>SUM(D33:D37)</f>
        <v>0</v>
      </c>
      <c r="E32" s="154">
        <f t="shared" si="6"/>
        <v>46184435</v>
      </c>
      <c r="F32" s="100">
        <f t="shared" si="6"/>
        <v>43548165</v>
      </c>
      <c r="G32" s="100">
        <f t="shared" si="6"/>
        <v>2607045</v>
      </c>
      <c r="H32" s="100">
        <f t="shared" si="6"/>
        <v>2987470</v>
      </c>
      <c r="I32" s="100">
        <f t="shared" si="6"/>
        <v>3163433</v>
      </c>
      <c r="J32" s="100">
        <f t="shared" si="6"/>
        <v>8757948</v>
      </c>
      <c r="K32" s="100">
        <f t="shared" si="6"/>
        <v>2986369</v>
      </c>
      <c r="L32" s="100">
        <f t="shared" si="6"/>
        <v>3077493</v>
      </c>
      <c r="M32" s="100">
        <f t="shared" si="6"/>
        <v>5056181</v>
      </c>
      <c r="N32" s="100">
        <f t="shared" si="6"/>
        <v>11120043</v>
      </c>
      <c r="O32" s="100">
        <f t="shared" si="6"/>
        <v>3209523</v>
      </c>
      <c r="P32" s="100">
        <f t="shared" si="6"/>
        <v>3286900</v>
      </c>
      <c r="Q32" s="100">
        <f t="shared" si="6"/>
        <v>0</v>
      </c>
      <c r="R32" s="100">
        <f t="shared" si="6"/>
        <v>6496423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26374414</v>
      </c>
      <c r="X32" s="100">
        <f t="shared" si="6"/>
        <v>0</v>
      </c>
      <c r="Y32" s="100">
        <f t="shared" si="6"/>
        <v>26374414</v>
      </c>
      <c r="Z32" s="137">
        <f>+IF(X32&lt;&gt;0,+(Y32/X32)*100,0)</f>
        <v>0</v>
      </c>
      <c r="AA32" s="153">
        <f>SUM(AA33:AA37)</f>
        <v>43548165</v>
      </c>
    </row>
    <row r="33" spans="1:27" ht="12.75">
      <c r="A33" s="138" t="s">
        <v>79</v>
      </c>
      <c r="B33" s="136"/>
      <c r="C33" s="155">
        <v>19009605</v>
      </c>
      <c r="D33" s="155"/>
      <c r="E33" s="156">
        <v>20113192</v>
      </c>
      <c r="F33" s="60">
        <v>19146153</v>
      </c>
      <c r="G33" s="60">
        <v>1394354</v>
      </c>
      <c r="H33" s="60">
        <v>1413229</v>
      </c>
      <c r="I33" s="60">
        <v>1337732</v>
      </c>
      <c r="J33" s="60">
        <v>4145315</v>
      </c>
      <c r="K33" s="60">
        <v>1423213</v>
      </c>
      <c r="L33" s="60">
        <v>1494503</v>
      </c>
      <c r="M33" s="60">
        <v>2322772</v>
      </c>
      <c r="N33" s="60">
        <v>5240488</v>
      </c>
      <c r="O33" s="60">
        <v>1287115</v>
      </c>
      <c r="P33" s="60">
        <v>1578551</v>
      </c>
      <c r="Q33" s="60"/>
      <c r="R33" s="60">
        <v>2865666</v>
      </c>
      <c r="S33" s="60"/>
      <c r="T33" s="60"/>
      <c r="U33" s="60"/>
      <c r="V33" s="60"/>
      <c r="W33" s="60">
        <v>12251469</v>
      </c>
      <c r="X33" s="60"/>
      <c r="Y33" s="60">
        <v>12251469</v>
      </c>
      <c r="Z33" s="140">
        <v>0</v>
      </c>
      <c r="AA33" s="155">
        <v>19146153</v>
      </c>
    </row>
    <row r="34" spans="1:27" ht="12.75">
      <c r="A34" s="138" t="s">
        <v>80</v>
      </c>
      <c r="B34" s="136"/>
      <c r="C34" s="155">
        <v>1690134</v>
      </c>
      <c r="D34" s="155"/>
      <c r="E34" s="156">
        <v>2096209</v>
      </c>
      <c r="F34" s="60">
        <v>1760569</v>
      </c>
      <c r="G34" s="60">
        <v>48914</v>
      </c>
      <c r="H34" s="60">
        <v>81196</v>
      </c>
      <c r="I34" s="60">
        <v>138718</v>
      </c>
      <c r="J34" s="60">
        <v>268828</v>
      </c>
      <c r="K34" s="60">
        <v>58971</v>
      </c>
      <c r="L34" s="60">
        <v>133041</v>
      </c>
      <c r="M34" s="60">
        <v>163887</v>
      </c>
      <c r="N34" s="60">
        <v>355899</v>
      </c>
      <c r="O34" s="60">
        <v>370231</v>
      </c>
      <c r="P34" s="60">
        <v>131778</v>
      </c>
      <c r="Q34" s="60"/>
      <c r="R34" s="60">
        <v>502009</v>
      </c>
      <c r="S34" s="60"/>
      <c r="T34" s="60"/>
      <c r="U34" s="60"/>
      <c r="V34" s="60"/>
      <c r="W34" s="60">
        <v>1126736</v>
      </c>
      <c r="X34" s="60"/>
      <c r="Y34" s="60">
        <v>1126736</v>
      </c>
      <c r="Z34" s="140">
        <v>0</v>
      </c>
      <c r="AA34" s="155">
        <v>1760569</v>
      </c>
    </row>
    <row r="35" spans="1:27" ht="12.75">
      <c r="A35" s="138" t="s">
        <v>81</v>
      </c>
      <c r="B35" s="136"/>
      <c r="C35" s="155">
        <v>15795015</v>
      </c>
      <c r="D35" s="155"/>
      <c r="E35" s="156">
        <v>17976827</v>
      </c>
      <c r="F35" s="60">
        <v>16736031</v>
      </c>
      <c r="G35" s="60">
        <v>908641</v>
      </c>
      <c r="H35" s="60">
        <v>1232531</v>
      </c>
      <c r="I35" s="60">
        <v>1390852</v>
      </c>
      <c r="J35" s="60">
        <v>3532024</v>
      </c>
      <c r="K35" s="60">
        <v>1233798</v>
      </c>
      <c r="L35" s="60">
        <v>1122536</v>
      </c>
      <c r="M35" s="60">
        <v>2083078</v>
      </c>
      <c r="N35" s="60">
        <v>4439412</v>
      </c>
      <c r="O35" s="60">
        <v>1259532</v>
      </c>
      <c r="P35" s="60">
        <v>1275010</v>
      </c>
      <c r="Q35" s="60"/>
      <c r="R35" s="60">
        <v>2534542</v>
      </c>
      <c r="S35" s="60"/>
      <c r="T35" s="60"/>
      <c r="U35" s="60"/>
      <c r="V35" s="60"/>
      <c r="W35" s="60">
        <v>10505978</v>
      </c>
      <c r="X35" s="60"/>
      <c r="Y35" s="60">
        <v>10505978</v>
      </c>
      <c r="Z35" s="140">
        <v>0</v>
      </c>
      <c r="AA35" s="155">
        <v>16736031</v>
      </c>
    </row>
    <row r="36" spans="1:27" ht="12.75">
      <c r="A36" s="138" t="s">
        <v>82</v>
      </c>
      <c r="B36" s="136"/>
      <c r="C36" s="155">
        <v>2205300</v>
      </c>
      <c r="D36" s="155"/>
      <c r="E36" s="156">
        <v>3042963</v>
      </c>
      <c r="F36" s="60">
        <v>2950157</v>
      </c>
      <c r="G36" s="60">
        <v>111457</v>
      </c>
      <c r="H36" s="60">
        <v>114999</v>
      </c>
      <c r="I36" s="60">
        <v>125446</v>
      </c>
      <c r="J36" s="60">
        <v>351902</v>
      </c>
      <c r="K36" s="60">
        <v>113987</v>
      </c>
      <c r="L36" s="60">
        <v>151962</v>
      </c>
      <c r="M36" s="60">
        <v>199342</v>
      </c>
      <c r="N36" s="60">
        <v>465291</v>
      </c>
      <c r="O36" s="60">
        <v>106777</v>
      </c>
      <c r="P36" s="60">
        <v>118281</v>
      </c>
      <c r="Q36" s="60"/>
      <c r="R36" s="60">
        <v>225058</v>
      </c>
      <c r="S36" s="60"/>
      <c r="T36" s="60"/>
      <c r="U36" s="60"/>
      <c r="V36" s="60"/>
      <c r="W36" s="60">
        <v>1042251</v>
      </c>
      <c r="X36" s="60"/>
      <c r="Y36" s="60">
        <v>1042251</v>
      </c>
      <c r="Z36" s="140">
        <v>0</v>
      </c>
      <c r="AA36" s="155">
        <v>2950157</v>
      </c>
    </row>
    <row r="37" spans="1:27" ht="12.75">
      <c r="A37" s="138" t="s">
        <v>83</v>
      </c>
      <c r="B37" s="136"/>
      <c r="C37" s="157">
        <v>1762751</v>
      </c>
      <c r="D37" s="157"/>
      <c r="E37" s="158">
        <v>2955244</v>
      </c>
      <c r="F37" s="159">
        <v>2955255</v>
      </c>
      <c r="G37" s="159">
        <v>143679</v>
      </c>
      <c r="H37" s="159">
        <v>145515</v>
      </c>
      <c r="I37" s="159">
        <v>170685</v>
      </c>
      <c r="J37" s="159">
        <v>459879</v>
      </c>
      <c r="K37" s="159">
        <v>156400</v>
      </c>
      <c r="L37" s="159">
        <v>175451</v>
      </c>
      <c r="M37" s="159">
        <v>287102</v>
      </c>
      <c r="N37" s="159">
        <v>618953</v>
      </c>
      <c r="O37" s="159">
        <v>185868</v>
      </c>
      <c r="P37" s="159">
        <v>183280</v>
      </c>
      <c r="Q37" s="159"/>
      <c r="R37" s="159">
        <v>369148</v>
      </c>
      <c r="S37" s="159"/>
      <c r="T37" s="159"/>
      <c r="U37" s="159"/>
      <c r="V37" s="159"/>
      <c r="W37" s="159">
        <v>1447980</v>
      </c>
      <c r="X37" s="159"/>
      <c r="Y37" s="159">
        <v>1447980</v>
      </c>
      <c r="Z37" s="141">
        <v>0</v>
      </c>
      <c r="AA37" s="157">
        <v>2955255</v>
      </c>
    </row>
    <row r="38" spans="1:27" ht="12.75">
      <c r="A38" s="135" t="s">
        <v>84</v>
      </c>
      <c r="B38" s="142"/>
      <c r="C38" s="153">
        <f aca="true" t="shared" si="7" ref="C38:Y38">SUM(C39:C41)</f>
        <v>60541100</v>
      </c>
      <c r="D38" s="153">
        <f>SUM(D39:D41)</f>
        <v>0</v>
      </c>
      <c r="E38" s="154">
        <f t="shared" si="7"/>
        <v>57387299</v>
      </c>
      <c r="F38" s="100">
        <f t="shared" si="7"/>
        <v>63462263</v>
      </c>
      <c r="G38" s="100">
        <f t="shared" si="7"/>
        <v>3578754</v>
      </c>
      <c r="H38" s="100">
        <f t="shared" si="7"/>
        <v>3672823</v>
      </c>
      <c r="I38" s="100">
        <f t="shared" si="7"/>
        <v>4376685</v>
      </c>
      <c r="J38" s="100">
        <f t="shared" si="7"/>
        <v>11628262</v>
      </c>
      <c r="K38" s="100">
        <f t="shared" si="7"/>
        <v>4215090</v>
      </c>
      <c r="L38" s="100">
        <f t="shared" si="7"/>
        <v>4676450</v>
      </c>
      <c r="M38" s="100">
        <f t="shared" si="7"/>
        <v>7642657</v>
      </c>
      <c r="N38" s="100">
        <f t="shared" si="7"/>
        <v>16534197</v>
      </c>
      <c r="O38" s="100">
        <f t="shared" si="7"/>
        <v>3825549</v>
      </c>
      <c r="P38" s="100">
        <f t="shared" si="7"/>
        <v>3963968</v>
      </c>
      <c r="Q38" s="100">
        <f t="shared" si="7"/>
        <v>0</v>
      </c>
      <c r="R38" s="100">
        <f t="shared" si="7"/>
        <v>7789517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35951976</v>
      </c>
      <c r="X38" s="100">
        <f t="shared" si="7"/>
        <v>0</v>
      </c>
      <c r="Y38" s="100">
        <f t="shared" si="7"/>
        <v>35951976</v>
      </c>
      <c r="Z38" s="137">
        <f>+IF(X38&lt;&gt;0,+(Y38/X38)*100,0)</f>
        <v>0</v>
      </c>
      <c r="AA38" s="153">
        <f>SUM(AA39:AA41)</f>
        <v>63462263</v>
      </c>
    </row>
    <row r="39" spans="1:27" ht="12.75">
      <c r="A39" s="138" t="s">
        <v>85</v>
      </c>
      <c r="B39" s="136"/>
      <c r="C39" s="155">
        <v>24718914</v>
      </c>
      <c r="D39" s="155"/>
      <c r="E39" s="156">
        <v>35603835</v>
      </c>
      <c r="F39" s="60">
        <v>33430899</v>
      </c>
      <c r="G39" s="60">
        <v>1467435</v>
      </c>
      <c r="H39" s="60">
        <v>1584491</v>
      </c>
      <c r="I39" s="60">
        <v>1792906</v>
      </c>
      <c r="J39" s="60">
        <v>4844832</v>
      </c>
      <c r="K39" s="60">
        <v>2078762</v>
      </c>
      <c r="L39" s="60">
        <v>2302888</v>
      </c>
      <c r="M39" s="60">
        <v>4226543</v>
      </c>
      <c r="N39" s="60">
        <v>8608193</v>
      </c>
      <c r="O39" s="60">
        <v>1512666</v>
      </c>
      <c r="P39" s="60">
        <v>1739187</v>
      </c>
      <c r="Q39" s="60"/>
      <c r="R39" s="60">
        <v>3251853</v>
      </c>
      <c r="S39" s="60"/>
      <c r="T39" s="60"/>
      <c r="U39" s="60"/>
      <c r="V39" s="60"/>
      <c r="W39" s="60">
        <v>16704878</v>
      </c>
      <c r="X39" s="60"/>
      <c r="Y39" s="60">
        <v>16704878</v>
      </c>
      <c r="Z39" s="140">
        <v>0</v>
      </c>
      <c r="AA39" s="155">
        <v>33430899</v>
      </c>
    </row>
    <row r="40" spans="1:27" ht="12.75">
      <c r="A40" s="138" t="s">
        <v>86</v>
      </c>
      <c r="B40" s="136"/>
      <c r="C40" s="155">
        <v>33395328</v>
      </c>
      <c r="D40" s="155"/>
      <c r="E40" s="156">
        <v>17923935</v>
      </c>
      <c r="F40" s="60">
        <v>26098843</v>
      </c>
      <c r="G40" s="60">
        <v>1956180</v>
      </c>
      <c r="H40" s="60">
        <v>1918952</v>
      </c>
      <c r="I40" s="60">
        <v>2360114</v>
      </c>
      <c r="J40" s="60">
        <v>6235246</v>
      </c>
      <c r="K40" s="60">
        <v>1971039</v>
      </c>
      <c r="L40" s="60">
        <v>2183401</v>
      </c>
      <c r="M40" s="60">
        <v>3026538</v>
      </c>
      <c r="N40" s="60">
        <v>7180978</v>
      </c>
      <c r="O40" s="60">
        <v>2033435</v>
      </c>
      <c r="P40" s="60">
        <v>2054086</v>
      </c>
      <c r="Q40" s="60"/>
      <c r="R40" s="60">
        <v>4087521</v>
      </c>
      <c r="S40" s="60"/>
      <c r="T40" s="60"/>
      <c r="U40" s="60"/>
      <c r="V40" s="60"/>
      <c r="W40" s="60">
        <v>17503745</v>
      </c>
      <c r="X40" s="60"/>
      <c r="Y40" s="60">
        <v>17503745</v>
      </c>
      <c r="Z40" s="140">
        <v>0</v>
      </c>
      <c r="AA40" s="155">
        <v>26098843</v>
      </c>
    </row>
    <row r="41" spans="1:27" ht="12.75">
      <c r="A41" s="138" t="s">
        <v>87</v>
      </c>
      <c r="B41" s="136"/>
      <c r="C41" s="155">
        <v>2426858</v>
      </c>
      <c r="D41" s="155"/>
      <c r="E41" s="156">
        <v>3859529</v>
      </c>
      <c r="F41" s="60">
        <v>3932521</v>
      </c>
      <c r="G41" s="60">
        <v>155139</v>
      </c>
      <c r="H41" s="60">
        <v>169380</v>
      </c>
      <c r="I41" s="60">
        <v>223665</v>
      </c>
      <c r="J41" s="60">
        <v>548184</v>
      </c>
      <c r="K41" s="60">
        <v>165289</v>
      </c>
      <c r="L41" s="60">
        <v>190161</v>
      </c>
      <c r="M41" s="60">
        <v>389576</v>
      </c>
      <c r="N41" s="60">
        <v>745026</v>
      </c>
      <c r="O41" s="60">
        <v>279448</v>
      </c>
      <c r="P41" s="60">
        <v>170695</v>
      </c>
      <c r="Q41" s="60"/>
      <c r="R41" s="60">
        <v>450143</v>
      </c>
      <c r="S41" s="60"/>
      <c r="T41" s="60"/>
      <c r="U41" s="60"/>
      <c r="V41" s="60"/>
      <c r="W41" s="60">
        <v>1743353</v>
      </c>
      <c r="X41" s="60"/>
      <c r="Y41" s="60">
        <v>1743353</v>
      </c>
      <c r="Z41" s="140">
        <v>0</v>
      </c>
      <c r="AA41" s="155">
        <v>3932521</v>
      </c>
    </row>
    <row r="42" spans="1:27" ht="12.75">
      <c r="A42" s="135" t="s">
        <v>88</v>
      </c>
      <c r="B42" s="142"/>
      <c r="C42" s="153">
        <f aca="true" t="shared" si="8" ref="C42:Y42">SUM(C43:C46)</f>
        <v>119440330</v>
      </c>
      <c r="D42" s="153">
        <f>SUM(D43:D46)</f>
        <v>0</v>
      </c>
      <c r="E42" s="154">
        <f t="shared" si="8"/>
        <v>187181430</v>
      </c>
      <c r="F42" s="100">
        <f t="shared" si="8"/>
        <v>134120421</v>
      </c>
      <c r="G42" s="100">
        <f t="shared" si="8"/>
        <v>5566140</v>
      </c>
      <c r="H42" s="100">
        <f t="shared" si="8"/>
        <v>12840652</v>
      </c>
      <c r="I42" s="100">
        <f t="shared" si="8"/>
        <v>12728997</v>
      </c>
      <c r="J42" s="100">
        <f t="shared" si="8"/>
        <v>31135789</v>
      </c>
      <c r="K42" s="100">
        <f t="shared" si="8"/>
        <v>5876189</v>
      </c>
      <c r="L42" s="100">
        <f t="shared" si="8"/>
        <v>9026678</v>
      </c>
      <c r="M42" s="100">
        <f t="shared" si="8"/>
        <v>14356801</v>
      </c>
      <c r="N42" s="100">
        <f t="shared" si="8"/>
        <v>29259668</v>
      </c>
      <c r="O42" s="100">
        <f t="shared" si="8"/>
        <v>6568299</v>
      </c>
      <c r="P42" s="100">
        <f t="shared" si="8"/>
        <v>13571607</v>
      </c>
      <c r="Q42" s="100">
        <f t="shared" si="8"/>
        <v>0</v>
      </c>
      <c r="R42" s="100">
        <f t="shared" si="8"/>
        <v>20139906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80535363</v>
      </c>
      <c r="X42" s="100">
        <f t="shared" si="8"/>
        <v>0</v>
      </c>
      <c r="Y42" s="100">
        <f t="shared" si="8"/>
        <v>80535363</v>
      </c>
      <c r="Z42" s="137">
        <f>+IF(X42&lt;&gt;0,+(Y42/X42)*100,0)</f>
        <v>0</v>
      </c>
      <c r="AA42" s="153">
        <f>SUM(AA43:AA46)</f>
        <v>134120421</v>
      </c>
    </row>
    <row r="43" spans="1:27" ht="12.75">
      <c r="A43" s="138" t="s">
        <v>89</v>
      </c>
      <c r="B43" s="136"/>
      <c r="C43" s="155">
        <v>59285906</v>
      </c>
      <c r="D43" s="155"/>
      <c r="E43" s="156">
        <v>66430550</v>
      </c>
      <c r="F43" s="60">
        <v>57356947</v>
      </c>
      <c r="G43" s="60">
        <v>418068</v>
      </c>
      <c r="H43" s="60">
        <v>7780258</v>
      </c>
      <c r="I43" s="60">
        <v>4658838</v>
      </c>
      <c r="J43" s="60">
        <v>12857164</v>
      </c>
      <c r="K43" s="60">
        <v>2740886</v>
      </c>
      <c r="L43" s="60">
        <v>2695385</v>
      </c>
      <c r="M43" s="60">
        <v>7358941</v>
      </c>
      <c r="N43" s="60">
        <v>12795212</v>
      </c>
      <c r="O43" s="60">
        <v>1988397</v>
      </c>
      <c r="P43" s="60">
        <v>7104622</v>
      </c>
      <c r="Q43" s="60"/>
      <c r="R43" s="60">
        <v>9093019</v>
      </c>
      <c r="S43" s="60"/>
      <c r="T43" s="60"/>
      <c r="U43" s="60"/>
      <c r="V43" s="60"/>
      <c r="W43" s="60">
        <v>34745395</v>
      </c>
      <c r="X43" s="60"/>
      <c r="Y43" s="60">
        <v>34745395</v>
      </c>
      <c r="Z43" s="140">
        <v>0</v>
      </c>
      <c r="AA43" s="155">
        <v>57356947</v>
      </c>
    </row>
    <row r="44" spans="1:27" ht="12.75">
      <c r="A44" s="138" t="s">
        <v>90</v>
      </c>
      <c r="B44" s="136"/>
      <c r="C44" s="155">
        <v>30967987</v>
      </c>
      <c r="D44" s="155"/>
      <c r="E44" s="156">
        <v>60184810</v>
      </c>
      <c r="F44" s="60">
        <v>43084722</v>
      </c>
      <c r="G44" s="60">
        <v>1694041</v>
      </c>
      <c r="H44" s="60">
        <v>2893990</v>
      </c>
      <c r="I44" s="60">
        <v>4354557</v>
      </c>
      <c r="J44" s="60">
        <v>8942588</v>
      </c>
      <c r="K44" s="60">
        <v>2370741</v>
      </c>
      <c r="L44" s="60">
        <v>3595750</v>
      </c>
      <c r="M44" s="60">
        <v>3206448</v>
      </c>
      <c r="N44" s="60">
        <v>9172939</v>
      </c>
      <c r="O44" s="60">
        <v>3377783</v>
      </c>
      <c r="P44" s="60">
        <v>4506918</v>
      </c>
      <c r="Q44" s="60"/>
      <c r="R44" s="60">
        <v>7884701</v>
      </c>
      <c r="S44" s="60"/>
      <c r="T44" s="60"/>
      <c r="U44" s="60"/>
      <c r="V44" s="60"/>
      <c r="W44" s="60">
        <v>26000228</v>
      </c>
      <c r="X44" s="60"/>
      <c r="Y44" s="60">
        <v>26000228</v>
      </c>
      <c r="Z44" s="140">
        <v>0</v>
      </c>
      <c r="AA44" s="155">
        <v>43084722</v>
      </c>
    </row>
    <row r="45" spans="1:27" ht="12.75">
      <c r="A45" s="138" t="s">
        <v>91</v>
      </c>
      <c r="B45" s="136"/>
      <c r="C45" s="157">
        <v>18446198</v>
      </c>
      <c r="D45" s="157"/>
      <c r="E45" s="158">
        <v>30426917</v>
      </c>
      <c r="F45" s="159">
        <v>16501629</v>
      </c>
      <c r="G45" s="159">
        <v>1880860</v>
      </c>
      <c r="H45" s="159">
        <v>1254453</v>
      </c>
      <c r="I45" s="159">
        <v>1853559</v>
      </c>
      <c r="J45" s="159">
        <v>4988872</v>
      </c>
      <c r="K45" s="159">
        <v>-20168</v>
      </c>
      <c r="L45" s="159">
        <v>1146471</v>
      </c>
      <c r="M45" s="159">
        <v>2135580</v>
      </c>
      <c r="N45" s="159">
        <v>3261883</v>
      </c>
      <c r="O45" s="159">
        <v>499855</v>
      </c>
      <c r="P45" s="159">
        <v>897401</v>
      </c>
      <c r="Q45" s="159"/>
      <c r="R45" s="159">
        <v>1397256</v>
      </c>
      <c r="S45" s="159"/>
      <c r="T45" s="159"/>
      <c r="U45" s="159"/>
      <c r="V45" s="159"/>
      <c r="W45" s="159">
        <v>9648011</v>
      </c>
      <c r="X45" s="159"/>
      <c r="Y45" s="159">
        <v>9648011</v>
      </c>
      <c r="Z45" s="141">
        <v>0</v>
      </c>
      <c r="AA45" s="157">
        <v>16501629</v>
      </c>
    </row>
    <row r="46" spans="1:27" ht="12.75">
      <c r="A46" s="138" t="s">
        <v>92</v>
      </c>
      <c r="B46" s="136"/>
      <c r="C46" s="155">
        <v>10740239</v>
      </c>
      <c r="D46" s="155"/>
      <c r="E46" s="156">
        <v>30139153</v>
      </c>
      <c r="F46" s="60">
        <v>17177123</v>
      </c>
      <c r="G46" s="60">
        <v>1573171</v>
      </c>
      <c r="H46" s="60">
        <v>911951</v>
      </c>
      <c r="I46" s="60">
        <v>1862043</v>
      </c>
      <c r="J46" s="60">
        <v>4347165</v>
      </c>
      <c r="K46" s="60">
        <v>784730</v>
      </c>
      <c r="L46" s="60">
        <v>1589072</v>
      </c>
      <c r="M46" s="60">
        <v>1655832</v>
      </c>
      <c r="N46" s="60">
        <v>4029634</v>
      </c>
      <c r="O46" s="60">
        <v>702264</v>
      </c>
      <c r="P46" s="60">
        <v>1062666</v>
      </c>
      <c r="Q46" s="60"/>
      <c r="R46" s="60">
        <v>1764930</v>
      </c>
      <c r="S46" s="60"/>
      <c r="T46" s="60"/>
      <c r="U46" s="60"/>
      <c r="V46" s="60"/>
      <c r="W46" s="60">
        <v>10141729</v>
      </c>
      <c r="X46" s="60"/>
      <c r="Y46" s="60">
        <v>10141729</v>
      </c>
      <c r="Z46" s="140">
        <v>0</v>
      </c>
      <c r="AA46" s="155">
        <v>17177123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321899808</v>
      </c>
      <c r="D48" s="168">
        <f>+D28+D32+D38+D42+D47</f>
        <v>0</v>
      </c>
      <c r="E48" s="169">
        <f t="shared" si="9"/>
        <v>373997947</v>
      </c>
      <c r="F48" s="73">
        <f t="shared" si="9"/>
        <v>311161465</v>
      </c>
      <c r="G48" s="73">
        <f t="shared" si="9"/>
        <v>18862836</v>
      </c>
      <c r="H48" s="73">
        <f t="shared" si="9"/>
        <v>25234581</v>
      </c>
      <c r="I48" s="73">
        <f t="shared" si="9"/>
        <v>27353775</v>
      </c>
      <c r="J48" s="73">
        <f t="shared" si="9"/>
        <v>71451192</v>
      </c>
      <c r="K48" s="73">
        <f t="shared" si="9"/>
        <v>19026750</v>
      </c>
      <c r="L48" s="73">
        <f t="shared" si="9"/>
        <v>23011933</v>
      </c>
      <c r="M48" s="73">
        <f t="shared" si="9"/>
        <v>34666462</v>
      </c>
      <c r="N48" s="73">
        <f t="shared" si="9"/>
        <v>76705145</v>
      </c>
      <c r="O48" s="73">
        <f t="shared" si="9"/>
        <v>19634460</v>
      </c>
      <c r="P48" s="73">
        <f t="shared" si="9"/>
        <v>26653024</v>
      </c>
      <c r="Q48" s="73">
        <f t="shared" si="9"/>
        <v>0</v>
      </c>
      <c r="R48" s="73">
        <f t="shared" si="9"/>
        <v>46287484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194443821</v>
      </c>
      <c r="X48" s="73">
        <f t="shared" si="9"/>
        <v>0</v>
      </c>
      <c r="Y48" s="73">
        <f t="shared" si="9"/>
        <v>194443821</v>
      </c>
      <c r="Z48" s="170">
        <f>+IF(X48&lt;&gt;0,+(Y48/X48)*100,0)</f>
        <v>0</v>
      </c>
      <c r="AA48" s="168">
        <f>+AA28+AA32+AA38+AA42+AA47</f>
        <v>311161465</v>
      </c>
    </row>
    <row r="49" spans="1:27" ht="12.75">
      <c r="A49" s="148" t="s">
        <v>49</v>
      </c>
      <c r="B49" s="149"/>
      <c r="C49" s="171">
        <f aca="true" t="shared" si="10" ref="C49:Y49">+C25-C48</f>
        <v>-10139674</v>
      </c>
      <c r="D49" s="171">
        <f>+D25-D48</f>
        <v>0</v>
      </c>
      <c r="E49" s="172">
        <f t="shared" si="10"/>
        <v>32284558</v>
      </c>
      <c r="F49" s="173">
        <f t="shared" si="10"/>
        <v>42377899</v>
      </c>
      <c r="G49" s="173">
        <f t="shared" si="10"/>
        <v>31587546</v>
      </c>
      <c r="H49" s="173">
        <f t="shared" si="10"/>
        <v>-3269923</v>
      </c>
      <c r="I49" s="173">
        <f t="shared" si="10"/>
        <v>-3038906</v>
      </c>
      <c r="J49" s="173">
        <f t="shared" si="10"/>
        <v>25278717</v>
      </c>
      <c r="K49" s="173">
        <f t="shared" si="10"/>
        <v>1656282</v>
      </c>
      <c r="L49" s="173">
        <f t="shared" si="10"/>
        <v>1845590</v>
      </c>
      <c r="M49" s="173">
        <f t="shared" si="10"/>
        <v>15522296</v>
      </c>
      <c r="N49" s="173">
        <f t="shared" si="10"/>
        <v>19024168</v>
      </c>
      <c r="O49" s="173">
        <f t="shared" si="10"/>
        <v>3380089</v>
      </c>
      <c r="P49" s="173">
        <f t="shared" si="10"/>
        <v>-1448658</v>
      </c>
      <c r="Q49" s="173">
        <f t="shared" si="10"/>
        <v>0</v>
      </c>
      <c r="R49" s="173">
        <f t="shared" si="10"/>
        <v>1931431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46234316</v>
      </c>
      <c r="X49" s="173">
        <f>IF(F25=F48,0,X25-X48)</f>
        <v>0</v>
      </c>
      <c r="Y49" s="173">
        <f t="shared" si="10"/>
        <v>46234316</v>
      </c>
      <c r="Z49" s="174">
        <f>+IF(X49&lt;&gt;0,+(Y49/X49)*100,0)</f>
        <v>0</v>
      </c>
      <c r="AA49" s="171">
        <f>+AA25-AA48</f>
        <v>42377899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76545466</v>
      </c>
      <c r="D5" s="155">
        <v>0</v>
      </c>
      <c r="E5" s="156">
        <v>96999248</v>
      </c>
      <c r="F5" s="60">
        <v>94617170</v>
      </c>
      <c r="G5" s="60">
        <v>9834010</v>
      </c>
      <c r="H5" s="60">
        <v>7412559</v>
      </c>
      <c r="I5" s="60">
        <v>7299487</v>
      </c>
      <c r="J5" s="60">
        <v>24546056</v>
      </c>
      <c r="K5" s="60">
        <v>6932514</v>
      </c>
      <c r="L5" s="60">
        <v>7014671</v>
      </c>
      <c r="M5" s="60">
        <v>6643627</v>
      </c>
      <c r="N5" s="60">
        <v>20590812</v>
      </c>
      <c r="O5" s="60">
        <v>6594188</v>
      </c>
      <c r="P5" s="60">
        <v>6628447</v>
      </c>
      <c r="Q5" s="60">
        <v>0</v>
      </c>
      <c r="R5" s="60">
        <v>13222635</v>
      </c>
      <c r="S5" s="60">
        <v>0</v>
      </c>
      <c r="T5" s="60">
        <v>0</v>
      </c>
      <c r="U5" s="60">
        <v>0</v>
      </c>
      <c r="V5" s="60">
        <v>0</v>
      </c>
      <c r="W5" s="60">
        <v>58359503</v>
      </c>
      <c r="X5" s="60">
        <v>77219307</v>
      </c>
      <c r="Y5" s="60">
        <v>-18859804</v>
      </c>
      <c r="Z5" s="140">
        <v>-24.42</v>
      </c>
      <c r="AA5" s="155">
        <v>94617170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54953352</v>
      </c>
      <c r="D7" s="155">
        <v>0</v>
      </c>
      <c r="E7" s="156">
        <v>61190424</v>
      </c>
      <c r="F7" s="60">
        <v>52772894</v>
      </c>
      <c r="G7" s="60">
        <v>4068157</v>
      </c>
      <c r="H7" s="60">
        <v>5873674</v>
      </c>
      <c r="I7" s="60">
        <v>5540551</v>
      </c>
      <c r="J7" s="60">
        <v>15482382</v>
      </c>
      <c r="K7" s="60">
        <v>4954247</v>
      </c>
      <c r="L7" s="60">
        <v>4709280</v>
      </c>
      <c r="M7" s="60">
        <v>4704000</v>
      </c>
      <c r="N7" s="60">
        <v>14367527</v>
      </c>
      <c r="O7" s="60">
        <v>5251249</v>
      </c>
      <c r="P7" s="60">
        <v>4975796</v>
      </c>
      <c r="Q7" s="60">
        <v>0</v>
      </c>
      <c r="R7" s="60">
        <v>10227045</v>
      </c>
      <c r="S7" s="60">
        <v>0</v>
      </c>
      <c r="T7" s="60">
        <v>0</v>
      </c>
      <c r="U7" s="60">
        <v>0</v>
      </c>
      <c r="V7" s="60">
        <v>0</v>
      </c>
      <c r="W7" s="60">
        <v>40076954</v>
      </c>
      <c r="X7" s="60">
        <v>47728530</v>
      </c>
      <c r="Y7" s="60">
        <v>-7651576</v>
      </c>
      <c r="Z7" s="140">
        <v>-16.03</v>
      </c>
      <c r="AA7" s="155">
        <v>52772894</v>
      </c>
    </row>
    <row r="8" spans="1:27" ht="12.75">
      <c r="A8" s="183" t="s">
        <v>104</v>
      </c>
      <c r="B8" s="182"/>
      <c r="C8" s="155">
        <v>26820467</v>
      </c>
      <c r="D8" s="155">
        <v>0</v>
      </c>
      <c r="E8" s="156">
        <v>49774632</v>
      </c>
      <c r="F8" s="60">
        <v>31935512</v>
      </c>
      <c r="G8" s="60">
        <v>2626430</v>
      </c>
      <c r="H8" s="60">
        <v>4372401</v>
      </c>
      <c r="I8" s="60">
        <v>2691582</v>
      </c>
      <c r="J8" s="60">
        <v>9690413</v>
      </c>
      <c r="K8" s="60">
        <v>878007</v>
      </c>
      <c r="L8" s="60">
        <v>2894042</v>
      </c>
      <c r="M8" s="60">
        <v>2511845</v>
      </c>
      <c r="N8" s="60">
        <v>6283894</v>
      </c>
      <c r="O8" s="60">
        <v>4056006</v>
      </c>
      <c r="P8" s="60">
        <v>3284018</v>
      </c>
      <c r="Q8" s="60">
        <v>0</v>
      </c>
      <c r="R8" s="60">
        <v>7340024</v>
      </c>
      <c r="S8" s="60">
        <v>0</v>
      </c>
      <c r="T8" s="60">
        <v>0</v>
      </c>
      <c r="U8" s="60">
        <v>0</v>
      </c>
      <c r="V8" s="60">
        <v>0</v>
      </c>
      <c r="W8" s="60">
        <v>23314331</v>
      </c>
      <c r="X8" s="60">
        <v>38824215</v>
      </c>
      <c r="Y8" s="60">
        <v>-15509884</v>
      </c>
      <c r="Z8" s="140">
        <v>-39.95</v>
      </c>
      <c r="AA8" s="155">
        <v>31935512</v>
      </c>
    </row>
    <row r="9" spans="1:27" ht="12.75">
      <c r="A9" s="183" t="s">
        <v>105</v>
      </c>
      <c r="B9" s="182"/>
      <c r="C9" s="155">
        <v>7202618</v>
      </c>
      <c r="D9" s="155">
        <v>0</v>
      </c>
      <c r="E9" s="156">
        <v>21483318</v>
      </c>
      <c r="F9" s="60">
        <v>6878382</v>
      </c>
      <c r="G9" s="60">
        <v>1696801</v>
      </c>
      <c r="H9" s="60">
        <v>662521</v>
      </c>
      <c r="I9" s="60">
        <v>1637786</v>
      </c>
      <c r="J9" s="60">
        <v>3997108</v>
      </c>
      <c r="K9" s="60">
        <v>-249273</v>
      </c>
      <c r="L9" s="60">
        <v>674177</v>
      </c>
      <c r="M9" s="60">
        <v>704315</v>
      </c>
      <c r="N9" s="60">
        <v>1129219</v>
      </c>
      <c r="O9" s="60">
        <v>-244649</v>
      </c>
      <c r="P9" s="60">
        <v>637546</v>
      </c>
      <c r="Q9" s="60">
        <v>0</v>
      </c>
      <c r="R9" s="60">
        <v>392897</v>
      </c>
      <c r="S9" s="60">
        <v>0</v>
      </c>
      <c r="T9" s="60">
        <v>0</v>
      </c>
      <c r="U9" s="60">
        <v>0</v>
      </c>
      <c r="V9" s="60">
        <v>0</v>
      </c>
      <c r="W9" s="60">
        <v>5519224</v>
      </c>
      <c r="X9" s="60">
        <v>16756988</v>
      </c>
      <c r="Y9" s="60">
        <v>-11237764</v>
      </c>
      <c r="Z9" s="140">
        <v>-67.06</v>
      </c>
      <c r="AA9" s="155">
        <v>6878382</v>
      </c>
    </row>
    <row r="10" spans="1:27" ht="12.75">
      <c r="A10" s="183" t="s">
        <v>106</v>
      </c>
      <c r="B10" s="182"/>
      <c r="C10" s="155">
        <v>12350437</v>
      </c>
      <c r="D10" s="155">
        <v>0</v>
      </c>
      <c r="E10" s="156">
        <v>25418403</v>
      </c>
      <c r="F10" s="54">
        <v>12401373</v>
      </c>
      <c r="G10" s="54">
        <v>1795912</v>
      </c>
      <c r="H10" s="54">
        <v>915538</v>
      </c>
      <c r="I10" s="54">
        <v>1644543</v>
      </c>
      <c r="J10" s="54">
        <v>4355993</v>
      </c>
      <c r="K10" s="54">
        <v>104706</v>
      </c>
      <c r="L10" s="54">
        <v>864888</v>
      </c>
      <c r="M10" s="54">
        <v>842359</v>
      </c>
      <c r="N10" s="54">
        <v>1811953</v>
      </c>
      <c r="O10" s="54">
        <v>49309</v>
      </c>
      <c r="P10" s="54">
        <v>824391</v>
      </c>
      <c r="Q10" s="54">
        <v>0</v>
      </c>
      <c r="R10" s="54">
        <v>873700</v>
      </c>
      <c r="S10" s="54">
        <v>0</v>
      </c>
      <c r="T10" s="54">
        <v>0</v>
      </c>
      <c r="U10" s="54">
        <v>0</v>
      </c>
      <c r="V10" s="54">
        <v>0</v>
      </c>
      <c r="W10" s="54">
        <v>7041646</v>
      </c>
      <c r="X10" s="54">
        <v>19826352</v>
      </c>
      <c r="Y10" s="54">
        <v>-12784706</v>
      </c>
      <c r="Z10" s="184">
        <v>-64.48</v>
      </c>
      <c r="AA10" s="130">
        <v>12401373</v>
      </c>
    </row>
    <row r="11" spans="1:27" ht="12.75">
      <c r="A11" s="183" t="s">
        <v>107</v>
      </c>
      <c r="B11" s="185"/>
      <c r="C11" s="155">
        <v>37897</v>
      </c>
      <c r="D11" s="155">
        <v>0</v>
      </c>
      <c r="E11" s="156">
        <v>582367</v>
      </c>
      <c r="F11" s="60">
        <v>560367</v>
      </c>
      <c r="G11" s="60">
        <v>37795</v>
      </c>
      <c r="H11" s="60">
        <v>104438</v>
      </c>
      <c r="I11" s="60">
        <v>125960</v>
      </c>
      <c r="J11" s="60">
        <v>268193</v>
      </c>
      <c r="K11" s="60">
        <v>136477</v>
      </c>
      <c r="L11" s="60">
        <v>121095</v>
      </c>
      <c r="M11" s="60">
        <v>149718</v>
      </c>
      <c r="N11" s="60">
        <v>407290</v>
      </c>
      <c r="O11" s="60">
        <v>155846</v>
      </c>
      <c r="P11" s="60">
        <v>215343</v>
      </c>
      <c r="Q11" s="60">
        <v>0</v>
      </c>
      <c r="R11" s="60">
        <v>371189</v>
      </c>
      <c r="S11" s="60">
        <v>0</v>
      </c>
      <c r="T11" s="60">
        <v>0</v>
      </c>
      <c r="U11" s="60">
        <v>0</v>
      </c>
      <c r="V11" s="60">
        <v>0</v>
      </c>
      <c r="W11" s="60">
        <v>1046672</v>
      </c>
      <c r="X11" s="60">
        <v>454245</v>
      </c>
      <c r="Y11" s="60">
        <v>592427</v>
      </c>
      <c r="Z11" s="140">
        <v>130.42</v>
      </c>
      <c r="AA11" s="155">
        <v>560367</v>
      </c>
    </row>
    <row r="12" spans="1:27" ht="12.75">
      <c r="A12" s="183" t="s">
        <v>108</v>
      </c>
      <c r="B12" s="185"/>
      <c r="C12" s="155">
        <v>1267642</v>
      </c>
      <c r="D12" s="155">
        <v>0</v>
      </c>
      <c r="E12" s="156">
        <v>4519852</v>
      </c>
      <c r="F12" s="60">
        <v>4519852</v>
      </c>
      <c r="G12" s="60">
        <v>353443</v>
      </c>
      <c r="H12" s="60">
        <v>106434</v>
      </c>
      <c r="I12" s="60">
        <v>345288</v>
      </c>
      <c r="J12" s="60">
        <v>805165</v>
      </c>
      <c r="K12" s="60">
        <v>-126915</v>
      </c>
      <c r="L12" s="60">
        <v>64173</v>
      </c>
      <c r="M12" s="60">
        <v>100972</v>
      </c>
      <c r="N12" s="60">
        <v>38230</v>
      </c>
      <c r="O12" s="60">
        <v>-137856</v>
      </c>
      <c r="P12" s="60">
        <v>53797</v>
      </c>
      <c r="Q12" s="60">
        <v>0</v>
      </c>
      <c r="R12" s="60">
        <v>-84059</v>
      </c>
      <c r="S12" s="60">
        <v>0</v>
      </c>
      <c r="T12" s="60">
        <v>0</v>
      </c>
      <c r="U12" s="60">
        <v>0</v>
      </c>
      <c r="V12" s="60">
        <v>0</v>
      </c>
      <c r="W12" s="60">
        <v>759336</v>
      </c>
      <c r="X12" s="60">
        <v>3525485</v>
      </c>
      <c r="Y12" s="60">
        <v>-2766149</v>
      </c>
      <c r="Z12" s="140">
        <v>-78.46</v>
      </c>
      <c r="AA12" s="155">
        <v>4519852</v>
      </c>
    </row>
    <row r="13" spans="1:27" ht="12.75">
      <c r="A13" s="181" t="s">
        <v>109</v>
      </c>
      <c r="B13" s="185"/>
      <c r="C13" s="155">
        <v>2068403</v>
      </c>
      <c r="D13" s="155">
        <v>0</v>
      </c>
      <c r="E13" s="156">
        <v>625818</v>
      </c>
      <c r="F13" s="60">
        <v>625818</v>
      </c>
      <c r="G13" s="60">
        <v>3935</v>
      </c>
      <c r="H13" s="60">
        <v>7790</v>
      </c>
      <c r="I13" s="60">
        <v>591056</v>
      </c>
      <c r="J13" s="60">
        <v>602781</v>
      </c>
      <c r="K13" s="60">
        <v>214202</v>
      </c>
      <c r="L13" s="60">
        <v>5628</v>
      </c>
      <c r="M13" s="60">
        <v>654261</v>
      </c>
      <c r="N13" s="60">
        <v>874091</v>
      </c>
      <c r="O13" s="60">
        <v>7984</v>
      </c>
      <c r="P13" s="60">
        <v>6524</v>
      </c>
      <c r="Q13" s="60">
        <v>0</v>
      </c>
      <c r="R13" s="60">
        <v>14508</v>
      </c>
      <c r="S13" s="60">
        <v>0</v>
      </c>
      <c r="T13" s="60">
        <v>0</v>
      </c>
      <c r="U13" s="60">
        <v>0</v>
      </c>
      <c r="V13" s="60">
        <v>0</v>
      </c>
      <c r="W13" s="60">
        <v>1491380</v>
      </c>
      <c r="X13" s="60">
        <v>488138</v>
      </c>
      <c r="Y13" s="60">
        <v>1003242</v>
      </c>
      <c r="Z13" s="140">
        <v>205.52</v>
      </c>
      <c r="AA13" s="155">
        <v>625818</v>
      </c>
    </row>
    <row r="14" spans="1:27" ht="12.75">
      <c r="A14" s="181" t="s">
        <v>110</v>
      </c>
      <c r="B14" s="185"/>
      <c r="C14" s="155">
        <v>6502864</v>
      </c>
      <c r="D14" s="155">
        <v>0</v>
      </c>
      <c r="E14" s="156">
        <v>6822443</v>
      </c>
      <c r="F14" s="60">
        <v>6822443</v>
      </c>
      <c r="G14" s="60">
        <v>520828</v>
      </c>
      <c r="H14" s="60">
        <v>539597</v>
      </c>
      <c r="I14" s="60">
        <v>549134</v>
      </c>
      <c r="J14" s="60">
        <v>1609559</v>
      </c>
      <c r="K14" s="60">
        <v>525582</v>
      </c>
      <c r="L14" s="60">
        <v>535066</v>
      </c>
      <c r="M14" s="60">
        <v>568350</v>
      </c>
      <c r="N14" s="60">
        <v>1628998</v>
      </c>
      <c r="O14" s="60">
        <v>563016</v>
      </c>
      <c r="P14" s="60">
        <v>593022</v>
      </c>
      <c r="Q14" s="60">
        <v>0</v>
      </c>
      <c r="R14" s="60">
        <v>1156038</v>
      </c>
      <c r="S14" s="60">
        <v>0</v>
      </c>
      <c r="T14" s="60">
        <v>0</v>
      </c>
      <c r="U14" s="60">
        <v>0</v>
      </c>
      <c r="V14" s="60">
        <v>0</v>
      </c>
      <c r="W14" s="60">
        <v>4394595</v>
      </c>
      <c r="X14" s="60">
        <v>5321506</v>
      </c>
      <c r="Y14" s="60">
        <v>-926911</v>
      </c>
      <c r="Z14" s="140">
        <v>-17.42</v>
      </c>
      <c r="AA14" s="155">
        <v>6822443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455795</v>
      </c>
      <c r="D16" s="155">
        <v>0</v>
      </c>
      <c r="E16" s="156">
        <v>368600</v>
      </c>
      <c r="F16" s="60">
        <v>368600</v>
      </c>
      <c r="G16" s="60">
        <v>75500</v>
      </c>
      <c r="H16" s="60">
        <v>24300</v>
      </c>
      <c r="I16" s="60">
        <v>16250</v>
      </c>
      <c r="J16" s="60">
        <v>116050</v>
      </c>
      <c r="K16" s="60">
        <v>55450</v>
      </c>
      <c r="L16" s="60">
        <v>42610</v>
      </c>
      <c r="M16" s="60">
        <v>33337</v>
      </c>
      <c r="N16" s="60">
        <v>131397</v>
      </c>
      <c r="O16" s="60">
        <v>25005</v>
      </c>
      <c r="P16" s="60">
        <v>14900</v>
      </c>
      <c r="Q16" s="60">
        <v>0</v>
      </c>
      <c r="R16" s="60">
        <v>39905</v>
      </c>
      <c r="S16" s="60">
        <v>0</v>
      </c>
      <c r="T16" s="60">
        <v>0</v>
      </c>
      <c r="U16" s="60">
        <v>0</v>
      </c>
      <c r="V16" s="60">
        <v>0</v>
      </c>
      <c r="W16" s="60">
        <v>287352</v>
      </c>
      <c r="X16" s="60">
        <v>287508</v>
      </c>
      <c r="Y16" s="60">
        <v>-156</v>
      </c>
      <c r="Z16" s="140">
        <v>-0.05</v>
      </c>
      <c r="AA16" s="155">
        <v>368600</v>
      </c>
    </row>
    <row r="17" spans="1:27" ht="12.75">
      <c r="A17" s="181" t="s">
        <v>113</v>
      </c>
      <c r="B17" s="185"/>
      <c r="C17" s="155">
        <v>3599730</v>
      </c>
      <c r="D17" s="155">
        <v>0</v>
      </c>
      <c r="E17" s="156">
        <v>3251941</v>
      </c>
      <c r="F17" s="60">
        <v>3273941</v>
      </c>
      <c r="G17" s="60">
        <v>182416</v>
      </c>
      <c r="H17" s="60">
        <v>155283</v>
      </c>
      <c r="I17" s="60">
        <v>152934</v>
      </c>
      <c r="J17" s="60">
        <v>490633</v>
      </c>
      <c r="K17" s="60">
        <v>-82215</v>
      </c>
      <c r="L17" s="60">
        <v>148569</v>
      </c>
      <c r="M17" s="60">
        <v>126762</v>
      </c>
      <c r="N17" s="60">
        <v>193116</v>
      </c>
      <c r="O17" s="60">
        <v>171324</v>
      </c>
      <c r="P17" s="60">
        <v>183082</v>
      </c>
      <c r="Q17" s="60">
        <v>0</v>
      </c>
      <c r="R17" s="60">
        <v>354406</v>
      </c>
      <c r="S17" s="60">
        <v>0</v>
      </c>
      <c r="T17" s="60">
        <v>0</v>
      </c>
      <c r="U17" s="60">
        <v>0</v>
      </c>
      <c r="V17" s="60">
        <v>0</v>
      </c>
      <c r="W17" s="60">
        <v>1038155</v>
      </c>
      <c r="X17" s="60">
        <v>2536514</v>
      </c>
      <c r="Y17" s="60">
        <v>-1498359</v>
      </c>
      <c r="Z17" s="140">
        <v>-59.07</v>
      </c>
      <c r="AA17" s="155">
        <v>3273941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84028253</v>
      </c>
      <c r="D19" s="155">
        <v>0</v>
      </c>
      <c r="E19" s="156">
        <v>95929884</v>
      </c>
      <c r="F19" s="60">
        <v>96721742</v>
      </c>
      <c r="G19" s="60">
        <v>28211000</v>
      </c>
      <c r="H19" s="60">
        <v>983432</v>
      </c>
      <c r="I19" s="60">
        <v>974134</v>
      </c>
      <c r="J19" s="60">
        <v>30168566</v>
      </c>
      <c r="K19" s="60">
        <v>2073634</v>
      </c>
      <c r="L19" s="60">
        <v>3958942</v>
      </c>
      <c r="M19" s="60">
        <v>27841563</v>
      </c>
      <c r="N19" s="60">
        <v>33874139</v>
      </c>
      <c r="O19" s="60">
        <v>3290161</v>
      </c>
      <c r="P19" s="60">
        <v>3032270</v>
      </c>
      <c r="Q19" s="60">
        <v>0</v>
      </c>
      <c r="R19" s="60">
        <v>6322431</v>
      </c>
      <c r="S19" s="60">
        <v>0</v>
      </c>
      <c r="T19" s="60">
        <v>0</v>
      </c>
      <c r="U19" s="60">
        <v>0</v>
      </c>
      <c r="V19" s="60">
        <v>0</v>
      </c>
      <c r="W19" s="60">
        <v>70365136</v>
      </c>
      <c r="X19" s="60">
        <v>74825721</v>
      </c>
      <c r="Y19" s="60">
        <v>-4460585</v>
      </c>
      <c r="Z19" s="140">
        <v>-5.96</v>
      </c>
      <c r="AA19" s="155">
        <v>96721742</v>
      </c>
    </row>
    <row r="20" spans="1:27" ht="12.75">
      <c r="A20" s="181" t="s">
        <v>35</v>
      </c>
      <c r="B20" s="185"/>
      <c r="C20" s="155">
        <v>3351779</v>
      </c>
      <c r="D20" s="155">
        <v>0</v>
      </c>
      <c r="E20" s="156">
        <v>6560342</v>
      </c>
      <c r="F20" s="54">
        <v>6956517</v>
      </c>
      <c r="G20" s="54">
        <v>1036745</v>
      </c>
      <c r="H20" s="54">
        <v>563530</v>
      </c>
      <c r="I20" s="54">
        <v>780306</v>
      </c>
      <c r="J20" s="54">
        <v>2380581</v>
      </c>
      <c r="K20" s="54">
        <v>1038759</v>
      </c>
      <c r="L20" s="54">
        <v>913861</v>
      </c>
      <c r="M20" s="54">
        <v>1081779</v>
      </c>
      <c r="N20" s="54">
        <v>3034399</v>
      </c>
      <c r="O20" s="54">
        <v>517114</v>
      </c>
      <c r="P20" s="54">
        <v>764722</v>
      </c>
      <c r="Q20" s="54">
        <v>0</v>
      </c>
      <c r="R20" s="54">
        <v>1281836</v>
      </c>
      <c r="S20" s="54">
        <v>0</v>
      </c>
      <c r="T20" s="54">
        <v>0</v>
      </c>
      <c r="U20" s="54">
        <v>0</v>
      </c>
      <c r="V20" s="54">
        <v>0</v>
      </c>
      <c r="W20" s="54">
        <v>6696816</v>
      </c>
      <c r="X20" s="54">
        <v>2536514</v>
      </c>
      <c r="Y20" s="54">
        <v>4160302</v>
      </c>
      <c r="Z20" s="184">
        <v>164.02</v>
      </c>
      <c r="AA20" s="130">
        <v>6956517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549233</v>
      </c>
      <c r="F21" s="60">
        <v>-155547</v>
      </c>
      <c r="G21" s="60">
        <v>7410</v>
      </c>
      <c r="H21" s="60">
        <v>0</v>
      </c>
      <c r="I21" s="82">
        <v>-2760</v>
      </c>
      <c r="J21" s="60">
        <v>4650</v>
      </c>
      <c r="K21" s="60">
        <v>16695</v>
      </c>
      <c r="L21" s="60">
        <v>-2760</v>
      </c>
      <c r="M21" s="60">
        <v>0</v>
      </c>
      <c r="N21" s="60">
        <v>13935</v>
      </c>
      <c r="O21" s="60">
        <v>0</v>
      </c>
      <c r="P21" s="82">
        <v>-39357</v>
      </c>
      <c r="Q21" s="60">
        <v>0</v>
      </c>
      <c r="R21" s="60">
        <v>-39357</v>
      </c>
      <c r="S21" s="60">
        <v>0</v>
      </c>
      <c r="T21" s="60">
        <v>0</v>
      </c>
      <c r="U21" s="60">
        <v>0</v>
      </c>
      <c r="V21" s="60">
        <v>0</v>
      </c>
      <c r="W21" s="82">
        <v>-20772</v>
      </c>
      <c r="X21" s="60">
        <v>428388</v>
      </c>
      <c r="Y21" s="60">
        <v>-449160</v>
      </c>
      <c r="Z21" s="140">
        <v>-104.85</v>
      </c>
      <c r="AA21" s="155">
        <v>-155547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279184703</v>
      </c>
      <c r="D22" s="188">
        <f>SUM(D5:D21)</f>
        <v>0</v>
      </c>
      <c r="E22" s="189">
        <f t="shared" si="0"/>
        <v>374076505</v>
      </c>
      <c r="F22" s="190">
        <f t="shared" si="0"/>
        <v>318299064</v>
      </c>
      <c r="G22" s="190">
        <f t="shared" si="0"/>
        <v>50450382</v>
      </c>
      <c r="H22" s="190">
        <f t="shared" si="0"/>
        <v>21721497</v>
      </c>
      <c r="I22" s="190">
        <f t="shared" si="0"/>
        <v>22346251</v>
      </c>
      <c r="J22" s="190">
        <f t="shared" si="0"/>
        <v>94518130</v>
      </c>
      <c r="K22" s="190">
        <f t="shared" si="0"/>
        <v>16471870</v>
      </c>
      <c r="L22" s="190">
        <f t="shared" si="0"/>
        <v>21944242</v>
      </c>
      <c r="M22" s="190">
        <f t="shared" si="0"/>
        <v>45962888</v>
      </c>
      <c r="N22" s="190">
        <f t="shared" si="0"/>
        <v>84379000</v>
      </c>
      <c r="O22" s="190">
        <f t="shared" si="0"/>
        <v>20298697</v>
      </c>
      <c r="P22" s="190">
        <f t="shared" si="0"/>
        <v>21174501</v>
      </c>
      <c r="Q22" s="190">
        <f t="shared" si="0"/>
        <v>0</v>
      </c>
      <c r="R22" s="190">
        <f t="shared" si="0"/>
        <v>41473198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220370328</v>
      </c>
      <c r="X22" s="190">
        <f t="shared" si="0"/>
        <v>290759411</v>
      </c>
      <c r="Y22" s="190">
        <f t="shared" si="0"/>
        <v>-70389083</v>
      </c>
      <c r="Z22" s="191">
        <f>+IF(X22&lt;&gt;0,+(Y22/X22)*100,0)</f>
        <v>-24.208703256727947</v>
      </c>
      <c r="AA22" s="188">
        <f>SUM(AA5:AA21)</f>
        <v>318299064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122051165</v>
      </c>
      <c r="D25" s="155">
        <v>0</v>
      </c>
      <c r="E25" s="156">
        <v>114500055</v>
      </c>
      <c r="F25" s="60">
        <v>119847531</v>
      </c>
      <c r="G25" s="60">
        <v>8927634</v>
      </c>
      <c r="H25" s="60">
        <v>9130441</v>
      </c>
      <c r="I25" s="60">
        <v>9181174</v>
      </c>
      <c r="J25" s="60">
        <v>27239249</v>
      </c>
      <c r="K25" s="60">
        <v>9019458</v>
      </c>
      <c r="L25" s="60">
        <v>9537687</v>
      </c>
      <c r="M25" s="60">
        <v>14047158</v>
      </c>
      <c r="N25" s="60">
        <v>32604303</v>
      </c>
      <c r="O25" s="60">
        <v>10311285</v>
      </c>
      <c r="P25" s="60">
        <v>9002429</v>
      </c>
      <c r="Q25" s="60">
        <v>0</v>
      </c>
      <c r="R25" s="60">
        <v>19313714</v>
      </c>
      <c r="S25" s="60">
        <v>0</v>
      </c>
      <c r="T25" s="60">
        <v>0</v>
      </c>
      <c r="U25" s="60">
        <v>0</v>
      </c>
      <c r="V25" s="60">
        <v>0</v>
      </c>
      <c r="W25" s="60">
        <v>79157266</v>
      </c>
      <c r="X25" s="60">
        <v>90323676</v>
      </c>
      <c r="Y25" s="60">
        <v>-11166410</v>
      </c>
      <c r="Z25" s="140">
        <v>-12.36</v>
      </c>
      <c r="AA25" s="155">
        <v>119847531</v>
      </c>
    </row>
    <row r="26" spans="1:27" ht="12.75">
      <c r="A26" s="183" t="s">
        <v>38</v>
      </c>
      <c r="B26" s="182"/>
      <c r="C26" s="155">
        <v>5959606</v>
      </c>
      <c r="D26" s="155">
        <v>0</v>
      </c>
      <c r="E26" s="156">
        <v>5965886</v>
      </c>
      <c r="F26" s="60">
        <v>2816886</v>
      </c>
      <c r="G26" s="60">
        <v>445448</v>
      </c>
      <c r="H26" s="60">
        <v>438460</v>
      </c>
      <c r="I26" s="60">
        <v>449103</v>
      </c>
      <c r="J26" s="60">
        <v>1333011</v>
      </c>
      <c r="K26" s="60">
        <v>449123</v>
      </c>
      <c r="L26" s="60">
        <v>453732</v>
      </c>
      <c r="M26" s="60">
        <v>498896</v>
      </c>
      <c r="N26" s="60">
        <v>1401751</v>
      </c>
      <c r="O26" s="60">
        <v>521962</v>
      </c>
      <c r="P26" s="60">
        <v>463567</v>
      </c>
      <c r="Q26" s="60">
        <v>0</v>
      </c>
      <c r="R26" s="60">
        <v>985529</v>
      </c>
      <c r="S26" s="60">
        <v>0</v>
      </c>
      <c r="T26" s="60">
        <v>0</v>
      </c>
      <c r="U26" s="60">
        <v>0</v>
      </c>
      <c r="V26" s="60">
        <v>0</v>
      </c>
      <c r="W26" s="60">
        <v>3720291</v>
      </c>
      <c r="X26" s="60">
        <v>4653391</v>
      </c>
      <c r="Y26" s="60">
        <v>-933100</v>
      </c>
      <c r="Z26" s="140">
        <v>-20.05</v>
      </c>
      <c r="AA26" s="155">
        <v>2816886</v>
      </c>
    </row>
    <row r="27" spans="1:27" ht="12.75">
      <c r="A27" s="183" t="s">
        <v>118</v>
      </c>
      <c r="B27" s="182"/>
      <c r="C27" s="155">
        <v>15053182</v>
      </c>
      <c r="D27" s="155">
        <v>0</v>
      </c>
      <c r="E27" s="156">
        <v>14351088</v>
      </c>
      <c r="F27" s="60">
        <v>14351089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11193849</v>
      </c>
      <c r="Y27" s="60">
        <v>-11193849</v>
      </c>
      <c r="Z27" s="140">
        <v>-100</v>
      </c>
      <c r="AA27" s="155">
        <v>14351089</v>
      </c>
    </row>
    <row r="28" spans="1:27" ht="12.75">
      <c r="A28" s="183" t="s">
        <v>39</v>
      </c>
      <c r="B28" s="182"/>
      <c r="C28" s="155">
        <v>36187615</v>
      </c>
      <c r="D28" s="155">
        <v>0</v>
      </c>
      <c r="E28" s="156">
        <v>4640558</v>
      </c>
      <c r="F28" s="60">
        <v>4449638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3619980</v>
      </c>
      <c r="Y28" s="60">
        <v>-3619980</v>
      </c>
      <c r="Z28" s="140">
        <v>-100</v>
      </c>
      <c r="AA28" s="155">
        <v>4449638</v>
      </c>
    </row>
    <row r="29" spans="1:27" ht="12.75">
      <c r="A29" s="183" t="s">
        <v>40</v>
      </c>
      <c r="B29" s="182"/>
      <c r="C29" s="155">
        <v>2011577</v>
      </c>
      <c r="D29" s="155">
        <v>0</v>
      </c>
      <c r="E29" s="156">
        <v>1952090</v>
      </c>
      <c r="F29" s="60">
        <v>1952090</v>
      </c>
      <c r="G29" s="60">
        <v>0</v>
      </c>
      <c r="H29" s="60">
        <v>254203</v>
      </c>
      <c r="I29" s="60">
        <v>641234</v>
      </c>
      <c r="J29" s="60">
        <v>895437</v>
      </c>
      <c r="K29" s="60">
        <v>0</v>
      </c>
      <c r="L29" s="60">
        <v>0</v>
      </c>
      <c r="M29" s="60">
        <v>239724</v>
      </c>
      <c r="N29" s="60">
        <v>239724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1135161</v>
      </c>
      <c r="X29" s="60">
        <v>1522629</v>
      </c>
      <c r="Y29" s="60">
        <v>-387468</v>
      </c>
      <c r="Z29" s="140">
        <v>-25.45</v>
      </c>
      <c r="AA29" s="155">
        <v>1952090</v>
      </c>
    </row>
    <row r="30" spans="1:27" ht="12.75">
      <c r="A30" s="183" t="s">
        <v>119</v>
      </c>
      <c r="B30" s="182"/>
      <c r="C30" s="155">
        <v>50507651</v>
      </c>
      <c r="D30" s="155">
        <v>0</v>
      </c>
      <c r="E30" s="156">
        <v>58523610</v>
      </c>
      <c r="F30" s="60">
        <v>58549326</v>
      </c>
      <c r="G30" s="60">
        <v>197816</v>
      </c>
      <c r="H30" s="60">
        <v>1799672</v>
      </c>
      <c r="I30" s="60">
        <v>1690877</v>
      </c>
      <c r="J30" s="60">
        <v>3688365</v>
      </c>
      <c r="K30" s="60">
        <v>1126907</v>
      </c>
      <c r="L30" s="60">
        <v>2259683</v>
      </c>
      <c r="M30" s="60">
        <v>1544760</v>
      </c>
      <c r="N30" s="60">
        <v>4931350</v>
      </c>
      <c r="O30" s="60">
        <v>1080111</v>
      </c>
      <c r="P30" s="60">
        <v>2298840</v>
      </c>
      <c r="Q30" s="60">
        <v>0</v>
      </c>
      <c r="R30" s="60">
        <v>3378951</v>
      </c>
      <c r="S30" s="60">
        <v>0</v>
      </c>
      <c r="T30" s="60">
        <v>0</v>
      </c>
      <c r="U30" s="60">
        <v>0</v>
      </c>
      <c r="V30" s="60">
        <v>0</v>
      </c>
      <c r="W30" s="60">
        <v>11998666</v>
      </c>
      <c r="X30" s="60">
        <v>45648975</v>
      </c>
      <c r="Y30" s="60">
        <v>-33650309</v>
      </c>
      <c r="Z30" s="140">
        <v>-73.72</v>
      </c>
      <c r="AA30" s="155">
        <v>58549326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17555843</v>
      </c>
      <c r="D32" s="155">
        <v>0</v>
      </c>
      <c r="E32" s="156">
        <v>18813995</v>
      </c>
      <c r="F32" s="60">
        <v>21062579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14675182</v>
      </c>
      <c r="Y32" s="60">
        <v>-14675182</v>
      </c>
      <c r="Z32" s="140">
        <v>-100</v>
      </c>
      <c r="AA32" s="155">
        <v>21062579</v>
      </c>
    </row>
    <row r="33" spans="1:27" ht="12.75">
      <c r="A33" s="183" t="s">
        <v>42</v>
      </c>
      <c r="B33" s="182"/>
      <c r="C33" s="155">
        <v>830173</v>
      </c>
      <c r="D33" s="155">
        <v>0</v>
      </c>
      <c r="E33" s="156">
        <v>0</v>
      </c>
      <c r="F33" s="60">
        <v>913750</v>
      </c>
      <c r="G33" s="60">
        <v>3254226</v>
      </c>
      <c r="H33" s="60">
        <v>918540</v>
      </c>
      <c r="I33" s="60">
        <v>3448298</v>
      </c>
      <c r="J33" s="60">
        <v>7621064</v>
      </c>
      <c r="K33" s="60">
        <v>-3446288</v>
      </c>
      <c r="L33" s="60">
        <v>319736</v>
      </c>
      <c r="M33" s="60">
        <v>789180</v>
      </c>
      <c r="N33" s="60">
        <v>-2337372</v>
      </c>
      <c r="O33" s="60">
        <v>-1563975</v>
      </c>
      <c r="P33" s="60">
        <v>1350144</v>
      </c>
      <c r="Q33" s="60">
        <v>0</v>
      </c>
      <c r="R33" s="60">
        <v>-213831</v>
      </c>
      <c r="S33" s="60">
        <v>0</v>
      </c>
      <c r="T33" s="60">
        <v>0</v>
      </c>
      <c r="U33" s="60">
        <v>0</v>
      </c>
      <c r="V33" s="60">
        <v>0</v>
      </c>
      <c r="W33" s="60">
        <v>5069861</v>
      </c>
      <c r="X33" s="60"/>
      <c r="Y33" s="60">
        <v>5069861</v>
      </c>
      <c r="Z33" s="140">
        <v>0</v>
      </c>
      <c r="AA33" s="155">
        <v>913750</v>
      </c>
    </row>
    <row r="34" spans="1:27" ht="12.75">
      <c r="A34" s="183" t="s">
        <v>43</v>
      </c>
      <c r="B34" s="182"/>
      <c r="C34" s="155">
        <v>70384042</v>
      </c>
      <c r="D34" s="155">
        <v>0</v>
      </c>
      <c r="E34" s="156">
        <v>155094686</v>
      </c>
      <c r="F34" s="60">
        <v>87218576</v>
      </c>
      <c r="G34" s="60">
        <v>6037712</v>
      </c>
      <c r="H34" s="60">
        <v>12693265</v>
      </c>
      <c r="I34" s="60">
        <v>11943089</v>
      </c>
      <c r="J34" s="60">
        <v>30674066</v>
      </c>
      <c r="K34" s="60">
        <v>11877550</v>
      </c>
      <c r="L34" s="60">
        <v>10441095</v>
      </c>
      <c r="M34" s="60">
        <v>17546744</v>
      </c>
      <c r="N34" s="60">
        <v>39865389</v>
      </c>
      <c r="O34" s="60">
        <v>9285077</v>
      </c>
      <c r="P34" s="60">
        <v>13538044</v>
      </c>
      <c r="Q34" s="60">
        <v>0</v>
      </c>
      <c r="R34" s="60">
        <v>22823121</v>
      </c>
      <c r="S34" s="60">
        <v>0</v>
      </c>
      <c r="T34" s="60">
        <v>0</v>
      </c>
      <c r="U34" s="60">
        <v>0</v>
      </c>
      <c r="V34" s="60">
        <v>0</v>
      </c>
      <c r="W34" s="60">
        <v>93362576</v>
      </c>
      <c r="X34" s="60">
        <v>120974034</v>
      </c>
      <c r="Y34" s="60">
        <v>-27611458</v>
      </c>
      <c r="Z34" s="140">
        <v>-22.82</v>
      </c>
      <c r="AA34" s="155">
        <v>87218576</v>
      </c>
    </row>
    <row r="35" spans="1:27" ht="12.75">
      <c r="A35" s="181" t="s">
        <v>122</v>
      </c>
      <c r="B35" s="185"/>
      <c r="C35" s="155">
        <v>1358954</v>
      </c>
      <c r="D35" s="155">
        <v>0</v>
      </c>
      <c r="E35" s="156">
        <v>155979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121327</v>
      </c>
      <c r="Y35" s="60">
        <v>-121327</v>
      </c>
      <c r="Z35" s="140">
        <v>-100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321899808</v>
      </c>
      <c r="D36" s="188">
        <f>SUM(D25:D35)</f>
        <v>0</v>
      </c>
      <c r="E36" s="189">
        <f t="shared" si="1"/>
        <v>373997947</v>
      </c>
      <c r="F36" s="190">
        <f t="shared" si="1"/>
        <v>311161465</v>
      </c>
      <c r="G36" s="190">
        <f t="shared" si="1"/>
        <v>18862836</v>
      </c>
      <c r="H36" s="190">
        <f t="shared" si="1"/>
        <v>25234581</v>
      </c>
      <c r="I36" s="190">
        <f t="shared" si="1"/>
        <v>27353775</v>
      </c>
      <c r="J36" s="190">
        <f t="shared" si="1"/>
        <v>71451192</v>
      </c>
      <c r="K36" s="190">
        <f t="shared" si="1"/>
        <v>19026750</v>
      </c>
      <c r="L36" s="190">
        <f t="shared" si="1"/>
        <v>23011933</v>
      </c>
      <c r="M36" s="190">
        <f t="shared" si="1"/>
        <v>34666462</v>
      </c>
      <c r="N36" s="190">
        <f t="shared" si="1"/>
        <v>76705145</v>
      </c>
      <c r="O36" s="190">
        <f t="shared" si="1"/>
        <v>19634460</v>
      </c>
      <c r="P36" s="190">
        <f t="shared" si="1"/>
        <v>26653024</v>
      </c>
      <c r="Q36" s="190">
        <f t="shared" si="1"/>
        <v>0</v>
      </c>
      <c r="R36" s="190">
        <f t="shared" si="1"/>
        <v>46287484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194443821</v>
      </c>
      <c r="X36" s="190">
        <f t="shared" si="1"/>
        <v>292733043</v>
      </c>
      <c r="Y36" s="190">
        <f t="shared" si="1"/>
        <v>-98289222</v>
      </c>
      <c r="Z36" s="191">
        <f>+IF(X36&lt;&gt;0,+(Y36/X36)*100,0)</f>
        <v>-33.57640155436775</v>
      </c>
      <c r="AA36" s="188">
        <f>SUM(AA25:AA35)</f>
        <v>311161465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-42715105</v>
      </c>
      <c r="D38" s="199">
        <f>+D22-D36</f>
        <v>0</v>
      </c>
      <c r="E38" s="200">
        <f t="shared" si="2"/>
        <v>78558</v>
      </c>
      <c r="F38" s="106">
        <f t="shared" si="2"/>
        <v>7137599</v>
      </c>
      <c r="G38" s="106">
        <f t="shared" si="2"/>
        <v>31587546</v>
      </c>
      <c r="H38" s="106">
        <f t="shared" si="2"/>
        <v>-3513084</v>
      </c>
      <c r="I38" s="106">
        <f t="shared" si="2"/>
        <v>-5007524</v>
      </c>
      <c r="J38" s="106">
        <f t="shared" si="2"/>
        <v>23066938</v>
      </c>
      <c r="K38" s="106">
        <f t="shared" si="2"/>
        <v>-2554880</v>
      </c>
      <c r="L38" s="106">
        <f t="shared" si="2"/>
        <v>-1067691</v>
      </c>
      <c r="M38" s="106">
        <f t="shared" si="2"/>
        <v>11296426</v>
      </c>
      <c r="N38" s="106">
        <f t="shared" si="2"/>
        <v>7673855</v>
      </c>
      <c r="O38" s="106">
        <f t="shared" si="2"/>
        <v>664237</v>
      </c>
      <c r="P38" s="106">
        <f t="shared" si="2"/>
        <v>-5478523</v>
      </c>
      <c r="Q38" s="106">
        <f t="shared" si="2"/>
        <v>0</v>
      </c>
      <c r="R38" s="106">
        <f t="shared" si="2"/>
        <v>-4814286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25926507</v>
      </c>
      <c r="X38" s="106">
        <f>IF(F22=F36,0,X22-X36)</f>
        <v>-1973632</v>
      </c>
      <c r="Y38" s="106">
        <f t="shared" si="2"/>
        <v>27900139</v>
      </c>
      <c r="Z38" s="201">
        <f>+IF(X38&lt;&gt;0,+(Y38/X38)*100,0)</f>
        <v>-1413.6444382742072</v>
      </c>
      <c r="AA38" s="199">
        <f>+AA22-AA36</f>
        <v>7137599</v>
      </c>
    </row>
    <row r="39" spans="1:27" ht="12.75">
      <c r="A39" s="181" t="s">
        <v>46</v>
      </c>
      <c r="B39" s="185"/>
      <c r="C39" s="155">
        <v>32575431</v>
      </c>
      <c r="D39" s="155">
        <v>0</v>
      </c>
      <c r="E39" s="156">
        <v>32206000</v>
      </c>
      <c r="F39" s="60">
        <v>35240300</v>
      </c>
      <c r="G39" s="60">
        <v>0</v>
      </c>
      <c r="H39" s="60">
        <v>243161</v>
      </c>
      <c r="I39" s="60">
        <v>1968618</v>
      </c>
      <c r="J39" s="60">
        <v>2211779</v>
      </c>
      <c r="K39" s="60">
        <v>4211162</v>
      </c>
      <c r="L39" s="60">
        <v>2913281</v>
      </c>
      <c r="M39" s="60">
        <v>4225870</v>
      </c>
      <c r="N39" s="60">
        <v>11350313</v>
      </c>
      <c r="O39" s="60">
        <v>2715852</v>
      </c>
      <c r="P39" s="60">
        <v>4029865</v>
      </c>
      <c r="Q39" s="60">
        <v>0</v>
      </c>
      <c r="R39" s="60">
        <v>6745717</v>
      </c>
      <c r="S39" s="60">
        <v>0</v>
      </c>
      <c r="T39" s="60">
        <v>0</v>
      </c>
      <c r="U39" s="60">
        <v>0</v>
      </c>
      <c r="V39" s="60">
        <v>0</v>
      </c>
      <c r="W39" s="60">
        <v>20307809</v>
      </c>
      <c r="X39" s="60">
        <v>25120914</v>
      </c>
      <c r="Y39" s="60">
        <v>-4813105</v>
      </c>
      <c r="Z39" s="140">
        <v>-19.16</v>
      </c>
      <c r="AA39" s="155">
        <v>35240300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-10139674</v>
      </c>
      <c r="D42" s="206">
        <f>SUM(D38:D41)</f>
        <v>0</v>
      </c>
      <c r="E42" s="207">
        <f t="shared" si="3"/>
        <v>32284558</v>
      </c>
      <c r="F42" s="88">
        <f t="shared" si="3"/>
        <v>42377899</v>
      </c>
      <c r="G42" s="88">
        <f t="shared" si="3"/>
        <v>31587546</v>
      </c>
      <c r="H42" s="88">
        <f t="shared" si="3"/>
        <v>-3269923</v>
      </c>
      <c r="I42" s="88">
        <f t="shared" si="3"/>
        <v>-3038906</v>
      </c>
      <c r="J42" s="88">
        <f t="shared" si="3"/>
        <v>25278717</v>
      </c>
      <c r="K42" s="88">
        <f t="shared" si="3"/>
        <v>1656282</v>
      </c>
      <c r="L42" s="88">
        <f t="shared" si="3"/>
        <v>1845590</v>
      </c>
      <c r="M42" s="88">
        <f t="shared" si="3"/>
        <v>15522296</v>
      </c>
      <c r="N42" s="88">
        <f t="shared" si="3"/>
        <v>19024168</v>
      </c>
      <c r="O42" s="88">
        <f t="shared" si="3"/>
        <v>3380089</v>
      </c>
      <c r="P42" s="88">
        <f t="shared" si="3"/>
        <v>-1448658</v>
      </c>
      <c r="Q42" s="88">
        <f t="shared" si="3"/>
        <v>0</v>
      </c>
      <c r="R42" s="88">
        <f t="shared" si="3"/>
        <v>1931431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46234316</v>
      </c>
      <c r="X42" s="88">
        <f t="shared" si="3"/>
        <v>23147282</v>
      </c>
      <c r="Y42" s="88">
        <f t="shared" si="3"/>
        <v>23087034</v>
      </c>
      <c r="Z42" s="208">
        <f>+IF(X42&lt;&gt;0,+(Y42/X42)*100,0)</f>
        <v>99.73971890090596</v>
      </c>
      <c r="AA42" s="206">
        <f>SUM(AA38:AA41)</f>
        <v>42377899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-10139674</v>
      </c>
      <c r="D44" s="210">
        <f>+D42-D43</f>
        <v>0</v>
      </c>
      <c r="E44" s="211">
        <f t="shared" si="4"/>
        <v>32284558</v>
      </c>
      <c r="F44" s="77">
        <f t="shared" si="4"/>
        <v>42377899</v>
      </c>
      <c r="G44" s="77">
        <f t="shared" si="4"/>
        <v>31587546</v>
      </c>
      <c r="H44" s="77">
        <f t="shared" si="4"/>
        <v>-3269923</v>
      </c>
      <c r="I44" s="77">
        <f t="shared" si="4"/>
        <v>-3038906</v>
      </c>
      <c r="J44" s="77">
        <f t="shared" si="4"/>
        <v>25278717</v>
      </c>
      <c r="K44" s="77">
        <f t="shared" si="4"/>
        <v>1656282</v>
      </c>
      <c r="L44" s="77">
        <f t="shared" si="4"/>
        <v>1845590</v>
      </c>
      <c r="M44" s="77">
        <f t="shared" si="4"/>
        <v>15522296</v>
      </c>
      <c r="N44" s="77">
        <f t="shared" si="4"/>
        <v>19024168</v>
      </c>
      <c r="O44" s="77">
        <f t="shared" si="4"/>
        <v>3380089</v>
      </c>
      <c r="P44" s="77">
        <f t="shared" si="4"/>
        <v>-1448658</v>
      </c>
      <c r="Q44" s="77">
        <f t="shared" si="4"/>
        <v>0</v>
      </c>
      <c r="R44" s="77">
        <f t="shared" si="4"/>
        <v>1931431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46234316</v>
      </c>
      <c r="X44" s="77">
        <f t="shared" si="4"/>
        <v>23147282</v>
      </c>
      <c r="Y44" s="77">
        <f t="shared" si="4"/>
        <v>23087034</v>
      </c>
      <c r="Z44" s="212">
        <f>+IF(X44&lt;&gt;0,+(Y44/X44)*100,0)</f>
        <v>99.73971890090596</v>
      </c>
      <c r="AA44" s="210">
        <f>+AA42-AA43</f>
        <v>42377899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-10139674</v>
      </c>
      <c r="D46" s="206">
        <f>SUM(D44:D45)</f>
        <v>0</v>
      </c>
      <c r="E46" s="207">
        <f t="shared" si="5"/>
        <v>32284558</v>
      </c>
      <c r="F46" s="88">
        <f t="shared" si="5"/>
        <v>42377899</v>
      </c>
      <c r="G46" s="88">
        <f t="shared" si="5"/>
        <v>31587546</v>
      </c>
      <c r="H46" s="88">
        <f t="shared" si="5"/>
        <v>-3269923</v>
      </c>
      <c r="I46" s="88">
        <f t="shared" si="5"/>
        <v>-3038906</v>
      </c>
      <c r="J46" s="88">
        <f t="shared" si="5"/>
        <v>25278717</v>
      </c>
      <c r="K46" s="88">
        <f t="shared" si="5"/>
        <v>1656282</v>
      </c>
      <c r="L46" s="88">
        <f t="shared" si="5"/>
        <v>1845590</v>
      </c>
      <c r="M46" s="88">
        <f t="shared" si="5"/>
        <v>15522296</v>
      </c>
      <c r="N46" s="88">
        <f t="shared" si="5"/>
        <v>19024168</v>
      </c>
      <c r="O46" s="88">
        <f t="shared" si="5"/>
        <v>3380089</v>
      </c>
      <c r="P46" s="88">
        <f t="shared" si="5"/>
        <v>-1448658</v>
      </c>
      <c r="Q46" s="88">
        <f t="shared" si="5"/>
        <v>0</v>
      </c>
      <c r="R46" s="88">
        <f t="shared" si="5"/>
        <v>1931431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46234316</v>
      </c>
      <c r="X46" s="88">
        <f t="shared" si="5"/>
        <v>23147282</v>
      </c>
      <c r="Y46" s="88">
        <f t="shared" si="5"/>
        <v>23087034</v>
      </c>
      <c r="Z46" s="208">
        <f>+IF(X46&lt;&gt;0,+(Y46/X46)*100,0)</f>
        <v>99.73971890090596</v>
      </c>
      <c r="AA46" s="206">
        <f>SUM(AA44:AA45)</f>
        <v>42377899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-10139674</v>
      </c>
      <c r="D48" s="217">
        <f>SUM(D46:D47)</f>
        <v>0</v>
      </c>
      <c r="E48" s="218">
        <f t="shared" si="6"/>
        <v>32284558</v>
      </c>
      <c r="F48" s="219">
        <f t="shared" si="6"/>
        <v>42377899</v>
      </c>
      <c r="G48" s="219">
        <f t="shared" si="6"/>
        <v>31587546</v>
      </c>
      <c r="H48" s="220">
        <f t="shared" si="6"/>
        <v>-3269923</v>
      </c>
      <c r="I48" s="220">
        <f t="shared" si="6"/>
        <v>-3038906</v>
      </c>
      <c r="J48" s="220">
        <f t="shared" si="6"/>
        <v>25278717</v>
      </c>
      <c r="K48" s="220">
        <f t="shared" si="6"/>
        <v>1656282</v>
      </c>
      <c r="L48" s="220">
        <f t="shared" si="6"/>
        <v>1845590</v>
      </c>
      <c r="M48" s="219">
        <f t="shared" si="6"/>
        <v>15522296</v>
      </c>
      <c r="N48" s="219">
        <f t="shared" si="6"/>
        <v>19024168</v>
      </c>
      <c r="O48" s="220">
        <f t="shared" si="6"/>
        <v>3380089</v>
      </c>
      <c r="P48" s="220">
        <f t="shared" si="6"/>
        <v>-1448658</v>
      </c>
      <c r="Q48" s="220">
        <f t="shared" si="6"/>
        <v>0</v>
      </c>
      <c r="R48" s="220">
        <f t="shared" si="6"/>
        <v>1931431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46234316</v>
      </c>
      <c r="X48" s="220">
        <f t="shared" si="6"/>
        <v>23147282</v>
      </c>
      <c r="Y48" s="220">
        <f t="shared" si="6"/>
        <v>23087034</v>
      </c>
      <c r="Z48" s="221">
        <f>+IF(X48&lt;&gt;0,+(Y48/X48)*100,0)</f>
        <v>99.73971890090596</v>
      </c>
      <c r="AA48" s="222">
        <f>SUM(AA46:AA47)</f>
        <v>42377899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558918</v>
      </c>
      <c r="D5" s="153">
        <f>SUM(D6:D8)</f>
        <v>0</v>
      </c>
      <c r="E5" s="154">
        <f t="shared" si="0"/>
        <v>278800</v>
      </c>
      <c r="F5" s="100">
        <f t="shared" si="0"/>
        <v>4106000</v>
      </c>
      <c r="G5" s="100">
        <f t="shared" si="0"/>
        <v>0</v>
      </c>
      <c r="H5" s="100">
        <f t="shared" si="0"/>
        <v>-1179</v>
      </c>
      <c r="I5" s="100">
        <f t="shared" si="0"/>
        <v>37043</v>
      </c>
      <c r="J5" s="100">
        <f t="shared" si="0"/>
        <v>35864</v>
      </c>
      <c r="K5" s="100">
        <f t="shared" si="0"/>
        <v>0</v>
      </c>
      <c r="L5" s="100">
        <f t="shared" si="0"/>
        <v>1429659</v>
      </c>
      <c r="M5" s="100">
        <f t="shared" si="0"/>
        <v>45548</v>
      </c>
      <c r="N5" s="100">
        <f t="shared" si="0"/>
        <v>1475207</v>
      </c>
      <c r="O5" s="100">
        <f t="shared" si="0"/>
        <v>16112</v>
      </c>
      <c r="P5" s="100">
        <f t="shared" si="0"/>
        <v>704560</v>
      </c>
      <c r="Q5" s="100">
        <f t="shared" si="0"/>
        <v>0</v>
      </c>
      <c r="R5" s="100">
        <f t="shared" si="0"/>
        <v>720672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2231743</v>
      </c>
      <c r="X5" s="100">
        <f t="shared" si="0"/>
        <v>0</v>
      </c>
      <c r="Y5" s="100">
        <f t="shared" si="0"/>
        <v>2231743</v>
      </c>
      <c r="Z5" s="137">
        <f>+IF(X5&lt;&gt;0,+(Y5/X5)*100,0)</f>
        <v>0</v>
      </c>
      <c r="AA5" s="153">
        <f>SUM(AA6:AA8)</f>
        <v>4106000</v>
      </c>
    </row>
    <row r="6" spans="1:27" ht="12.75">
      <c r="A6" s="138" t="s">
        <v>75</v>
      </c>
      <c r="B6" s="136"/>
      <c r="C6" s="155">
        <v>885</v>
      </c>
      <c r="D6" s="155"/>
      <c r="E6" s="156">
        <v>46000</v>
      </c>
      <c r="F6" s="60">
        <v>170000</v>
      </c>
      <c r="G6" s="60"/>
      <c r="H6" s="60"/>
      <c r="I6" s="60">
        <v>23316</v>
      </c>
      <c r="J6" s="60">
        <v>23316</v>
      </c>
      <c r="K6" s="60"/>
      <c r="L6" s="60">
        <v>1406164</v>
      </c>
      <c r="M6" s="60"/>
      <c r="N6" s="60">
        <v>1406164</v>
      </c>
      <c r="O6" s="60"/>
      <c r="P6" s="60">
        <v>550000</v>
      </c>
      <c r="Q6" s="60"/>
      <c r="R6" s="60">
        <v>550000</v>
      </c>
      <c r="S6" s="60"/>
      <c r="T6" s="60"/>
      <c r="U6" s="60"/>
      <c r="V6" s="60"/>
      <c r="W6" s="60">
        <v>1979480</v>
      </c>
      <c r="X6" s="60"/>
      <c r="Y6" s="60">
        <v>1979480</v>
      </c>
      <c r="Z6" s="140"/>
      <c r="AA6" s="62">
        <v>170000</v>
      </c>
    </row>
    <row r="7" spans="1:27" ht="12.75">
      <c r="A7" s="138" t="s">
        <v>76</v>
      </c>
      <c r="B7" s="136"/>
      <c r="C7" s="157">
        <v>538263</v>
      </c>
      <c r="D7" s="157"/>
      <c r="E7" s="158">
        <v>129000</v>
      </c>
      <c r="F7" s="159">
        <v>129000</v>
      </c>
      <c r="G7" s="159"/>
      <c r="H7" s="159">
        <v>-1179</v>
      </c>
      <c r="I7" s="159">
        <v>6137</v>
      </c>
      <c r="J7" s="159">
        <v>4958</v>
      </c>
      <c r="K7" s="159"/>
      <c r="L7" s="159">
        <v>5256</v>
      </c>
      <c r="M7" s="159"/>
      <c r="N7" s="159">
        <v>5256</v>
      </c>
      <c r="O7" s="159">
        <v>16112</v>
      </c>
      <c r="P7" s="159"/>
      <c r="Q7" s="159"/>
      <c r="R7" s="159">
        <v>16112</v>
      </c>
      <c r="S7" s="159"/>
      <c r="T7" s="159"/>
      <c r="U7" s="159"/>
      <c r="V7" s="159"/>
      <c r="W7" s="159">
        <v>26326</v>
      </c>
      <c r="X7" s="159"/>
      <c r="Y7" s="159">
        <v>26326</v>
      </c>
      <c r="Z7" s="141"/>
      <c r="AA7" s="225">
        <v>129000</v>
      </c>
    </row>
    <row r="8" spans="1:27" ht="12.75">
      <c r="A8" s="138" t="s">
        <v>77</v>
      </c>
      <c r="B8" s="136"/>
      <c r="C8" s="155">
        <v>19770</v>
      </c>
      <c r="D8" s="155"/>
      <c r="E8" s="156">
        <v>103800</v>
      </c>
      <c r="F8" s="60">
        <v>3807000</v>
      </c>
      <c r="G8" s="60"/>
      <c r="H8" s="60"/>
      <c r="I8" s="60">
        <v>7590</v>
      </c>
      <c r="J8" s="60">
        <v>7590</v>
      </c>
      <c r="K8" s="60"/>
      <c r="L8" s="60">
        <v>18239</v>
      </c>
      <c r="M8" s="60">
        <v>45548</v>
      </c>
      <c r="N8" s="60">
        <v>63787</v>
      </c>
      <c r="O8" s="60"/>
      <c r="P8" s="60">
        <v>154560</v>
      </c>
      <c r="Q8" s="60"/>
      <c r="R8" s="60">
        <v>154560</v>
      </c>
      <c r="S8" s="60"/>
      <c r="T8" s="60"/>
      <c r="U8" s="60"/>
      <c r="V8" s="60"/>
      <c r="W8" s="60">
        <v>225937</v>
      </c>
      <c r="X8" s="60"/>
      <c r="Y8" s="60">
        <v>225937</v>
      </c>
      <c r="Z8" s="140"/>
      <c r="AA8" s="62">
        <v>3807000</v>
      </c>
    </row>
    <row r="9" spans="1:27" ht="12.75">
      <c r="A9" s="135" t="s">
        <v>78</v>
      </c>
      <c r="B9" s="136"/>
      <c r="C9" s="153">
        <f aca="true" t="shared" si="1" ref="C9:Y9">SUM(C10:C14)</f>
        <v>558092</v>
      </c>
      <c r="D9" s="153">
        <f>SUM(D10:D14)</f>
        <v>0</v>
      </c>
      <c r="E9" s="154">
        <f t="shared" si="1"/>
        <v>2874500</v>
      </c>
      <c r="F9" s="100">
        <f t="shared" si="1"/>
        <v>4465000</v>
      </c>
      <c r="G9" s="100">
        <f t="shared" si="1"/>
        <v>0</v>
      </c>
      <c r="H9" s="100">
        <f t="shared" si="1"/>
        <v>42500</v>
      </c>
      <c r="I9" s="100">
        <f t="shared" si="1"/>
        <v>34377</v>
      </c>
      <c r="J9" s="100">
        <f t="shared" si="1"/>
        <v>76877</v>
      </c>
      <c r="K9" s="100">
        <f t="shared" si="1"/>
        <v>1995</v>
      </c>
      <c r="L9" s="100">
        <f t="shared" si="1"/>
        <v>23300</v>
      </c>
      <c r="M9" s="100">
        <f t="shared" si="1"/>
        <v>80000</v>
      </c>
      <c r="N9" s="100">
        <f t="shared" si="1"/>
        <v>105295</v>
      </c>
      <c r="O9" s="100">
        <f t="shared" si="1"/>
        <v>2580</v>
      </c>
      <c r="P9" s="100">
        <f t="shared" si="1"/>
        <v>94173</v>
      </c>
      <c r="Q9" s="100">
        <f t="shared" si="1"/>
        <v>0</v>
      </c>
      <c r="R9" s="100">
        <f t="shared" si="1"/>
        <v>96753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278925</v>
      </c>
      <c r="X9" s="100">
        <f t="shared" si="1"/>
        <v>0</v>
      </c>
      <c r="Y9" s="100">
        <f t="shared" si="1"/>
        <v>278925</v>
      </c>
      <c r="Z9" s="137">
        <f>+IF(X9&lt;&gt;0,+(Y9/X9)*100,0)</f>
        <v>0</v>
      </c>
      <c r="AA9" s="102">
        <f>SUM(AA10:AA14)</f>
        <v>4465000</v>
      </c>
    </row>
    <row r="10" spans="1:27" ht="12.75">
      <c r="A10" s="138" t="s">
        <v>79</v>
      </c>
      <c r="B10" s="136"/>
      <c r="C10" s="155">
        <v>404699</v>
      </c>
      <c r="D10" s="155"/>
      <c r="E10" s="156">
        <v>2655000</v>
      </c>
      <c r="F10" s="60">
        <v>4465000</v>
      </c>
      <c r="G10" s="60"/>
      <c r="H10" s="60">
        <v>42500</v>
      </c>
      <c r="I10" s="60">
        <v>34377</v>
      </c>
      <c r="J10" s="60">
        <v>76877</v>
      </c>
      <c r="K10" s="60">
        <v>1995</v>
      </c>
      <c r="L10" s="60">
        <v>23300</v>
      </c>
      <c r="M10" s="60">
        <v>80000</v>
      </c>
      <c r="N10" s="60">
        <v>105295</v>
      </c>
      <c r="O10" s="60">
        <v>2580</v>
      </c>
      <c r="P10" s="60">
        <v>94173</v>
      </c>
      <c r="Q10" s="60"/>
      <c r="R10" s="60">
        <v>96753</v>
      </c>
      <c r="S10" s="60"/>
      <c r="T10" s="60"/>
      <c r="U10" s="60"/>
      <c r="V10" s="60"/>
      <c r="W10" s="60">
        <v>278925</v>
      </c>
      <c r="X10" s="60"/>
      <c r="Y10" s="60">
        <v>278925</v>
      </c>
      <c r="Z10" s="140"/>
      <c r="AA10" s="62">
        <v>4465000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153393</v>
      </c>
      <c r="D12" s="155"/>
      <c r="E12" s="156">
        <v>200000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>
        <v>19500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32203405</v>
      </c>
      <c r="D15" s="153">
        <f>SUM(D16:D18)</f>
        <v>0</v>
      </c>
      <c r="E15" s="154">
        <f t="shared" si="2"/>
        <v>21631254</v>
      </c>
      <c r="F15" s="100">
        <f t="shared" si="2"/>
        <v>23815254</v>
      </c>
      <c r="G15" s="100">
        <f t="shared" si="2"/>
        <v>213299</v>
      </c>
      <c r="H15" s="100">
        <f t="shared" si="2"/>
        <v>717756</v>
      </c>
      <c r="I15" s="100">
        <f t="shared" si="2"/>
        <v>3015611</v>
      </c>
      <c r="J15" s="100">
        <f t="shared" si="2"/>
        <v>3946666</v>
      </c>
      <c r="K15" s="100">
        <f t="shared" si="2"/>
        <v>2310981</v>
      </c>
      <c r="L15" s="100">
        <f t="shared" si="2"/>
        <v>3767665</v>
      </c>
      <c r="M15" s="100">
        <f t="shared" si="2"/>
        <v>2424448</v>
      </c>
      <c r="N15" s="100">
        <f t="shared" si="2"/>
        <v>8503094</v>
      </c>
      <c r="O15" s="100">
        <f t="shared" si="2"/>
        <v>489407</v>
      </c>
      <c r="P15" s="100">
        <f t="shared" si="2"/>
        <v>2154593</v>
      </c>
      <c r="Q15" s="100">
        <f t="shared" si="2"/>
        <v>0</v>
      </c>
      <c r="R15" s="100">
        <f t="shared" si="2"/>
        <v>2644000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15093760</v>
      </c>
      <c r="X15" s="100">
        <f t="shared" si="2"/>
        <v>0</v>
      </c>
      <c r="Y15" s="100">
        <f t="shared" si="2"/>
        <v>15093760</v>
      </c>
      <c r="Z15" s="137">
        <f>+IF(X15&lt;&gt;0,+(Y15/X15)*100,0)</f>
        <v>0</v>
      </c>
      <c r="AA15" s="102">
        <f>SUM(AA16:AA18)</f>
        <v>23815254</v>
      </c>
    </row>
    <row r="16" spans="1:27" ht="12.75">
      <c r="A16" s="138" t="s">
        <v>85</v>
      </c>
      <c r="B16" s="136"/>
      <c r="C16" s="155">
        <v>24881538</v>
      </c>
      <c r="D16" s="155"/>
      <c r="E16" s="156">
        <v>180000</v>
      </c>
      <c r="F16" s="60">
        <v>3080000</v>
      </c>
      <c r="G16" s="60">
        <v>213299</v>
      </c>
      <c r="H16" s="60"/>
      <c r="I16" s="60">
        <v>3013037</v>
      </c>
      <c r="J16" s="60">
        <v>3226336</v>
      </c>
      <c r="K16" s="60">
        <v>2200546</v>
      </c>
      <c r="L16" s="60">
        <v>3355468</v>
      </c>
      <c r="M16" s="60">
        <v>2381948</v>
      </c>
      <c r="N16" s="60">
        <v>7937962</v>
      </c>
      <c r="O16" s="60">
        <v>489407</v>
      </c>
      <c r="P16" s="60">
        <v>2062739</v>
      </c>
      <c r="Q16" s="60"/>
      <c r="R16" s="60">
        <v>2552146</v>
      </c>
      <c r="S16" s="60"/>
      <c r="T16" s="60"/>
      <c r="U16" s="60"/>
      <c r="V16" s="60"/>
      <c r="W16" s="60">
        <v>13716444</v>
      </c>
      <c r="X16" s="60"/>
      <c r="Y16" s="60">
        <v>13716444</v>
      </c>
      <c r="Z16" s="140"/>
      <c r="AA16" s="62">
        <v>3080000</v>
      </c>
    </row>
    <row r="17" spans="1:27" ht="12.75">
      <c r="A17" s="138" t="s">
        <v>86</v>
      </c>
      <c r="B17" s="136"/>
      <c r="C17" s="155">
        <v>7316183</v>
      </c>
      <c r="D17" s="155"/>
      <c r="E17" s="156">
        <v>21451254</v>
      </c>
      <c r="F17" s="60">
        <v>20735254</v>
      </c>
      <c r="G17" s="60"/>
      <c r="H17" s="60">
        <v>717756</v>
      </c>
      <c r="I17" s="60">
        <v>2574</v>
      </c>
      <c r="J17" s="60">
        <v>720330</v>
      </c>
      <c r="K17" s="60">
        <v>110435</v>
      </c>
      <c r="L17" s="60">
        <v>412197</v>
      </c>
      <c r="M17" s="60">
        <v>42500</v>
      </c>
      <c r="N17" s="60">
        <v>565132</v>
      </c>
      <c r="O17" s="60"/>
      <c r="P17" s="60">
        <v>91854</v>
      </c>
      <c r="Q17" s="60"/>
      <c r="R17" s="60">
        <v>91854</v>
      </c>
      <c r="S17" s="60"/>
      <c r="T17" s="60"/>
      <c r="U17" s="60"/>
      <c r="V17" s="60"/>
      <c r="W17" s="60">
        <v>1377316</v>
      </c>
      <c r="X17" s="60"/>
      <c r="Y17" s="60">
        <v>1377316</v>
      </c>
      <c r="Z17" s="140"/>
      <c r="AA17" s="62">
        <v>20735254</v>
      </c>
    </row>
    <row r="18" spans="1:27" ht="12.75">
      <c r="A18" s="138" t="s">
        <v>87</v>
      </c>
      <c r="B18" s="136"/>
      <c r="C18" s="155">
        <v>5684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-2602556</v>
      </c>
      <c r="D19" s="153">
        <f>SUM(D20:D23)</f>
        <v>0</v>
      </c>
      <c r="E19" s="154">
        <f t="shared" si="3"/>
        <v>12500046</v>
      </c>
      <c r="F19" s="100">
        <f t="shared" si="3"/>
        <v>9948546</v>
      </c>
      <c r="G19" s="100">
        <f t="shared" si="3"/>
        <v>0</v>
      </c>
      <c r="H19" s="100">
        <f t="shared" si="3"/>
        <v>1035194</v>
      </c>
      <c r="I19" s="100">
        <f t="shared" si="3"/>
        <v>748616</v>
      </c>
      <c r="J19" s="100">
        <f t="shared" si="3"/>
        <v>1783810</v>
      </c>
      <c r="K19" s="100">
        <f t="shared" si="3"/>
        <v>326000</v>
      </c>
      <c r="L19" s="100">
        <f t="shared" si="3"/>
        <v>217105</v>
      </c>
      <c r="M19" s="100">
        <f t="shared" si="3"/>
        <v>11522</v>
      </c>
      <c r="N19" s="100">
        <f t="shared" si="3"/>
        <v>554627</v>
      </c>
      <c r="O19" s="100">
        <f t="shared" si="3"/>
        <v>3280532</v>
      </c>
      <c r="P19" s="100">
        <f t="shared" si="3"/>
        <v>-200654</v>
      </c>
      <c r="Q19" s="100">
        <f t="shared" si="3"/>
        <v>0</v>
      </c>
      <c r="R19" s="100">
        <f t="shared" si="3"/>
        <v>3079878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5418315</v>
      </c>
      <c r="X19" s="100">
        <f t="shared" si="3"/>
        <v>0</v>
      </c>
      <c r="Y19" s="100">
        <f t="shared" si="3"/>
        <v>5418315</v>
      </c>
      <c r="Z19" s="137">
        <f>+IF(X19&lt;&gt;0,+(Y19/X19)*100,0)</f>
        <v>0</v>
      </c>
      <c r="AA19" s="102">
        <f>SUM(AA20:AA23)</f>
        <v>9948546</v>
      </c>
    </row>
    <row r="20" spans="1:27" ht="12.75">
      <c r="A20" s="138" t="s">
        <v>89</v>
      </c>
      <c r="B20" s="136"/>
      <c r="C20" s="155">
        <v>182977</v>
      </c>
      <c r="D20" s="155"/>
      <c r="E20" s="156">
        <v>5680000</v>
      </c>
      <c r="F20" s="60">
        <v>5500000</v>
      </c>
      <c r="G20" s="60"/>
      <c r="H20" s="60"/>
      <c r="I20" s="60"/>
      <c r="J20" s="60"/>
      <c r="K20" s="60"/>
      <c r="L20" s="60"/>
      <c r="M20" s="60"/>
      <c r="N20" s="60"/>
      <c r="O20" s="60">
        <v>3069071</v>
      </c>
      <c r="P20" s="60"/>
      <c r="Q20" s="60"/>
      <c r="R20" s="60">
        <v>3069071</v>
      </c>
      <c r="S20" s="60"/>
      <c r="T20" s="60"/>
      <c r="U20" s="60"/>
      <c r="V20" s="60"/>
      <c r="W20" s="60">
        <v>3069071</v>
      </c>
      <c r="X20" s="60"/>
      <c r="Y20" s="60">
        <v>3069071</v>
      </c>
      <c r="Z20" s="140"/>
      <c r="AA20" s="62">
        <v>5500000</v>
      </c>
    </row>
    <row r="21" spans="1:27" ht="12.75">
      <c r="A21" s="138" t="s">
        <v>90</v>
      </c>
      <c r="B21" s="136"/>
      <c r="C21" s="155">
        <v>-2785533</v>
      </c>
      <c r="D21" s="155"/>
      <c r="E21" s="156">
        <v>3640046</v>
      </c>
      <c r="F21" s="60">
        <v>3441328</v>
      </c>
      <c r="G21" s="60"/>
      <c r="H21" s="60">
        <v>1035194</v>
      </c>
      <c r="I21" s="60">
        <v>65467</v>
      </c>
      <c r="J21" s="60">
        <v>1100661</v>
      </c>
      <c r="K21" s="60">
        <v>326000</v>
      </c>
      <c r="L21" s="60">
        <v>217105</v>
      </c>
      <c r="M21" s="60">
        <v>11522</v>
      </c>
      <c r="N21" s="60">
        <v>554627</v>
      </c>
      <c r="O21" s="60">
        <v>5761</v>
      </c>
      <c r="P21" s="60">
        <v>2591</v>
      </c>
      <c r="Q21" s="60"/>
      <c r="R21" s="60">
        <v>8352</v>
      </c>
      <c r="S21" s="60"/>
      <c r="T21" s="60"/>
      <c r="U21" s="60"/>
      <c r="V21" s="60"/>
      <c r="W21" s="60">
        <v>1663640</v>
      </c>
      <c r="X21" s="60"/>
      <c r="Y21" s="60">
        <v>1663640</v>
      </c>
      <c r="Z21" s="140"/>
      <c r="AA21" s="62">
        <v>3441328</v>
      </c>
    </row>
    <row r="22" spans="1:27" ht="12.75">
      <c r="A22" s="138" t="s">
        <v>91</v>
      </c>
      <c r="B22" s="136"/>
      <c r="C22" s="157"/>
      <c r="D22" s="157"/>
      <c r="E22" s="158">
        <v>1200000</v>
      </c>
      <c r="F22" s="159">
        <v>223000</v>
      </c>
      <c r="G22" s="159"/>
      <c r="H22" s="159"/>
      <c r="I22" s="159"/>
      <c r="J22" s="159"/>
      <c r="K22" s="159"/>
      <c r="L22" s="159"/>
      <c r="M22" s="159"/>
      <c r="N22" s="159"/>
      <c r="O22" s="159">
        <v>205700</v>
      </c>
      <c r="P22" s="159">
        <v>-203245</v>
      </c>
      <c r="Q22" s="159"/>
      <c r="R22" s="159">
        <v>2455</v>
      </c>
      <c r="S22" s="159"/>
      <c r="T22" s="159"/>
      <c r="U22" s="159"/>
      <c r="V22" s="159"/>
      <c r="W22" s="159">
        <v>2455</v>
      </c>
      <c r="X22" s="159"/>
      <c r="Y22" s="159">
        <v>2455</v>
      </c>
      <c r="Z22" s="141"/>
      <c r="AA22" s="225">
        <v>223000</v>
      </c>
    </row>
    <row r="23" spans="1:27" ht="12.75">
      <c r="A23" s="138" t="s">
        <v>92</v>
      </c>
      <c r="B23" s="136"/>
      <c r="C23" s="155"/>
      <c r="D23" s="155"/>
      <c r="E23" s="156">
        <v>1980000</v>
      </c>
      <c r="F23" s="60">
        <v>784218</v>
      </c>
      <c r="G23" s="60"/>
      <c r="H23" s="60"/>
      <c r="I23" s="60">
        <v>683149</v>
      </c>
      <c r="J23" s="60">
        <v>683149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683149</v>
      </c>
      <c r="X23" s="60"/>
      <c r="Y23" s="60">
        <v>683149</v>
      </c>
      <c r="Z23" s="140"/>
      <c r="AA23" s="62">
        <v>784218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30717859</v>
      </c>
      <c r="D25" s="217">
        <f>+D5+D9+D15+D19+D24</f>
        <v>0</v>
      </c>
      <c r="E25" s="230">
        <f t="shared" si="4"/>
        <v>37284600</v>
      </c>
      <c r="F25" s="219">
        <f t="shared" si="4"/>
        <v>42334800</v>
      </c>
      <c r="G25" s="219">
        <f t="shared" si="4"/>
        <v>213299</v>
      </c>
      <c r="H25" s="219">
        <f t="shared" si="4"/>
        <v>1794271</v>
      </c>
      <c r="I25" s="219">
        <f t="shared" si="4"/>
        <v>3835647</v>
      </c>
      <c r="J25" s="219">
        <f t="shared" si="4"/>
        <v>5843217</v>
      </c>
      <c r="K25" s="219">
        <f t="shared" si="4"/>
        <v>2638976</v>
      </c>
      <c r="L25" s="219">
        <f t="shared" si="4"/>
        <v>5437729</v>
      </c>
      <c r="M25" s="219">
        <f t="shared" si="4"/>
        <v>2561518</v>
      </c>
      <c r="N25" s="219">
        <f t="shared" si="4"/>
        <v>10638223</v>
      </c>
      <c r="O25" s="219">
        <f t="shared" si="4"/>
        <v>3788631</v>
      </c>
      <c r="P25" s="219">
        <f t="shared" si="4"/>
        <v>2752672</v>
      </c>
      <c r="Q25" s="219">
        <f t="shared" si="4"/>
        <v>0</v>
      </c>
      <c r="R25" s="219">
        <f t="shared" si="4"/>
        <v>6541303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23022743</v>
      </c>
      <c r="X25" s="219">
        <f t="shared" si="4"/>
        <v>0</v>
      </c>
      <c r="Y25" s="219">
        <f t="shared" si="4"/>
        <v>23022743</v>
      </c>
      <c r="Z25" s="231">
        <f>+IF(X25&lt;&gt;0,+(Y25/X25)*100,0)</f>
        <v>0</v>
      </c>
      <c r="AA25" s="232">
        <f>+AA5+AA9+AA15+AA19+AA24</f>
        <v>42334800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28849743</v>
      </c>
      <c r="D28" s="155"/>
      <c r="E28" s="156">
        <v>32206300</v>
      </c>
      <c r="F28" s="60"/>
      <c r="G28" s="60">
        <v>213299</v>
      </c>
      <c r="H28" s="60">
        <v>1751771</v>
      </c>
      <c r="I28" s="60">
        <v>3796307</v>
      </c>
      <c r="J28" s="60">
        <v>5761377</v>
      </c>
      <c r="K28" s="60">
        <v>2636981</v>
      </c>
      <c r="L28" s="60">
        <v>3772921</v>
      </c>
      <c r="M28" s="60">
        <v>2424448</v>
      </c>
      <c r="N28" s="60">
        <v>8834350</v>
      </c>
      <c r="O28" s="60">
        <v>3574590</v>
      </c>
      <c r="P28" s="60">
        <v>1951348</v>
      </c>
      <c r="Q28" s="60"/>
      <c r="R28" s="60">
        <v>5525938</v>
      </c>
      <c r="S28" s="60"/>
      <c r="T28" s="60"/>
      <c r="U28" s="60"/>
      <c r="V28" s="60"/>
      <c r="W28" s="60">
        <v>20121665</v>
      </c>
      <c r="X28" s="60"/>
      <c r="Y28" s="60">
        <v>20121665</v>
      </c>
      <c r="Z28" s="140"/>
      <c r="AA28" s="155"/>
    </row>
    <row r="29" spans="1:27" ht="12.75">
      <c r="A29" s="234" t="s">
        <v>134</v>
      </c>
      <c r="B29" s="136"/>
      <c r="C29" s="155">
        <v>56317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>
        <v>72908</v>
      </c>
      <c r="D30" s="157"/>
      <c r="E30" s="158"/>
      <c r="F30" s="159"/>
      <c r="G30" s="159"/>
      <c r="H30" s="159"/>
      <c r="I30" s="159"/>
      <c r="J30" s="159"/>
      <c r="K30" s="159">
        <v>1995</v>
      </c>
      <c r="L30" s="159"/>
      <c r="M30" s="159"/>
      <c r="N30" s="159">
        <v>1995</v>
      </c>
      <c r="O30" s="159"/>
      <c r="P30" s="159">
        <v>94173</v>
      </c>
      <c r="Q30" s="159"/>
      <c r="R30" s="159">
        <v>94173</v>
      </c>
      <c r="S30" s="159"/>
      <c r="T30" s="159"/>
      <c r="U30" s="159"/>
      <c r="V30" s="159"/>
      <c r="W30" s="159">
        <v>96168</v>
      </c>
      <c r="X30" s="159"/>
      <c r="Y30" s="159">
        <v>96168</v>
      </c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28978968</v>
      </c>
      <c r="D32" s="210">
        <f>SUM(D28:D31)</f>
        <v>0</v>
      </c>
      <c r="E32" s="211">
        <f t="shared" si="5"/>
        <v>32206300</v>
      </c>
      <c r="F32" s="77">
        <f t="shared" si="5"/>
        <v>0</v>
      </c>
      <c r="G32" s="77">
        <f t="shared" si="5"/>
        <v>213299</v>
      </c>
      <c r="H32" s="77">
        <f t="shared" si="5"/>
        <v>1751771</v>
      </c>
      <c r="I32" s="77">
        <f t="shared" si="5"/>
        <v>3796307</v>
      </c>
      <c r="J32" s="77">
        <f t="shared" si="5"/>
        <v>5761377</v>
      </c>
      <c r="K32" s="77">
        <f t="shared" si="5"/>
        <v>2638976</v>
      </c>
      <c r="L32" s="77">
        <f t="shared" si="5"/>
        <v>3772921</v>
      </c>
      <c r="M32" s="77">
        <f t="shared" si="5"/>
        <v>2424448</v>
      </c>
      <c r="N32" s="77">
        <f t="shared" si="5"/>
        <v>8836345</v>
      </c>
      <c r="O32" s="77">
        <f t="shared" si="5"/>
        <v>3574590</v>
      </c>
      <c r="P32" s="77">
        <f t="shared" si="5"/>
        <v>2045521</v>
      </c>
      <c r="Q32" s="77">
        <f t="shared" si="5"/>
        <v>0</v>
      </c>
      <c r="R32" s="77">
        <f t="shared" si="5"/>
        <v>5620111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20217833</v>
      </c>
      <c r="X32" s="77">
        <f t="shared" si="5"/>
        <v>0</v>
      </c>
      <c r="Y32" s="77">
        <f t="shared" si="5"/>
        <v>20217833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>
        <v>42334800</v>
      </c>
      <c r="G33" s="60"/>
      <c r="H33" s="60"/>
      <c r="I33" s="60"/>
      <c r="J33" s="60"/>
      <c r="K33" s="60"/>
      <c r="L33" s="60"/>
      <c r="M33" s="60"/>
      <c r="N33" s="60"/>
      <c r="O33" s="60">
        <v>5761</v>
      </c>
      <c r="P33" s="60"/>
      <c r="Q33" s="60"/>
      <c r="R33" s="60">
        <v>5761</v>
      </c>
      <c r="S33" s="60"/>
      <c r="T33" s="60"/>
      <c r="U33" s="60"/>
      <c r="V33" s="60"/>
      <c r="W33" s="60">
        <v>5761</v>
      </c>
      <c r="X33" s="60"/>
      <c r="Y33" s="60">
        <v>5761</v>
      </c>
      <c r="Z33" s="140"/>
      <c r="AA33" s="62">
        <v>42334800</v>
      </c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1738891</v>
      </c>
      <c r="D35" s="155"/>
      <c r="E35" s="156">
        <v>5078300</v>
      </c>
      <c r="F35" s="60"/>
      <c r="G35" s="60"/>
      <c r="H35" s="60">
        <v>42500</v>
      </c>
      <c r="I35" s="60">
        <v>39340</v>
      </c>
      <c r="J35" s="60">
        <v>81840</v>
      </c>
      <c r="K35" s="60"/>
      <c r="L35" s="60">
        <v>1664808</v>
      </c>
      <c r="M35" s="60">
        <v>137070</v>
      </c>
      <c r="N35" s="60">
        <v>1801878</v>
      </c>
      <c r="O35" s="60">
        <v>208280</v>
      </c>
      <c r="P35" s="60">
        <v>707151</v>
      </c>
      <c r="Q35" s="60"/>
      <c r="R35" s="60">
        <v>915431</v>
      </c>
      <c r="S35" s="60"/>
      <c r="T35" s="60"/>
      <c r="U35" s="60"/>
      <c r="V35" s="60"/>
      <c r="W35" s="60">
        <v>2799149</v>
      </c>
      <c r="X35" s="60"/>
      <c r="Y35" s="60">
        <v>2799149</v>
      </c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30717859</v>
      </c>
      <c r="D36" s="222">
        <f>SUM(D32:D35)</f>
        <v>0</v>
      </c>
      <c r="E36" s="218">
        <f t="shared" si="6"/>
        <v>37284600</v>
      </c>
      <c r="F36" s="220">
        <f t="shared" si="6"/>
        <v>42334800</v>
      </c>
      <c r="G36" s="220">
        <f t="shared" si="6"/>
        <v>213299</v>
      </c>
      <c r="H36" s="220">
        <f t="shared" si="6"/>
        <v>1794271</v>
      </c>
      <c r="I36" s="220">
        <f t="shared" si="6"/>
        <v>3835647</v>
      </c>
      <c r="J36" s="220">
        <f t="shared" si="6"/>
        <v>5843217</v>
      </c>
      <c r="K36" s="220">
        <f t="shared" si="6"/>
        <v>2638976</v>
      </c>
      <c r="L36" s="220">
        <f t="shared" si="6"/>
        <v>5437729</v>
      </c>
      <c r="M36" s="220">
        <f t="shared" si="6"/>
        <v>2561518</v>
      </c>
      <c r="N36" s="220">
        <f t="shared" si="6"/>
        <v>10638223</v>
      </c>
      <c r="O36" s="220">
        <f t="shared" si="6"/>
        <v>3788631</v>
      </c>
      <c r="P36" s="220">
        <f t="shared" si="6"/>
        <v>2752672</v>
      </c>
      <c r="Q36" s="220">
        <f t="shared" si="6"/>
        <v>0</v>
      </c>
      <c r="R36" s="220">
        <f t="shared" si="6"/>
        <v>6541303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23022743</v>
      </c>
      <c r="X36" s="220">
        <f t="shared" si="6"/>
        <v>0</v>
      </c>
      <c r="Y36" s="220">
        <f t="shared" si="6"/>
        <v>23022743</v>
      </c>
      <c r="Z36" s="221">
        <f>+IF(X36&lt;&gt;0,+(Y36/X36)*100,0)</f>
        <v>0</v>
      </c>
      <c r="AA36" s="239">
        <f>SUM(AA32:AA35)</f>
        <v>42334800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31355566</v>
      </c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21828069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14668278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2.75">
      <c r="A10" s="249" t="s">
        <v>147</v>
      </c>
      <c r="B10" s="182"/>
      <c r="C10" s="155">
        <v>354437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724378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68930728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0</v>
      </c>
      <c r="Y12" s="73">
        <f t="shared" si="0"/>
        <v>0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189464492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597591302</v>
      </c>
      <c r="D19" s="155"/>
      <c r="E19" s="59">
        <v>37284600</v>
      </c>
      <c r="F19" s="60">
        <v>37284600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27963450</v>
      </c>
      <c r="Y19" s="60">
        <v>-27963450</v>
      </c>
      <c r="Z19" s="140">
        <v>-100</v>
      </c>
      <c r="AA19" s="62">
        <v>37284600</v>
      </c>
    </row>
    <row r="20" spans="1:27" ht="12.75">
      <c r="A20" s="249" t="s">
        <v>155</v>
      </c>
      <c r="B20" s="182"/>
      <c r="C20" s="155">
        <v>16</v>
      </c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300736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>
        <v>141525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787498071</v>
      </c>
      <c r="D24" s="168">
        <f>SUM(D15:D23)</f>
        <v>0</v>
      </c>
      <c r="E24" s="76">
        <f t="shared" si="1"/>
        <v>37284600</v>
      </c>
      <c r="F24" s="77">
        <f t="shared" si="1"/>
        <v>37284600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27963450</v>
      </c>
      <c r="Y24" s="77">
        <f t="shared" si="1"/>
        <v>-27963450</v>
      </c>
      <c r="Z24" s="212">
        <f>+IF(X24&lt;&gt;0,+(Y24/X24)*100,0)</f>
        <v>-100</v>
      </c>
      <c r="AA24" s="79">
        <f>SUM(AA15:AA23)</f>
        <v>37284600</v>
      </c>
    </row>
    <row r="25" spans="1:27" ht="12.75">
      <c r="A25" s="250" t="s">
        <v>159</v>
      </c>
      <c r="B25" s="251"/>
      <c r="C25" s="168">
        <f aca="true" t="shared" si="2" ref="C25:Y25">+C12+C24</f>
        <v>856428799</v>
      </c>
      <c r="D25" s="168">
        <f>+D12+D24</f>
        <v>0</v>
      </c>
      <c r="E25" s="72">
        <f t="shared" si="2"/>
        <v>37284600</v>
      </c>
      <c r="F25" s="73">
        <f t="shared" si="2"/>
        <v>37284600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27963450</v>
      </c>
      <c r="Y25" s="73">
        <f t="shared" si="2"/>
        <v>-27963450</v>
      </c>
      <c r="Z25" s="170">
        <f>+IF(X25&lt;&gt;0,+(Y25/X25)*100,0)</f>
        <v>-100</v>
      </c>
      <c r="AA25" s="74">
        <f>+AA12+AA24</f>
        <v>37284600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1990300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1749301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57367987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165</v>
      </c>
      <c r="B33" s="182"/>
      <c r="C33" s="155">
        <v>12904523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74012111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0</v>
      </c>
      <c r="Y34" s="73">
        <f t="shared" si="3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13891090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79349450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93240540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167252651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0</v>
      </c>
      <c r="Y40" s="73">
        <f t="shared" si="5"/>
        <v>0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689176148</v>
      </c>
      <c r="D42" s="257">
        <f>+D25-D40</f>
        <v>0</v>
      </c>
      <c r="E42" s="258">
        <f t="shared" si="6"/>
        <v>37284600</v>
      </c>
      <c r="F42" s="259">
        <f t="shared" si="6"/>
        <v>37284600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27963450</v>
      </c>
      <c r="Y42" s="259">
        <f t="shared" si="6"/>
        <v>-27963450</v>
      </c>
      <c r="Z42" s="260">
        <f>+IF(X42&lt;&gt;0,+(Y42/X42)*100,0)</f>
        <v>-100</v>
      </c>
      <c r="AA42" s="261">
        <f>+AA25-AA40</f>
        <v>37284600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689176148</v>
      </c>
      <c r="D45" s="155"/>
      <c r="E45" s="59">
        <v>32284088</v>
      </c>
      <c r="F45" s="60">
        <v>32284088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24213066</v>
      </c>
      <c r="Y45" s="60">
        <v>-24213066</v>
      </c>
      <c r="Z45" s="139">
        <v>-100</v>
      </c>
      <c r="AA45" s="62">
        <v>32284088</v>
      </c>
    </row>
    <row r="46" spans="1:27" ht="12.75">
      <c r="A46" s="249" t="s">
        <v>171</v>
      </c>
      <c r="B46" s="182"/>
      <c r="C46" s="155"/>
      <c r="D46" s="155"/>
      <c r="E46" s="59">
        <v>5000512</v>
      </c>
      <c r="F46" s="60">
        <v>5000512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3750384</v>
      </c>
      <c r="Y46" s="60">
        <v>-3750384</v>
      </c>
      <c r="Z46" s="139">
        <v>-100</v>
      </c>
      <c r="AA46" s="62">
        <v>5000512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689176148</v>
      </c>
      <c r="D48" s="217">
        <f>SUM(D45:D47)</f>
        <v>0</v>
      </c>
      <c r="E48" s="264">
        <f t="shared" si="7"/>
        <v>37284600</v>
      </c>
      <c r="F48" s="219">
        <f t="shared" si="7"/>
        <v>37284600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27963450</v>
      </c>
      <c r="Y48" s="219">
        <f t="shared" si="7"/>
        <v>-27963450</v>
      </c>
      <c r="Z48" s="265">
        <f>+IF(X48&lt;&gt;0,+(Y48/X48)*100,0)</f>
        <v>-100</v>
      </c>
      <c r="AA48" s="232">
        <f>SUM(AA45:AA47)</f>
        <v>37284600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76545466</v>
      </c>
      <c r="D6" s="155"/>
      <c r="E6" s="59">
        <v>96999600</v>
      </c>
      <c r="F6" s="60">
        <v>94617000</v>
      </c>
      <c r="G6" s="60">
        <v>5845687</v>
      </c>
      <c r="H6" s="60">
        <v>6813817</v>
      </c>
      <c r="I6" s="60">
        <v>7592528</v>
      </c>
      <c r="J6" s="60">
        <v>20252032</v>
      </c>
      <c r="K6" s="60">
        <v>8148039</v>
      </c>
      <c r="L6" s="60">
        <v>7308973</v>
      </c>
      <c r="M6" s="60">
        <v>5778435</v>
      </c>
      <c r="N6" s="60">
        <v>21235447</v>
      </c>
      <c r="O6" s="60">
        <v>6762377</v>
      </c>
      <c r="P6" s="60">
        <v>5621115</v>
      </c>
      <c r="Q6" s="60"/>
      <c r="R6" s="60">
        <v>12383492</v>
      </c>
      <c r="S6" s="60"/>
      <c r="T6" s="60"/>
      <c r="U6" s="60"/>
      <c r="V6" s="60"/>
      <c r="W6" s="60">
        <v>53870971</v>
      </c>
      <c r="X6" s="60">
        <v>73801260</v>
      </c>
      <c r="Y6" s="60">
        <v>-19930289</v>
      </c>
      <c r="Z6" s="140">
        <v>-27.01</v>
      </c>
      <c r="AA6" s="62">
        <v>94617000</v>
      </c>
    </row>
    <row r="7" spans="1:27" ht="12.75">
      <c r="A7" s="249" t="s">
        <v>32</v>
      </c>
      <c r="B7" s="182"/>
      <c r="C7" s="155">
        <v>89272338</v>
      </c>
      <c r="D7" s="155"/>
      <c r="E7" s="59">
        <v>158449141</v>
      </c>
      <c r="F7" s="60">
        <v>104548180</v>
      </c>
      <c r="G7" s="60">
        <v>8396608</v>
      </c>
      <c r="H7" s="60">
        <v>9118965</v>
      </c>
      <c r="I7" s="60">
        <v>10912024</v>
      </c>
      <c r="J7" s="60">
        <v>28427597</v>
      </c>
      <c r="K7" s="60">
        <v>9580417</v>
      </c>
      <c r="L7" s="60">
        <v>9784738</v>
      </c>
      <c r="M7" s="60">
        <v>8347052</v>
      </c>
      <c r="N7" s="60">
        <v>27712207</v>
      </c>
      <c r="O7" s="60">
        <v>9644945</v>
      </c>
      <c r="P7" s="60">
        <v>8793625</v>
      </c>
      <c r="Q7" s="60"/>
      <c r="R7" s="60">
        <v>18438570</v>
      </c>
      <c r="S7" s="60"/>
      <c r="T7" s="60"/>
      <c r="U7" s="60"/>
      <c r="V7" s="60"/>
      <c r="W7" s="60">
        <v>74578374</v>
      </c>
      <c r="X7" s="60">
        <v>81547620</v>
      </c>
      <c r="Y7" s="60">
        <v>-6969246</v>
      </c>
      <c r="Z7" s="140">
        <v>-8.55</v>
      </c>
      <c r="AA7" s="62">
        <v>104548180</v>
      </c>
    </row>
    <row r="8" spans="1:27" ht="12.75">
      <c r="A8" s="249" t="s">
        <v>178</v>
      </c>
      <c r="B8" s="182"/>
      <c r="C8" s="155">
        <v>3589844</v>
      </c>
      <c r="D8" s="155"/>
      <c r="E8" s="59">
        <v>14700417</v>
      </c>
      <c r="F8" s="60">
        <v>15272000</v>
      </c>
      <c r="G8" s="60">
        <v>11801444</v>
      </c>
      <c r="H8" s="60">
        <v>2148915</v>
      </c>
      <c r="I8" s="60">
        <v>1670136</v>
      </c>
      <c r="J8" s="60">
        <v>15620495</v>
      </c>
      <c r="K8" s="60">
        <v>1207216</v>
      </c>
      <c r="L8" s="60">
        <v>2607220</v>
      </c>
      <c r="M8" s="60">
        <v>2036164</v>
      </c>
      <c r="N8" s="60">
        <v>5850600</v>
      </c>
      <c r="O8" s="60">
        <v>1501727</v>
      </c>
      <c r="P8" s="60">
        <v>2033732</v>
      </c>
      <c r="Q8" s="60"/>
      <c r="R8" s="60">
        <v>3535459</v>
      </c>
      <c r="S8" s="60"/>
      <c r="T8" s="60"/>
      <c r="U8" s="60"/>
      <c r="V8" s="60"/>
      <c r="W8" s="60">
        <v>25006554</v>
      </c>
      <c r="X8" s="60">
        <v>11912160</v>
      </c>
      <c r="Y8" s="60">
        <v>13094394</v>
      </c>
      <c r="Z8" s="140">
        <v>109.92</v>
      </c>
      <c r="AA8" s="62">
        <v>15272000</v>
      </c>
    </row>
    <row r="9" spans="1:27" ht="12.75">
      <c r="A9" s="249" t="s">
        <v>179</v>
      </c>
      <c r="B9" s="182"/>
      <c r="C9" s="155">
        <v>84028254</v>
      </c>
      <c r="D9" s="155"/>
      <c r="E9" s="59">
        <v>95930412</v>
      </c>
      <c r="F9" s="60">
        <v>96765000</v>
      </c>
      <c r="G9" s="60">
        <v>32757950</v>
      </c>
      <c r="H9" s="60">
        <v>9358844</v>
      </c>
      <c r="I9" s="60">
        <v>7813753</v>
      </c>
      <c r="J9" s="60">
        <v>49930547</v>
      </c>
      <c r="K9" s="60">
        <v>11457950</v>
      </c>
      <c r="L9" s="60">
        <v>7914828</v>
      </c>
      <c r="M9" s="60">
        <v>40060920</v>
      </c>
      <c r="N9" s="60">
        <v>59433698</v>
      </c>
      <c r="O9" s="60">
        <v>6989390</v>
      </c>
      <c r="P9" s="60">
        <v>7103326</v>
      </c>
      <c r="Q9" s="60"/>
      <c r="R9" s="60">
        <v>14092716</v>
      </c>
      <c r="S9" s="60"/>
      <c r="T9" s="60"/>
      <c r="U9" s="60"/>
      <c r="V9" s="60"/>
      <c r="W9" s="60">
        <v>123456961</v>
      </c>
      <c r="X9" s="60">
        <v>75476700</v>
      </c>
      <c r="Y9" s="60">
        <v>47980261</v>
      </c>
      <c r="Z9" s="140">
        <v>63.57</v>
      </c>
      <c r="AA9" s="62">
        <v>96765000</v>
      </c>
    </row>
    <row r="10" spans="1:27" ht="12.75">
      <c r="A10" s="249" t="s">
        <v>180</v>
      </c>
      <c r="B10" s="182"/>
      <c r="C10" s="155">
        <v>32575430</v>
      </c>
      <c r="D10" s="155"/>
      <c r="E10" s="59">
        <v>32206300</v>
      </c>
      <c r="F10" s="60">
        <v>35286000</v>
      </c>
      <c r="G10" s="60">
        <v>9218006</v>
      </c>
      <c r="H10" s="60">
        <v>2442850</v>
      </c>
      <c r="I10" s="60">
        <v>5941220</v>
      </c>
      <c r="J10" s="60">
        <v>17602076</v>
      </c>
      <c r="K10" s="60">
        <v>4654779</v>
      </c>
      <c r="L10" s="60">
        <v>9724300</v>
      </c>
      <c r="M10" s="60">
        <v>19694586</v>
      </c>
      <c r="N10" s="60">
        <v>34073665</v>
      </c>
      <c r="O10" s="60">
        <v>6112270</v>
      </c>
      <c r="P10" s="60">
        <v>1828581</v>
      </c>
      <c r="Q10" s="60"/>
      <c r="R10" s="60">
        <v>7940851</v>
      </c>
      <c r="S10" s="60"/>
      <c r="T10" s="60"/>
      <c r="U10" s="60"/>
      <c r="V10" s="60"/>
      <c r="W10" s="60">
        <v>59616592</v>
      </c>
      <c r="X10" s="60">
        <v>27523080</v>
      </c>
      <c r="Y10" s="60">
        <v>32093512</v>
      </c>
      <c r="Z10" s="140">
        <v>116.61</v>
      </c>
      <c r="AA10" s="62">
        <v>35286000</v>
      </c>
    </row>
    <row r="11" spans="1:27" ht="12.75">
      <c r="A11" s="249" t="s">
        <v>181</v>
      </c>
      <c r="B11" s="182"/>
      <c r="C11" s="155">
        <v>8571267</v>
      </c>
      <c r="D11" s="155"/>
      <c r="E11" s="59">
        <v>7448261</v>
      </c>
      <c r="F11" s="60">
        <v>7448000</v>
      </c>
      <c r="G11" s="60">
        <v>3512</v>
      </c>
      <c r="H11" s="60">
        <v>7336</v>
      </c>
      <c r="I11" s="60">
        <v>3869</v>
      </c>
      <c r="J11" s="60">
        <v>14717</v>
      </c>
      <c r="K11" s="60">
        <v>5678</v>
      </c>
      <c r="L11" s="60">
        <v>5168</v>
      </c>
      <c r="M11" s="60">
        <v>7322</v>
      </c>
      <c r="N11" s="60">
        <v>18168</v>
      </c>
      <c r="O11" s="60">
        <v>7518</v>
      </c>
      <c r="P11" s="60">
        <v>6056</v>
      </c>
      <c r="Q11" s="60"/>
      <c r="R11" s="60">
        <v>13574</v>
      </c>
      <c r="S11" s="60"/>
      <c r="T11" s="60"/>
      <c r="U11" s="60"/>
      <c r="V11" s="60"/>
      <c r="W11" s="60">
        <v>46459</v>
      </c>
      <c r="X11" s="60">
        <v>5809440</v>
      </c>
      <c r="Y11" s="60">
        <v>-5762981</v>
      </c>
      <c r="Z11" s="140">
        <v>-99.2</v>
      </c>
      <c r="AA11" s="62">
        <v>7448000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-254489688</v>
      </c>
      <c r="D14" s="155"/>
      <c r="E14" s="59">
        <v>-203215406</v>
      </c>
      <c r="F14" s="60">
        <v>-293842000</v>
      </c>
      <c r="G14" s="60">
        <v>-63369925</v>
      </c>
      <c r="H14" s="60">
        <v>-32053668</v>
      </c>
      <c r="I14" s="60">
        <v>-27738788</v>
      </c>
      <c r="J14" s="60">
        <v>-123162381</v>
      </c>
      <c r="K14" s="60">
        <v>-23946427</v>
      </c>
      <c r="L14" s="60">
        <v>-28344177</v>
      </c>
      <c r="M14" s="60">
        <v>-73735541</v>
      </c>
      <c r="N14" s="60">
        <v>-126026145</v>
      </c>
      <c r="O14" s="60">
        <v>-22611865</v>
      </c>
      <c r="P14" s="60">
        <v>-25337131</v>
      </c>
      <c r="Q14" s="60"/>
      <c r="R14" s="60">
        <v>-47948996</v>
      </c>
      <c r="S14" s="60"/>
      <c r="T14" s="60"/>
      <c r="U14" s="60"/>
      <c r="V14" s="60"/>
      <c r="W14" s="60">
        <v>-297137522</v>
      </c>
      <c r="X14" s="60">
        <v>-229130760</v>
      </c>
      <c r="Y14" s="60">
        <v>-68006762</v>
      </c>
      <c r="Z14" s="140">
        <v>29.68</v>
      </c>
      <c r="AA14" s="62">
        <v>-293842000</v>
      </c>
    </row>
    <row r="15" spans="1:27" ht="12.75">
      <c r="A15" s="249" t="s">
        <v>40</v>
      </c>
      <c r="B15" s="182"/>
      <c r="C15" s="155">
        <v>-2011577</v>
      </c>
      <c r="D15" s="155"/>
      <c r="E15" s="59">
        <v>-1952088</v>
      </c>
      <c r="F15" s="60">
        <v>-1952000</v>
      </c>
      <c r="G15" s="60"/>
      <c r="H15" s="60">
        <v>-254203</v>
      </c>
      <c r="I15" s="60">
        <v>-641234</v>
      </c>
      <c r="J15" s="60">
        <v>-895437</v>
      </c>
      <c r="K15" s="60"/>
      <c r="L15" s="60"/>
      <c r="M15" s="60">
        <v>-239724</v>
      </c>
      <c r="N15" s="60">
        <v>-239724</v>
      </c>
      <c r="O15" s="60"/>
      <c r="P15" s="60"/>
      <c r="Q15" s="60"/>
      <c r="R15" s="60"/>
      <c r="S15" s="60"/>
      <c r="T15" s="60"/>
      <c r="U15" s="60"/>
      <c r="V15" s="60"/>
      <c r="W15" s="60">
        <v>-1135161</v>
      </c>
      <c r="X15" s="60">
        <v>-1522560</v>
      </c>
      <c r="Y15" s="60">
        <v>387399</v>
      </c>
      <c r="Z15" s="140">
        <v>-25.44</v>
      </c>
      <c r="AA15" s="62">
        <v>-1952000</v>
      </c>
    </row>
    <row r="16" spans="1:27" ht="12.75">
      <c r="A16" s="249" t="s">
        <v>42</v>
      </c>
      <c r="B16" s="182"/>
      <c r="C16" s="155">
        <v>-830173</v>
      </c>
      <c r="D16" s="155"/>
      <c r="E16" s="59">
        <v>-1148752</v>
      </c>
      <c r="F16" s="60">
        <v>-898753</v>
      </c>
      <c r="G16" s="60">
        <v>-468904</v>
      </c>
      <c r="H16" s="60">
        <v>-504929</v>
      </c>
      <c r="I16" s="60">
        <v>-1363763</v>
      </c>
      <c r="J16" s="60">
        <v>-2337596</v>
      </c>
      <c r="K16" s="60">
        <v>-2485798</v>
      </c>
      <c r="L16" s="60">
        <v>-1597373</v>
      </c>
      <c r="M16" s="60">
        <v>-2576118</v>
      </c>
      <c r="N16" s="60">
        <v>-6659289</v>
      </c>
      <c r="O16" s="60">
        <v>-1914638</v>
      </c>
      <c r="P16" s="60">
        <v>-1890824</v>
      </c>
      <c r="Q16" s="60"/>
      <c r="R16" s="60">
        <v>-3805462</v>
      </c>
      <c r="S16" s="60"/>
      <c r="T16" s="60"/>
      <c r="U16" s="60"/>
      <c r="V16" s="60"/>
      <c r="W16" s="60">
        <v>-12802347</v>
      </c>
      <c r="X16" s="60">
        <v>-701027</v>
      </c>
      <c r="Y16" s="60">
        <v>-12101320</v>
      </c>
      <c r="Z16" s="140">
        <v>1726.23</v>
      </c>
      <c r="AA16" s="62">
        <v>-898753</v>
      </c>
    </row>
    <row r="17" spans="1:27" ht="12.75">
      <c r="A17" s="250" t="s">
        <v>185</v>
      </c>
      <c r="B17" s="251"/>
      <c r="C17" s="168">
        <f aca="true" t="shared" si="0" ref="C17:Y17">SUM(C6:C16)</f>
        <v>37251161</v>
      </c>
      <c r="D17" s="168">
        <f t="shared" si="0"/>
        <v>0</v>
      </c>
      <c r="E17" s="72">
        <f t="shared" si="0"/>
        <v>199417885</v>
      </c>
      <c r="F17" s="73">
        <f t="shared" si="0"/>
        <v>57243427</v>
      </c>
      <c r="G17" s="73">
        <f t="shared" si="0"/>
        <v>4184378</v>
      </c>
      <c r="H17" s="73">
        <f t="shared" si="0"/>
        <v>-2922073</v>
      </c>
      <c r="I17" s="73">
        <f t="shared" si="0"/>
        <v>4189745</v>
      </c>
      <c r="J17" s="73">
        <f t="shared" si="0"/>
        <v>5452050</v>
      </c>
      <c r="K17" s="73">
        <f t="shared" si="0"/>
        <v>8621854</v>
      </c>
      <c r="L17" s="73">
        <f t="shared" si="0"/>
        <v>7403677</v>
      </c>
      <c r="M17" s="73">
        <f t="shared" si="0"/>
        <v>-626904</v>
      </c>
      <c r="N17" s="73">
        <f t="shared" si="0"/>
        <v>15398627</v>
      </c>
      <c r="O17" s="73">
        <f t="shared" si="0"/>
        <v>6491724</v>
      </c>
      <c r="P17" s="73">
        <f t="shared" si="0"/>
        <v>-1841520</v>
      </c>
      <c r="Q17" s="73">
        <f t="shared" si="0"/>
        <v>0</v>
      </c>
      <c r="R17" s="73">
        <f t="shared" si="0"/>
        <v>4650204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25500881</v>
      </c>
      <c r="X17" s="73">
        <f t="shared" si="0"/>
        <v>44715913</v>
      </c>
      <c r="Y17" s="73">
        <f t="shared" si="0"/>
        <v>-19215032</v>
      </c>
      <c r="Z17" s="170">
        <f>+IF(X17&lt;&gt;0,+(Y17/X17)*100,0)</f>
        <v>-42.97135116082724</v>
      </c>
      <c r="AA17" s="74">
        <f>SUM(AA6:AA16)</f>
        <v>57243427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>
        <v>393670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307063</v>
      </c>
      <c r="Y21" s="159">
        <v>-307063</v>
      </c>
      <c r="Z21" s="141">
        <v>-100</v>
      </c>
      <c r="AA21" s="225">
        <v>393670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-30723108</v>
      </c>
      <c r="D26" s="155"/>
      <c r="E26" s="59">
        <v>-31784600</v>
      </c>
      <c r="F26" s="60"/>
      <c r="G26" s="60">
        <v>-213299</v>
      </c>
      <c r="H26" s="60">
        <v>-1794271</v>
      </c>
      <c r="I26" s="60">
        <v>-3835647</v>
      </c>
      <c r="J26" s="60">
        <v>-5843217</v>
      </c>
      <c r="K26" s="60">
        <v>-2638976</v>
      </c>
      <c r="L26" s="60">
        <v>-5437729</v>
      </c>
      <c r="M26" s="60">
        <v>-2561518</v>
      </c>
      <c r="N26" s="60">
        <v>-10638223</v>
      </c>
      <c r="O26" s="60">
        <v>-3788631</v>
      </c>
      <c r="P26" s="60">
        <v>-2752672</v>
      </c>
      <c r="Q26" s="60"/>
      <c r="R26" s="60">
        <v>-6541303</v>
      </c>
      <c r="S26" s="60"/>
      <c r="T26" s="60"/>
      <c r="U26" s="60"/>
      <c r="V26" s="60"/>
      <c r="W26" s="60">
        <v>-23022743</v>
      </c>
      <c r="X26" s="60"/>
      <c r="Y26" s="60">
        <v>-23022743</v>
      </c>
      <c r="Z26" s="140"/>
      <c r="AA26" s="62"/>
    </row>
    <row r="27" spans="1:27" ht="12.75">
      <c r="A27" s="250" t="s">
        <v>192</v>
      </c>
      <c r="B27" s="251"/>
      <c r="C27" s="168">
        <f aca="true" t="shared" si="1" ref="C27:Y27">SUM(C21:C26)</f>
        <v>-30723108</v>
      </c>
      <c r="D27" s="168">
        <f>SUM(D21:D26)</f>
        <v>0</v>
      </c>
      <c r="E27" s="72">
        <f t="shared" si="1"/>
        <v>-31784600</v>
      </c>
      <c r="F27" s="73">
        <f t="shared" si="1"/>
        <v>393670</v>
      </c>
      <c r="G27" s="73">
        <f t="shared" si="1"/>
        <v>-213299</v>
      </c>
      <c r="H27" s="73">
        <f t="shared" si="1"/>
        <v>-1794271</v>
      </c>
      <c r="I27" s="73">
        <f t="shared" si="1"/>
        <v>-3835647</v>
      </c>
      <c r="J27" s="73">
        <f t="shared" si="1"/>
        <v>-5843217</v>
      </c>
      <c r="K27" s="73">
        <f t="shared" si="1"/>
        <v>-2638976</v>
      </c>
      <c r="L27" s="73">
        <f t="shared" si="1"/>
        <v>-5437729</v>
      </c>
      <c r="M27" s="73">
        <f t="shared" si="1"/>
        <v>-2561518</v>
      </c>
      <c r="N27" s="73">
        <f t="shared" si="1"/>
        <v>-10638223</v>
      </c>
      <c r="O27" s="73">
        <f t="shared" si="1"/>
        <v>-3788631</v>
      </c>
      <c r="P27" s="73">
        <f t="shared" si="1"/>
        <v>-2752672</v>
      </c>
      <c r="Q27" s="73">
        <f t="shared" si="1"/>
        <v>0</v>
      </c>
      <c r="R27" s="73">
        <f t="shared" si="1"/>
        <v>-6541303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-23022743</v>
      </c>
      <c r="X27" s="73">
        <f t="shared" si="1"/>
        <v>307063</v>
      </c>
      <c r="Y27" s="73">
        <f t="shared" si="1"/>
        <v>-23329806</v>
      </c>
      <c r="Z27" s="170">
        <f>+IF(X27&lt;&gt;0,+(Y27/X27)*100,0)</f>
        <v>-7597.726199509548</v>
      </c>
      <c r="AA27" s="74">
        <f>SUM(AA21:AA26)</f>
        <v>393670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14650</v>
      </c>
      <c r="H33" s="159">
        <v>11756</v>
      </c>
      <c r="I33" s="159">
        <v>13915</v>
      </c>
      <c r="J33" s="159">
        <v>40321</v>
      </c>
      <c r="K33" s="60">
        <v>10369</v>
      </c>
      <c r="L33" s="60">
        <v>8806</v>
      </c>
      <c r="M33" s="60">
        <v>14058</v>
      </c>
      <c r="N33" s="60">
        <v>33233</v>
      </c>
      <c r="O33" s="159">
        <v>13530</v>
      </c>
      <c r="P33" s="159">
        <v>12671</v>
      </c>
      <c r="Q33" s="159"/>
      <c r="R33" s="60">
        <v>26201</v>
      </c>
      <c r="S33" s="60"/>
      <c r="T33" s="60"/>
      <c r="U33" s="60"/>
      <c r="V33" s="159"/>
      <c r="W33" s="159">
        <v>99755</v>
      </c>
      <c r="X33" s="159"/>
      <c r="Y33" s="60">
        <v>99755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-3893360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-3893360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14650</v>
      </c>
      <c r="H36" s="73">
        <f t="shared" si="2"/>
        <v>11756</v>
      </c>
      <c r="I36" s="73">
        <f t="shared" si="2"/>
        <v>13915</v>
      </c>
      <c r="J36" s="73">
        <f t="shared" si="2"/>
        <v>40321</v>
      </c>
      <c r="K36" s="73">
        <f t="shared" si="2"/>
        <v>10369</v>
      </c>
      <c r="L36" s="73">
        <f t="shared" si="2"/>
        <v>8806</v>
      </c>
      <c r="M36" s="73">
        <f t="shared" si="2"/>
        <v>14058</v>
      </c>
      <c r="N36" s="73">
        <f t="shared" si="2"/>
        <v>33233</v>
      </c>
      <c r="O36" s="73">
        <f t="shared" si="2"/>
        <v>13530</v>
      </c>
      <c r="P36" s="73">
        <f t="shared" si="2"/>
        <v>12671</v>
      </c>
      <c r="Q36" s="73">
        <f t="shared" si="2"/>
        <v>0</v>
      </c>
      <c r="R36" s="73">
        <f t="shared" si="2"/>
        <v>26201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99755</v>
      </c>
      <c r="X36" s="73">
        <f t="shared" si="2"/>
        <v>0</v>
      </c>
      <c r="Y36" s="73">
        <f t="shared" si="2"/>
        <v>99755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2634693</v>
      </c>
      <c r="D38" s="153">
        <f>+D17+D27+D36</f>
        <v>0</v>
      </c>
      <c r="E38" s="99">
        <f t="shared" si="3"/>
        <v>167633285</v>
      </c>
      <c r="F38" s="100">
        <f t="shared" si="3"/>
        <v>57637097</v>
      </c>
      <c r="G38" s="100">
        <f t="shared" si="3"/>
        <v>3985729</v>
      </c>
      <c r="H38" s="100">
        <f t="shared" si="3"/>
        <v>-4704588</v>
      </c>
      <c r="I38" s="100">
        <f t="shared" si="3"/>
        <v>368013</v>
      </c>
      <c r="J38" s="100">
        <f t="shared" si="3"/>
        <v>-350846</v>
      </c>
      <c r="K38" s="100">
        <f t="shared" si="3"/>
        <v>5993247</v>
      </c>
      <c r="L38" s="100">
        <f t="shared" si="3"/>
        <v>1974754</v>
      </c>
      <c r="M38" s="100">
        <f t="shared" si="3"/>
        <v>-3174364</v>
      </c>
      <c r="N38" s="100">
        <f t="shared" si="3"/>
        <v>4793637</v>
      </c>
      <c r="O38" s="100">
        <f t="shared" si="3"/>
        <v>2716623</v>
      </c>
      <c r="P38" s="100">
        <f t="shared" si="3"/>
        <v>-4581521</v>
      </c>
      <c r="Q38" s="100">
        <f t="shared" si="3"/>
        <v>0</v>
      </c>
      <c r="R38" s="100">
        <f t="shared" si="3"/>
        <v>-1864898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2577893</v>
      </c>
      <c r="X38" s="100">
        <f t="shared" si="3"/>
        <v>45022976</v>
      </c>
      <c r="Y38" s="100">
        <f t="shared" si="3"/>
        <v>-42445083</v>
      </c>
      <c r="Z38" s="137">
        <f>+IF(X38&lt;&gt;0,+(Y38/X38)*100,0)</f>
        <v>-94.27427231820482</v>
      </c>
      <c r="AA38" s="102">
        <f>+AA17+AA27+AA36</f>
        <v>57637097</v>
      </c>
    </row>
    <row r="39" spans="1:27" ht="12.75">
      <c r="A39" s="249" t="s">
        <v>200</v>
      </c>
      <c r="B39" s="182"/>
      <c r="C39" s="153">
        <v>28720873</v>
      </c>
      <c r="D39" s="153"/>
      <c r="E39" s="99"/>
      <c r="F39" s="100"/>
      <c r="G39" s="100">
        <v>-5213223</v>
      </c>
      <c r="H39" s="100">
        <v>-1227494</v>
      </c>
      <c r="I39" s="100">
        <v>-5932082</v>
      </c>
      <c r="J39" s="100">
        <v>-5213223</v>
      </c>
      <c r="K39" s="100">
        <v>-5564069</v>
      </c>
      <c r="L39" s="100">
        <v>429178</v>
      </c>
      <c r="M39" s="100">
        <v>2403932</v>
      </c>
      <c r="N39" s="100">
        <v>-5564069</v>
      </c>
      <c r="O39" s="100">
        <v>-770432</v>
      </c>
      <c r="P39" s="100">
        <v>1946191</v>
      </c>
      <c r="Q39" s="100"/>
      <c r="R39" s="100">
        <v>-770432</v>
      </c>
      <c r="S39" s="100"/>
      <c r="T39" s="100"/>
      <c r="U39" s="100"/>
      <c r="V39" s="100"/>
      <c r="W39" s="100">
        <v>-5213223</v>
      </c>
      <c r="X39" s="100"/>
      <c r="Y39" s="100">
        <v>-5213223</v>
      </c>
      <c r="Z39" s="137"/>
      <c r="AA39" s="102"/>
    </row>
    <row r="40" spans="1:27" ht="12.75">
      <c r="A40" s="269" t="s">
        <v>201</v>
      </c>
      <c r="B40" s="256"/>
      <c r="C40" s="257">
        <v>31355566</v>
      </c>
      <c r="D40" s="257"/>
      <c r="E40" s="258">
        <v>167633286</v>
      </c>
      <c r="F40" s="259">
        <v>57637097</v>
      </c>
      <c r="G40" s="259">
        <v>-1227494</v>
      </c>
      <c r="H40" s="259">
        <v>-5932082</v>
      </c>
      <c r="I40" s="259">
        <v>-5564069</v>
      </c>
      <c r="J40" s="259">
        <v>-5564069</v>
      </c>
      <c r="K40" s="259">
        <v>429178</v>
      </c>
      <c r="L40" s="259">
        <v>2403932</v>
      </c>
      <c r="M40" s="259">
        <v>-770432</v>
      </c>
      <c r="N40" s="259">
        <v>-770432</v>
      </c>
      <c r="O40" s="259">
        <v>1946191</v>
      </c>
      <c r="P40" s="259">
        <v>-2635330</v>
      </c>
      <c r="Q40" s="259"/>
      <c r="R40" s="259">
        <v>-2635330</v>
      </c>
      <c r="S40" s="259"/>
      <c r="T40" s="259"/>
      <c r="U40" s="259"/>
      <c r="V40" s="259"/>
      <c r="W40" s="259">
        <v>-2635330</v>
      </c>
      <c r="X40" s="259">
        <v>45022976</v>
      </c>
      <c r="Y40" s="259">
        <v>-47658306</v>
      </c>
      <c r="Z40" s="260">
        <v>-105.85</v>
      </c>
      <c r="AA40" s="261">
        <v>57637097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30717859</v>
      </c>
      <c r="D5" s="200">
        <f t="shared" si="0"/>
        <v>0</v>
      </c>
      <c r="E5" s="106">
        <f t="shared" si="0"/>
        <v>37284600</v>
      </c>
      <c r="F5" s="106">
        <f t="shared" si="0"/>
        <v>42334800</v>
      </c>
      <c r="G5" s="106">
        <f t="shared" si="0"/>
        <v>213299</v>
      </c>
      <c r="H5" s="106">
        <f t="shared" si="0"/>
        <v>1794271</v>
      </c>
      <c r="I5" s="106">
        <f t="shared" si="0"/>
        <v>3835647</v>
      </c>
      <c r="J5" s="106">
        <f t="shared" si="0"/>
        <v>5843217</v>
      </c>
      <c r="K5" s="106">
        <f t="shared" si="0"/>
        <v>2638976</v>
      </c>
      <c r="L5" s="106">
        <f t="shared" si="0"/>
        <v>5437729</v>
      </c>
      <c r="M5" s="106">
        <f t="shared" si="0"/>
        <v>2561518</v>
      </c>
      <c r="N5" s="106">
        <f t="shared" si="0"/>
        <v>10638223</v>
      </c>
      <c r="O5" s="106">
        <f t="shared" si="0"/>
        <v>3788631</v>
      </c>
      <c r="P5" s="106">
        <f t="shared" si="0"/>
        <v>2752672</v>
      </c>
      <c r="Q5" s="106">
        <f t="shared" si="0"/>
        <v>0</v>
      </c>
      <c r="R5" s="106">
        <f t="shared" si="0"/>
        <v>6541303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23022743</v>
      </c>
      <c r="X5" s="106">
        <f t="shared" si="0"/>
        <v>31751101</v>
      </c>
      <c r="Y5" s="106">
        <f t="shared" si="0"/>
        <v>-8728358</v>
      </c>
      <c r="Z5" s="201">
        <f>+IF(X5&lt;&gt;0,+(Y5/X5)*100,0)</f>
        <v>-27.4899380654548</v>
      </c>
      <c r="AA5" s="199">
        <f>SUM(AA11:AA18)</f>
        <v>42334800</v>
      </c>
    </row>
    <row r="6" spans="1:27" ht="12.75">
      <c r="A6" s="291" t="s">
        <v>205</v>
      </c>
      <c r="B6" s="142"/>
      <c r="C6" s="62">
        <v>7174877</v>
      </c>
      <c r="D6" s="156"/>
      <c r="E6" s="60">
        <v>21451254</v>
      </c>
      <c r="F6" s="60">
        <v>20480254</v>
      </c>
      <c r="G6" s="60">
        <v>213299</v>
      </c>
      <c r="H6" s="60">
        <v>717756</v>
      </c>
      <c r="I6" s="60">
        <v>3015611</v>
      </c>
      <c r="J6" s="60">
        <v>3946666</v>
      </c>
      <c r="K6" s="60">
        <v>2310981</v>
      </c>
      <c r="L6" s="60">
        <v>3767665</v>
      </c>
      <c r="M6" s="60">
        <v>1935657</v>
      </c>
      <c r="N6" s="60">
        <v>8014303</v>
      </c>
      <c r="O6" s="60">
        <v>384688</v>
      </c>
      <c r="P6" s="60">
        <v>1588620</v>
      </c>
      <c r="Q6" s="60"/>
      <c r="R6" s="60">
        <v>1973308</v>
      </c>
      <c r="S6" s="60"/>
      <c r="T6" s="60"/>
      <c r="U6" s="60"/>
      <c r="V6" s="60"/>
      <c r="W6" s="60">
        <v>13934277</v>
      </c>
      <c r="X6" s="60">
        <v>15360191</v>
      </c>
      <c r="Y6" s="60">
        <v>-1425914</v>
      </c>
      <c r="Z6" s="140">
        <v>-9.28</v>
      </c>
      <c r="AA6" s="155">
        <v>20480254</v>
      </c>
    </row>
    <row r="7" spans="1:27" ht="12.75">
      <c r="A7" s="291" t="s">
        <v>206</v>
      </c>
      <c r="B7" s="142"/>
      <c r="C7" s="62"/>
      <c r="D7" s="156"/>
      <c r="E7" s="60">
        <v>5500000</v>
      </c>
      <c r="F7" s="60">
        <v>5500000</v>
      </c>
      <c r="G7" s="60"/>
      <c r="H7" s="60"/>
      <c r="I7" s="60"/>
      <c r="J7" s="60"/>
      <c r="K7" s="60"/>
      <c r="L7" s="60"/>
      <c r="M7" s="60"/>
      <c r="N7" s="60"/>
      <c r="O7" s="60">
        <v>3069071</v>
      </c>
      <c r="P7" s="60"/>
      <c r="Q7" s="60"/>
      <c r="R7" s="60">
        <v>3069071</v>
      </c>
      <c r="S7" s="60"/>
      <c r="T7" s="60"/>
      <c r="U7" s="60"/>
      <c r="V7" s="60"/>
      <c r="W7" s="60">
        <v>3069071</v>
      </c>
      <c r="X7" s="60">
        <v>4125000</v>
      </c>
      <c r="Y7" s="60">
        <v>-1055929</v>
      </c>
      <c r="Z7" s="140">
        <v>-25.6</v>
      </c>
      <c r="AA7" s="155">
        <v>5500000</v>
      </c>
    </row>
    <row r="8" spans="1:27" ht="12.75">
      <c r="A8" s="291" t="s">
        <v>207</v>
      </c>
      <c r="B8" s="142"/>
      <c r="C8" s="62">
        <v>19973477</v>
      </c>
      <c r="D8" s="156"/>
      <c r="E8" s="60">
        <v>3640046</v>
      </c>
      <c r="F8" s="60">
        <v>3171046</v>
      </c>
      <c r="G8" s="60"/>
      <c r="H8" s="60">
        <v>1035194</v>
      </c>
      <c r="I8" s="60">
        <v>65467</v>
      </c>
      <c r="J8" s="60">
        <v>1100661</v>
      </c>
      <c r="K8" s="60">
        <v>326000</v>
      </c>
      <c r="L8" s="60"/>
      <c r="M8" s="60">
        <v>488791</v>
      </c>
      <c r="N8" s="60">
        <v>814791</v>
      </c>
      <c r="O8" s="60">
        <v>5761</v>
      </c>
      <c r="P8" s="60"/>
      <c r="Q8" s="60"/>
      <c r="R8" s="60">
        <v>5761</v>
      </c>
      <c r="S8" s="60"/>
      <c r="T8" s="60"/>
      <c r="U8" s="60"/>
      <c r="V8" s="60"/>
      <c r="W8" s="60">
        <v>1921213</v>
      </c>
      <c r="X8" s="60">
        <v>2378285</v>
      </c>
      <c r="Y8" s="60">
        <v>-457072</v>
      </c>
      <c r="Z8" s="140">
        <v>-19.22</v>
      </c>
      <c r="AA8" s="155">
        <v>3171046</v>
      </c>
    </row>
    <row r="9" spans="1:27" ht="12.75">
      <c r="A9" s="291" t="s">
        <v>208</v>
      </c>
      <c r="B9" s="142"/>
      <c r="C9" s="62">
        <v>2174268</v>
      </c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>
        <v>205700</v>
      </c>
      <c r="P9" s="60"/>
      <c r="Q9" s="60"/>
      <c r="R9" s="60">
        <v>205700</v>
      </c>
      <c r="S9" s="60"/>
      <c r="T9" s="60"/>
      <c r="U9" s="60"/>
      <c r="V9" s="60"/>
      <c r="W9" s="60">
        <v>205700</v>
      </c>
      <c r="X9" s="60"/>
      <c r="Y9" s="60">
        <v>205700</v>
      </c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1980000</v>
      </c>
      <c r="F10" s="60">
        <v>2135000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1601250</v>
      </c>
      <c r="Y10" s="60">
        <v>-1601250</v>
      </c>
      <c r="Z10" s="140">
        <v>-100</v>
      </c>
      <c r="AA10" s="155">
        <v>2135000</v>
      </c>
    </row>
    <row r="11" spans="1:27" ht="12.75">
      <c r="A11" s="292" t="s">
        <v>210</v>
      </c>
      <c r="B11" s="142"/>
      <c r="C11" s="293">
        <f aca="true" t="shared" si="1" ref="C11:Y11">SUM(C6:C10)</f>
        <v>29322622</v>
      </c>
      <c r="D11" s="294">
        <f t="shared" si="1"/>
        <v>0</v>
      </c>
      <c r="E11" s="295">
        <f t="shared" si="1"/>
        <v>32571300</v>
      </c>
      <c r="F11" s="295">
        <f t="shared" si="1"/>
        <v>31286300</v>
      </c>
      <c r="G11" s="295">
        <f t="shared" si="1"/>
        <v>213299</v>
      </c>
      <c r="H11" s="295">
        <f t="shared" si="1"/>
        <v>1752950</v>
      </c>
      <c r="I11" s="295">
        <f t="shared" si="1"/>
        <v>3081078</v>
      </c>
      <c r="J11" s="295">
        <f t="shared" si="1"/>
        <v>5047327</v>
      </c>
      <c r="K11" s="295">
        <f t="shared" si="1"/>
        <v>2636981</v>
      </c>
      <c r="L11" s="295">
        <f t="shared" si="1"/>
        <v>3767665</v>
      </c>
      <c r="M11" s="295">
        <f t="shared" si="1"/>
        <v>2424448</v>
      </c>
      <c r="N11" s="295">
        <f t="shared" si="1"/>
        <v>8829094</v>
      </c>
      <c r="O11" s="295">
        <f t="shared" si="1"/>
        <v>3665220</v>
      </c>
      <c r="P11" s="295">
        <f t="shared" si="1"/>
        <v>1588620</v>
      </c>
      <c r="Q11" s="295">
        <f t="shared" si="1"/>
        <v>0</v>
      </c>
      <c r="R11" s="295">
        <f t="shared" si="1"/>
        <v>5253840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19130261</v>
      </c>
      <c r="X11" s="295">
        <f t="shared" si="1"/>
        <v>23464726</v>
      </c>
      <c r="Y11" s="295">
        <f t="shared" si="1"/>
        <v>-4334465</v>
      </c>
      <c r="Z11" s="296">
        <f>+IF(X11&lt;&gt;0,+(Y11/X11)*100,0)</f>
        <v>-18.472259168932975</v>
      </c>
      <c r="AA11" s="297">
        <f>SUM(AA6:AA10)</f>
        <v>31286300</v>
      </c>
    </row>
    <row r="12" spans="1:27" ht="12.75">
      <c r="A12" s="298" t="s">
        <v>211</v>
      </c>
      <c r="B12" s="136"/>
      <c r="C12" s="62"/>
      <c r="D12" s="156"/>
      <c r="E12" s="60">
        <v>2650000</v>
      </c>
      <c r="F12" s="60">
        <v>2100000</v>
      </c>
      <c r="G12" s="60"/>
      <c r="H12" s="60">
        <v>42500</v>
      </c>
      <c r="I12" s="60">
        <v>31750</v>
      </c>
      <c r="J12" s="60">
        <v>74250</v>
      </c>
      <c r="K12" s="60"/>
      <c r="L12" s="60"/>
      <c r="M12" s="60"/>
      <c r="N12" s="60"/>
      <c r="O12" s="60">
        <v>104719</v>
      </c>
      <c r="P12" s="60">
        <v>362728</v>
      </c>
      <c r="Q12" s="60"/>
      <c r="R12" s="60">
        <v>467447</v>
      </c>
      <c r="S12" s="60"/>
      <c r="T12" s="60"/>
      <c r="U12" s="60"/>
      <c r="V12" s="60"/>
      <c r="W12" s="60">
        <v>541697</v>
      </c>
      <c r="X12" s="60">
        <v>1575000</v>
      </c>
      <c r="Y12" s="60">
        <v>-1033303</v>
      </c>
      <c r="Z12" s="140">
        <v>-65.61</v>
      </c>
      <c r="AA12" s="155">
        <v>2100000</v>
      </c>
    </row>
    <row r="13" spans="1:27" ht="12.75">
      <c r="A13" s="298" t="s">
        <v>212</v>
      </c>
      <c r="B13" s="136"/>
      <c r="C13" s="273"/>
      <c r="D13" s="274"/>
      <c r="E13" s="275"/>
      <c r="F13" s="275">
        <v>1460000</v>
      </c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>
        <v>1095000</v>
      </c>
      <c r="Y13" s="275">
        <v>-1095000</v>
      </c>
      <c r="Z13" s="140">
        <v>-100</v>
      </c>
      <c r="AA13" s="277">
        <v>1460000</v>
      </c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1395237</v>
      </c>
      <c r="D15" s="156"/>
      <c r="E15" s="60">
        <v>2063300</v>
      </c>
      <c r="F15" s="60">
        <v>7488500</v>
      </c>
      <c r="G15" s="60"/>
      <c r="H15" s="60">
        <v>-1179</v>
      </c>
      <c r="I15" s="60">
        <v>722819</v>
      </c>
      <c r="J15" s="60">
        <v>721640</v>
      </c>
      <c r="K15" s="60">
        <v>1995</v>
      </c>
      <c r="L15" s="60">
        <v>1670064</v>
      </c>
      <c r="M15" s="60">
        <v>137070</v>
      </c>
      <c r="N15" s="60">
        <v>1809129</v>
      </c>
      <c r="O15" s="60">
        <v>18692</v>
      </c>
      <c r="P15" s="60">
        <v>801324</v>
      </c>
      <c r="Q15" s="60"/>
      <c r="R15" s="60">
        <v>820016</v>
      </c>
      <c r="S15" s="60"/>
      <c r="T15" s="60"/>
      <c r="U15" s="60"/>
      <c r="V15" s="60"/>
      <c r="W15" s="60">
        <v>3350785</v>
      </c>
      <c r="X15" s="60">
        <v>5616375</v>
      </c>
      <c r="Y15" s="60">
        <v>-2265590</v>
      </c>
      <c r="Z15" s="140">
        <v>-40.34</v>
      </c>
      <c r="AA15" s="155">
        <v>7488500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7174877</v>
      </c>
      <c r="D36" s="156">
        <f t="shared" si="4"/>
        <v>0</v>
      </c>
      <c r="E36" s="60">
        <f t="shared" si="4"/>
        <v>21451254</v>
      </c>
      <c r="F36" s="60">
        <f t="shared" si="4"/>
        <v>20480254</v>
      </c>
      <c r="G36" s="60">
        <f t="shared" si="4"/>
        <v>213299</v>
      </c>
      <c r="H36" s="60">
        <f t="shared" si="4"/>
        <v>717756</v>
      </c>
      <c r="I36" s="60">
        <f t="shared" si="4"/>
        <v>3015611</v>
      </c>
      <c r="J36" s="60">
        <f t="shared" si="4"/>
        <v>3946666</v>
      </c>
      <c r="K36" s="60">
        <f t="shared" si="4"/>
        <v>2310981</v>
      </c>
      <c r="L36" s="60">
        <f t="shared" si="4"/>
        <v>3767665</v>
      </c>
      <c r="M36" s="60">
        <f t="shared" si="4"/>
        <v>1935657</v>
      </c>
      <c r="N36" s="60">
        <f t="shared" si="4"/>
        <v>8014303</v>
      </c>
      <c r="O36" s="60">
        <f t="shared" si="4"/>
        <v>384688</v>
      </c>
      <c r="P36" s="60">
        <f t="shared" si="4"/>
        <v>1588620</v>
      </c>
      <c r="Q36" s="60">
        <f t="shared" si="4"/>
        <v>0</v>
      </c>
      <c r="R36" s="60">
        <f t="shared" si="4"/>
        <v>1973308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13934277</v>
      </c>
      <c r="X36" s="60">
        <f t="shared" si="4"/>
        <v>15360191</v>
      </c>
      <c r="Y36" s="60">
        <f t="shared" si="4"/>
        <v>-1425914</v>
      </c>
      <c r="Z36" s="140">
        <f aca="true" t="shared" si="5" ref="Z36:Z49">+IF(X36&lt;&gt;0,+(Y36/X36)*100,0)</f>
        <v>-9.283178835471512</v>
      </c>
      <c r="AA36" s="155">
        <f>AA6+AA21</f>
        <v>20480254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5500000</v>
      </c>
      <c r="F37" s="60">
        <f t="shared" si="4"/>
        <v>5500000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3069071</v>
      </c>
      <c r="P37" s="60">
        <f t="shared" si="4"/>
        <v>0</v>
      </c>
      <c r="Q37" s="60">
        <f t="shared" si="4"/>
        <v>0</v>
      </c>
      <c r="R37" s="60">
        <f t="shared" si="4"/>
        <v>3069071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3069071</v>
      </c>
      <c r="X37" s="60">
        <f t="shared" si="4"/>
        <v>4125000</v>
      </c>
      <c r="Y37" s="60">
        <f t="shared" si="4"/>
        <v>-1055929</v>
      </c>
      <c r="Z37" s="140">
        <f t="shared" si="5"/>
        <v>-25.598278787878787</v>
      </c>
      <c r="AA37" s="155">
        <f>AA7+AA22</f>
        <v>5500000</v>
      </c>
    </row>
    <row r="38" spans="1:27" ht="12.75">
      <c r="A38" s="291" t="s">
        <v>207</v>
      </c>
      <c r="B38" s="142"/>
      <c r="C38" s="62">
        <f t="shared" si="4"/>
        <v>19973477</v>
      </c>
      <c r="D38" s="156">
        <f t="shared" si="4"/>
        <v>0</v>
      </c>
      <c r="E38" s="60">
        <f t="shared" si="4"/>
        <v>3640046</v>
      </c>
      <c r="F38" s="60">
        <f t="shared" si="4"/>
        <v>3171046</v>
      </c>
      <c r="G38" s="60">
        <f t="shared" si="4"/>
        <v>0</v>
      </c>
      <c r="H38" s="60">
        <f t="shared" si="4"/>
        <v>1035194</v>
      </c>
      <c r="I38" s="60">
        <f t="shared" si="4"/>
        <v>65467</v>
      </c>
      <c r="J38" s="60">
        <f t="shared" si="4"/>
        <v>1100661</v>
      </c>
      <c r="K38" s="60">
        <f t="shared" si="4"/>
        <v>326000</v>
      </c>
      <c r="L38" s="60">
        <f t="shared" si="4"/>
        <v>0</v>
      </c>
      <c r="M38" s="60">
        <f t="shared" si="4"/>
        <v>488791</v>
      </c>
      <c r="N38" s="60">
        <f t="shared" si="4"/>
        <v>814791</v>
      </c>
      <c r="O38" s="60">
        <f t="shared" si="4"/>
        <v>5761</v>
      </c>
      <c r="P38" s="60">
        <f t="shared" si="4"/>
        <v>0</v>
      </c>
      <c r="Q38" s="60">
        <f t="shared" si="4"/>
        <v>0</v>
      </c>
      <c r="R38" s="60">
        <f t="shared" si="4"/>
        <v>5761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1921213</v>
      </c>
      <c r="X38" s="60">
        <f t="shared" si="4"/>
        <v>2378285</v>
      </c>
      <c r="Y38" s="60">
        <f t="shared" si="4"/>
        <v>-457072</v>
      </c>
      <c r="Z38" s="140">
        <f t="shared" si="5"/>
        <v>-19.218554546658623</v>
      </c>
      <c r="AA38" s="155">
        <f>AA8+AA23</f>
        <v>3171046</v>
      </c>
    </row>
    <row r="39" spans="1:27" ht="12.75">
      <c r="A39" s="291" t="s">
        <v>208</v>
      </c>
      <c r="B39" s="142"/>
      <c r="C39" s="62">
        <f t="shared" si="4"/>
        <v>2174268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205700</v>
      </c>
      <c r="P39" s="60">
        <f t="shared" si="4"/>
        <v>0</v>
      </c>
      <c r="Q39" s="60">
        <f t="shared" si="4"/>
        <v>0</v>
      </c>
      <c r="R39" s="60">
        <f t="shared" si="4"/>
        <v>205700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205700</v>
      </c>
      <c r="X39" s="60">
        <f t="shared" si="4"/>
        <v>0</v>
      </c>
      <c r="Y39" s="60">
        <f t="shared" si="4"/>
        <v>205700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1980000</v>
      </c>
      <c r="F40" s="60">
        <f t="shared" si="4"/>
        <v>2135000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1601250</v>
      </c>
      <c r="Y40" s="60">
        <f t="shared" si="4"/>
        <v>-1601250</v>
      </c>
      <c r="Z40" s="140">
        <f t="shared" si="5"/>
        <v>-100</v>
      </c>
      <c r="AA40" s="155">
        <f>AA10+AA25</f>
        <v>2135000</v>
      </c>
    </row>
    <row r="41" spans="1:27" ht="12.75">
      <c r="A41" s="292" t="s">
        <v>210</v>
      </c>
      <c r="B41" s="142"/>
      <c r="C41" s="293">
        <f aca="true" t="shared" si="6" ref="C41:Y41">SUM(C36:C40)</f>
        <v>29322622</v>
      </c>
      <c r="D41" s="294">
        <f t="shared" si="6"/>
        <v>0</v>
      </c>
      <c r="E41" s="295">
        <f t="shared" si="6"/>
        <v>32571300</v>
      </c>
      <c r="F41" s="295">
        <f t="shared" si="6"/>
        <v>31286300</v>
      </c>
      <c r="G41" s="295">
        <f t="shared" si="6"/>
        <v>213299</v>
      </c>
      <c r="H41" s="295">
        <f t="shared" si="6"/>
        <v>1752950</v>
      </c>
      <c r="I41" s="295">
        <f t="shared" si="6"/>
        <v>3081078</v>
      </c>
      <c r="J41" s="295">
        <f t="shared" si="6"/>
        <v>5047327</v>
      </c>
      <c r="K41" s="295">
        <f t="shared" si="6"/>
        <v>2636981</v>
      </c>
      <c r="L41" s="295">
        <f t="shared" si="6"/>
        <v>3767665</v>
      </c>
      <c r="M41" s="295">
        <f t="shared" si="6"/>
        <v>2424448</v>
      </c>
      <c r="N41" s="295">
        <f t="shared" si="6"/>
        <v>8829094</v>
      </c>
      <c r="O41" s="295">
        <f t="shared" si="6"/>
        <v>3665220</v>
      </c>
      <c r="P41" s="295">
        <f t="shared" si="6"/>
        <v>1588620</v>
      </c>
      <c r="Q41" s="295">
        <f t="shared" si="6"/>
        <v>0</v>
      </c>
      <c r="R41" s="295">
        <f t="shared" si="6"/>
        <v>5253840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19130261</v>
      </c>
      <c r="X41" s="295">
        <f t="shared" si="6"/>
        <v>23464726</v>
      </c>
      <c r="Y41" s="295">
        <f t="shared" si="6"/>
        <v>-4334465</v>
      </c>
      <c r="Z41" s="296">
        <f t="shared" si="5"/>
        <v>-18.472259168932975</v>
      </c>
      <c r="AA41" s="297">
        <f>SUM(AA36:AA40)</f>
        <v>31286300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2650000</v>
      </c>
      <c r="F42" s="54">
        <f t="shared" si="7"/>
        <v>2100000</v>
      </c>
      <c r="G42" s="54">
        <f t="shared" si="7"/>
        <v>0</v>
      </c>
      <c r="H42" s="54">
        <f t="shared" si="7"/>
        <v>42500</v>
      </c>
      <c r="I42" s="54">
        <f t="shared" si="7"/>
        <v>31750</v>
      </c>
      <c r="J42" s="54">
        <f t="shared" si="7"/>
        <v>74250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104719</v>
      </c>
      <c r="P42" s="54">
        <f t="shared" si="7"/>
        <v>362728</v>
      </c>
      <c r="Q42" s="54">
        <f t="shared" si="7"/>
        <v>0</v>
      </c>
      <c r="R42" s="54">
        <f t="shared" si="7"/>
        <v>467447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541697</v>
      </c>
      <c r="X42" s="54">
        <f t="shared" si="7"/>
        <v>1575000</v>
      </c>
      <c r="Y42" s="54">
        <f t="shared" si="7"/>
        <v>-1033303</v>
      </c>
      <c r="Z42" s="184">
        <f t="shared" si="5"/>
        <v>-65.60653968253968</v>
      </c>
      <c r="AA42" s="130">
        <f aca="true" t="shared" si="8" ref="AA42:AA48">AA12+AA27</f>
        <v>2100000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1460000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1095000</v>
      </c>
      <c r="Y43" s="305">
        <f t="shared" si="7"/>
        <v>-1095000</v>
      </c>
      <c r="Z43" s="306">
        <f t="shared" si="5"/>
        <v>-100</v>
      </c>
      <c r="AA43" s="307">
        <f t="shared" si="8"/>
        <v>1460000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1395237</v>
      </c>
      <c r="D45" s="129">
        <f t="shared" si="7"/>
        <v>0</v>
      </c>
      <c r="E45" s="54">
        <f t="shared" si="7"/>
        <v>2063300</v>
      </c>
      <c r="F45" s="54">
        <f t="shared" si="7"/>
        <v>7488500</v>
      </c>
      <c r="G45" s="54">
        <f t="shared" si="7"/>
        <v>0</v>
      </c>
      <c r="H45" s="54">
        <f t="shared" si="7"/>
        <v>-1179</v>
      </c>
      <c r="I45" s="54">
        <f t="shared" si="7"/>
        <v>722819</v>
      </c>
      <c r="J45" s="54">
        <f t="shared" si="7"/>
        <v>721640</v>
      </c>
      <c r="K45" s="54">
        <f t="shared" si="7"/>
        <v>1995</v>
      </c>
      <c r="L45" s="54">
        <f t="shared" si="7"/>
        <v>1670064</v>
      </c>
      <c r="M45" s="54">
        <f t="shared" si="7"/>
        <v>137070</v>
      </c>
      <c r="N45" s="54">
        <f t="shared" si="7"/>
        <v>1809129</v>
      </c>
      <c r="O45" s="54">
        <f t="shared" si="7"/>
        <v>18692</v>
      </c>
      <c r="P45" s="54">
        <f t="shared" si="7"/>
        <v>801324</v>
      </c>
      <c r="Q45" s="54">
        <f t="shared" si="7"/>
        <v>0</v>
      </c>
      <c r="R45" s="54">
        <f t="shared" si="7"/>
        <v>820016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3350785</v>
      </c>
      <c r="X45" s="54">
        <f t="shared" si="7"/>
        <v>5616375</v>
      </c>
      <c r="Y45" s="54">
        <f t="shared" si="7"/>
        <v>-2265590</v>
      </c>
      <c r="Z45" s="184">
        <f t="shared" si="5"/>
        <v>-40.33900870223231</v>
      </c>
      <c r="AA45" s="130">
        <f t="shared" si="8"/>
        <v>7488500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30717859</v>
      </c>
      <c r="D49" s="218">
        <f t="shared" si="9"/>
        <v>0</v>
      </c>
      <c r="E49" s="220">
        <f t="shared" si="9"/>
        <v>37284600</v>
      </c>
      <c r="F49" s="220">
        <f t="shared" si="9"/>
        <v>42334800</v>
      </c>
      <c r="G49" s="220">
        <f t="shared" si="9"/>
        <v>213299</v>
      </c>
      <c r="H49" s="220">
        <f t="shared" si="9"/>
        <v>1794271</v>
      </c>
      <c r="I49" s="220">
        <f t="shared" si="9"/>
        <v>3835647</v>
      </c>
      <c r="J49" s="220">
        <f t="shared" si="9"/>
        <v>5843217</v>
      </c>
      <c r="K49" s="220">
        <f t="shared" si="9"/>
        <v>2638976</v>
      </c>
      <c r="L49" s="220">
        <f t="shared" si="9"/>
        <v>5437729</v>
      </c>
      <c r="M49" s="220">
        <f t="shared" si="9"/>
        <v>2561518</v>
      </c>
      <c r="N49" s="220">
        <f t="shared" si="9"/>
        <v>10638223</v>
      </c>
      <c r="O49" s="220">
        <f t="shared" si="9"/>
        <v>3788631</v>
      </c>
      <c r="P49" s="220">
        <f t="shared" si="9"/>
        <v>2752672</v>
      </c>
      <c r="Q49" s="220">
        <f t="shared" si="9"/>
        <v>0</v>
      </c>
      <c r="R49" s="220">
        <f t="shared" si="9"/>
        <v>6541303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23022743</v>
      </c>
      <c r="X49" s="220">
        <f t="shared" si="9"/>
        <v>31751101</v>
      </c>
      <c r="Y49" s="220">
        <f t="shared" si="9"/>
        <v>-8728358</v>
      </c>
      <c r="Z49" s="221">
        <f t="shared" si="5"/>
        <v>-27.4899380654548</v>
      </c>
      <c r="AA49" s="222">
        <f>SUM(AA41:AA48)</f>
        <v>42334800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13036958</v>
      </c>
      <c r="D51" s="129">
        <f t="shared" si="10"/>
        <v>0</v>
      </c>
      <c r="E51" s="54">
        <f t="shared" si="10"/>
        <v>23943849</v>
      </c>
      <c r="F51" s="54">
        <f t="shared" si="10"/>
        <v>0</v>
      </c>
      <c r="G51" s="54">
        <f t="shared" si="10"/>
        <v>0</v>
      </c>
      <c r="H51" s="54">
        <f t="shared" si="10"/>
        <v>268448</v>
      </c>
      <c r="I51" s="54">
        <f t="shared" si="10"/>
        <v>424432</v>
      </c>
      <c r="J51" s="54">
        <f t="shared" si="10"/>
        <v>692880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692880</v>
      </c>
      <c r="X51" s="54">
        <f t="shared" si="10"/>
        <v>0</v>
      </c>
      <c r="Y51" s="54">
        <f t="shared" si="10"/>
        <v>692880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>
        <v>34291</v>
      </c>
      <c r="D52" s="156"/>
      <c r="E52" s="60">
        <v>2410000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>
        <v>1252987</v>
      </c>
      <c r="D53" s="156"/>
      <c r="E53" s="60">
        <v>3217500</v>
      </c>
      <c r="F53" s="60"/>
      <c r="G53" s="60"/>
      <c r="H53" s="60">
        <v>2042</v>
      </c>
      <c r="I53" s="60">
        <v>71980</v>
      </c>
      <c r="J53" s="60">
        <v>74022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74022</v>
      </c>
      <c r="X53" s="60"/>
      <c r="Y53" s="60">
        <v>74022</v>
      </c>
      <c r="Z53" s="140"/>
      <c r="AA53" s="155"/>
    </row>
    <row r="54" spans="1:27" ht="12.75">
      <c r="A54" s="310" t="s">
        <v>207</v>
      </c>
      <c r="B54" s="142"/>
      <c r="C54" s="62">
        <v>4515056</v>
      </c>
      <c r="D54" s="156"/>
      <c r="E54" s="60">
        <v>1436528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>
        <v>1400000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154178</v>
      </c>
      <c r="D56" s="156"/>
      <c r="E56" s="60">
        <v>710000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5956512</v>
      </c>
      <c r="D57" s="294">
        <f t="shared" si="11"/>
        <v>0</v>
      </c>
      <c r="E57" s="295">
        <f t="shared" si="11"/>
        <v>9174028</v>
      </c>
      <c r="F57" s="295">
        <f t="shared" si="11"/>
        <v>0</v>
      </c>
      <c r="G57" s="295">
        <f t="shared" si="11"/>
        <v>0</v>
      </c>
      <c r="H57" s="295">
        <f t="shared" si="11"/>
        <v>2042</v>
      </c>
      <c r="I57" s="295">
        <f t="shared" si="11"/>
        <v>71980</v>
      </c>
      <c r="J57" s="295">
        <f t="shared" si="11"/>
        <v>74022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74022</v>
      </c>
      <c r="X57" s="295">
        <f t="shared" si="11"/>
        <v>0</v>
      </c>
      <c r="Y57" s="295">
        <f t="shared" si="11"/>
        <v>74022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>
        <v>8406</v>
      </c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7072040</v>
      </c>
      <c r="D61" s="156"/>
      <c r="E61" s="60">
        <v>14769821</v>
      </c>
      <c r="F61" s="60"/>
      <c r="G61" s="60"/>
      <c r="H61" s="60">
        <v>266406</v>
      </c>
      <c r="I61" s="60">
        <v>352452</v>
      </c>
      <c r="J61" s="60">
        <v>618858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618858</v>
      </c>
      <c r="X61" s="60"/>
      <c r="Y61" s="60">
        <v>618858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390902</v>
      </c>
      <c r="H68" s="60">
        <v>268448</v>
      </c>
      <c r="I68" s="60">
        <v>424432</v>
      </c>
      <c r="J68" s="60">
        <v>1083782</v>
      </c>
      <c r="K68" s="60">
        <v>1472358</v>
      </c>
      <c r="L68" s="60">
        <v>1390368</v>
      </c>
      <c r="M68" s="60">
        <v>1510428</v>
      </c>
      <c r="N68" s="60">
        <v>4373154</v>
      </c>
      <c r="O68" s="60">
        <v>1112961</v>
      </c>
      <c r="P68" s="60">
        <v>1365005</v>
      </c>
      <c r="Q68" s="60"/>
      <c r="R68" s="60">
        <v>2477966</v>
      </c>
      <c r="S68" s="60"/>
      <c r="T68" s="60"/>
      <c r="U68" s="60"/>
      <c r="V68" s="60"/>
      <c r="W68" s="60">
        <v>7934902</v>
      </c>
      <c r="X68" s="60"/>
      <c r="Y68" s="60">
        <v>7934902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390902</v>
      </c>
      <c r="H69" s="220">
        <f t="shared" si="12"/>
        <v>268448</v>
      </c>
      <c r="I69" s="220">
        <f t="shared" si="12"/>
        <v>424432</v>
      </c>
      <c r="J69" s="220">
        <f t="shared" si="12"/>
        <v>1083782</v>
      </c>
      <c r="K69" s="220">
        <f t="shared" si="12"/>
        <v>1472358</v>
      </c>
      <c r="L69" s="220">
        <f t="shared" si="12"/>
        <v>1390368</v>
      </c>
      <c r="M69" s="220">
        <f t="shared" si="12"/>
        <v>1510428</v>
      </c>
      <c r="N69" s="220">
        <f t="shared" si="12"/>
        <v>4373154</v>
      </c>
      <c r="O69" s="220">
        <f t="shared" si="12"/>
        <v>1112961</v>
      </c>
      <c r="P69" s="220">
        <f t="shared" si="12"/>
        <v>1365005</v>
      </c>
      <c r="Q69" s="220">
        <f t="shared" si="12"/>
        <v>0</v>
      </c>
      <c r="R69" s="220">
        <f t="shared" si="12"/>
        <v>2477966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7934902</v>
      </c>
      <c r="X69" s="220">
        <f t="shared" si="12"/>
        <v>0</v>
      </c>
      <c r="Y69" s="220">
        <f t="shared" si="12"/>
        <v>7934902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29322622</v>
      </c>
      <c r="D5" s="357">
        <f t="shared" si="0"/>
        <v>0</v>
      </c>
      <c r="E5" s="356">
        <f t="shared" si="0"/>
        <v>32571300</v>
      </c>
      <c r="F5" s="358">
        <f t="shared" si="0"/>
        <v>31286300</v>
      </c>
      <c r="G5" s="358">
        <f t="shared" si="0"/>
        <v>213299</v>
      </c>
      <c r="H5" s="356">
        <f t="shared" si="0"/>
        <v>1752950</v>
      </c>
      <c r="I5" s="356">
        <f t="shared" si="0"/>
        <v>3081078</v>
      </c>
      <c r="J5" s="358">
        <f t="shared" si="0"/>
        <v>5047327</v>
      </c>
      <c r="K5" s="358">
        <f t="shared" si="0"/>
        <v>2636981</v>
      </c>
      <c r="L5" s="356">
        <f t="shared" si="0"/>
        <v>3767665</v>
      </c>
      <c r="M5" s="356">
        <f t="shared" si="0"/>
        <v>2424448</v>
      </c>
      <c r="N5" s="358">
        <f t="shared" si="0"/>
        <v>8829094</v>
      </c>
      <c r="O5" s="358">
        <f t="shared" si="0"/>
        <v>3665220</v>
      </c>
      <c r="P5" s="356">
        <f t="shared" si="0"/>
        <v>1588620</v>
      </c>
      <c r="Q5" s="356">
        <f t="shared" si="0"/>
        <v>0</v>
      </c>
      <c r="R5" s="358">
        <f t="shared" si="0"/>
        <v>5253840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19130261</v>
      </c>
      <c r="X5" s="356">
        <f t="shared" si="0"/>
        <v>23464726</v>
      </c>
      <c r="Y5" s="358">
        <f t="shared" si="0"/>
        <v>-4334465</v>
      </c>
      <c r="Z5" s="359">
        <f>+IF(X5&lt;&gt;0,+(Y5/X5)*100,0)</f>
        <v>-18.472259168932975</v>
      </c>
      <c r="AA5" s="360">
        <f>+AA6+AA8+AA11+AA13+AA15</f>
        <v>31286300</v>
      </c>
    </row>
    <row r="6" spans="1:27" ht="12.75">
      <c r="A6" s="361" t="s">
        <v>205</v>
      </c>
      <c r="B6" s="142"/>
      <c r="C6" s="60">
        <f>+C7</f>
        <v>7174877</v>
      </c>
      <c r="D6" s="340">
        <f aca="true" t="shared" si="1" ref="D6:AA6">+D7</f>
        <v>0</v>
      </c>
      <c r="E6" s="60">
        <f t="shared" si="1"/>
        <v>21451254</v>
      </c>
      <c r="F6" s="59">
        <f t="shared" si="1"/>
        <v>20480254</v>
      </c>
      <c r="G6" s="59">
        <f t="shared" si="1"/>
        <v>213299</v>
      </c>
      <c r="H6" s="60">
        <f t="shared" si="1"/>
        <v>717756</v>
      </c>
      <c r="I6" s="60">
        <f t="shared" si="1"/>
        <v>3015611</v>
      </c>
      <c r="J6" s="59">
        <f t="shared" si="1"/>
        <v>3946666</v>
      </c>
      <c r="K6" s="59">
        <f t="shared" si="1"/>
        <v>2310981</v>
      </c>
      <c r="L6" s="60">
        <f t="shared" si="1"/>
        <v>3767665</v>
      </c>
      <c r="M6" s="60">
        <f t="shared" si="1"/>
        <v>1935657</v>
      </c>
      <c r="N6" s="59">
        <f t="shared" si="1"/>
        <v>8014303</v>
      </c>
      <c r="O6" s="59">
        <f t="shared" si="1"/>
        <v>384688</v>
      </c>
      <c r="P6" s="60">
        <f t="shared" si="1"/>
        <v>1588620</v>
      </c>
      <c r="Q6" s="60">
        <f t="shared" si="1"/>
        <v>0</v>
      </c>
      <c r="R6" s="59">
        <f t="shared" si="1"/>
        <v>1973308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13934277</v>
      </c>
      <c r="X6" s="60">
        <f t="shared" si="1"/>
        <v>15360191</v>
      </c>
      <c r="Y6" s="59">
        <f t="shared" si="1"/>
        <v>-1425914</v>
      </c>
      <c r="Z6" s="61">
        <f>+IF(X6&lt;&gt;0,+(Y6/X6)*100,0)</f>
        <v>-9.283178835471512</v>
      </c>
      <c r="AA6" s="62">
        <f t="shared" si="1"/>
        <v>20480254</v>
      </c>
    </row>
    <row r="7" spans="1:27" ht="12.75">
      <c r="A7" s="291" t="s">
        <v>229</v>
      </c>
      <c r="B7" s="142"/>
      <c r="C7" s="60">
        <v>7174877</v>
      </c>
      <c r="D7" s="340"/>
      <c r="E7" s="60">
        <v>21451254</v>
      </c>
      <c r="F7" s="59">
        <v>20480254</v>
      </c>
      <c r="G7" s="59">
        <v>213299</v>
      </c>
      <c r="H7" s="60">
        <v>717756</v>
      </c>
      <c r="I7" s="60">
        <v>3015611</v>
      </c>
      <c r="J7" s="59">
        <v>3946666</v>
      </c>
      <c r="K7" s="59">
        <v>2310981</v>
      </c>
      <c r="L7" s="60">
        <v>3767665</v>
      </c>
      <c r="M7" s="60">
        <v>1935657</v>
      </c>
      <c r="N7" s="59">
        <v>8014303</v>
      </c>
      <c r="O7" s="59">
        <v>384688</v>
      </c>
      <c r="P7" s="60">
        <v>1588620</v>
      </c>
      <c r="Q7" s="60"/>
      <c r="R7" s="59">
        <v>1973308</v>
      </c>
      <c r="S7" s="59"/>
      <c r="T7" s="60"/>
      <c r="U7" s="60"/>
      <c r="V7" s="59"/>
      <c r="W7" s="59">
        <v>13934277</v>
      </c>
      <c r="X7" s="60">
        <v>15360191</v>
      </c>
      <c r="Y7" s="59">
        <v>-1425914</v>
      </c>
      <c r="Z7" s="61">
        <v>-9.28</v>
      </c>
      <c r="AA7" s="62">
        <v>20480254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5500000</v>
      </c>
      <c r="F8" s="59">
        <f t="shared" si="2"/>
        <v>5500000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3069071</v>
      </c>
      <c r="P8" s="60">
        <f t="shared" si="2"/>
        <v>0</v>
      </c>
      <c r="Q8" s="60">
        <f t="shared" si="2"/>
        <v>0</v>
      </c>
      <c r="R8" s="59">
        <f t="shared" si="2"/>
        <v>3069071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3069071</v>
      </c>
      <c r="X8" s="60">
        <f t="shared" si="2"/>
        <v>4125000</v>
      </c>
      <c r="Y8" s="59">
        <f t="shared" si="2"/>
        <v>-1055929</v>
      </c>
      <c r="Z8" s="61">
        <f>+IF(X8&lt;&gt;0,+(Y8/X8)*100,0)</f>
        <v>-25.598278787878787</v>
      </c>
      <c r="AA8" s="62">
        <f>SUM(AA9:AA10)</f>
        <v>5500000</v>
      </c>
    </row>
    <row r="9" spans="1:27" ht="12.75">
      <c r="A9" s="291" t="s">
        <v>230</v>
      </c>
      <c r="B9" s="142"/>
      <c r="C9" s="60"/>
      <c r="D9" s="340"/>
      <c r="E9" s="60">
        <v>5500000</v>
      </c>
      <c r="F9" s="59">
        <v>5500000</v>
      </c>
      <c r="G9" s="59"/>
      <c r="H9" s="60"/>
      <c r="I9" s="60"/>
      <c r="J9" s="59"/>
      <c r="K9" s="59"/>
      <c r="L9" s="60"/>
      <c r="M9" s="60"/>
      <c r="N9" s="59"/>
      <c r="O9" s="59">
        <v>3069071</v>
      </c>
      <c r="P9" s="60"/>
      <c r="Q9" s="60"/>
      <c r="R9" s="59">
        <v>3069071</v>
      </c>
      <c r="S9" s="59"/>
      <c r="T9" s="60"/>
      <c r="U9" s="60"/>
      <c r="V9" s="59"/>
      <c r="W9" s="59">
        <v>3069071</v>
      </c>
      <c r="X9" s="60">
        <v>4125000</v>
      </c>
      <c r="Y9" s="59">
        <v>-1055929</v>
      </c>
      <c r="Z9" s="61">
        <v>-25.6</v>
      </c>
      <c r="AA9" s="62">
        <v>5500000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19973477</v>
      </c>
      <c r="D11" s="363">
        <f aca="true" t="shared" si="3" ref="D11:AA11">+D12</f>
        <v>0</v>
      </c>
      <c r="E11" s="362">
        <f t="shared" si="3"/>
        <v>3640046</v>
      </c>
      <c r="F11" s="364">
        <f t="shared" si="3"/>
        <v>3171046</v>
      </c>
      <c r="G11" s="364">
        <f t="shared" si="3"/>
        <v>0</v>
      </c>
      <c r="H11" s="362">
        <f t="shared" si="3"/>
        <v>1035194</v>
      </c>
      <c r="I11" s="362">
        <f t="shared" si="3"/>
        <v>65467</v>
      </c>
      <c r="J11" s="364">
        <f t="shared" si="3"/>
        <v>1100661</v>
      </c>
      <c r="K11" s="364">
        <f t="shared" si="3"/>
        <v>326000</v>
      </c>
      <c r="L11" s="362">
        <f t="shared" si="3"/>
        <v>0</v>
      </c>
      <c r="M11" s="362">
        <f t="shared" si="3"/>
        <v>488791</v>
      </c>
      <c r="N11" s="364">
        <f t="shared" si="3"/>
        <v>814791</v>
      </c>
      <c r="O11" s="364">
        <f t="shared" si="3"/>
        <v>5761</v>
      </c>
      <c r="P11" s="362">
        <f t="shared" si="3"/>
        <v>0</v>
      </c>
      <c r="Q11" s="362">
        <f t="shared" si="3"/>
        <v>0</v>
      </c>
      <c r="R11" s="364">
        <f t="shared" si="3"/>
        <v>5761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1921213</v>
      </c>
      <c r="X11" s="362">
        <f t="shared" si="3"/>
        <v>2378285</v>
      </c>
      <c r="Y11" s="364">
        <f t="shared" si="3"/>
        <v>-457072</v>
      </c>
      <c r="Z11" s="365">
        <f>+IF(X11&lt;&gt;0,+(Y11/X11)*100,0)</f>
        <v>-19.218554546658623</v>
      </c>
      <c r="AA11" s="366">
        <f t="shared" si="3"/>
        <v>3171046</v>
      </c>
    </row>
    <row r="12" spans="1:27" ht="12.75">
      <c r="A12" s="291" t="s">
        <v>232</v>
      </c>
      <c r="B12" s="136"/>
      <c r="C12" s="60">
        <v>19973477</v>
      </c>
      <c r="D12" s="340"/>
      <c r="E12" s="60">
        <v>3640046</v>
      </c>
      <c r="F12" s="59">
        <v>3171046</v>
      </c>
      <c r="G12" s="59"/>
      <c r="H12" s="60">
        <v>1035194</v>
      </c>
      <c r="I12" s="60">
        <v>65467</v>
      </c>
      <c r="J12" s="59">
        <v>1100661</v>
      </c>
      <c r="K12" s="59">
        <v>326000</v>
      </c>
      <c r="L12" s="60"/>
      <c r="M12" s="60">
        <v>488791</v>
      </c>
      <c r="N12" s="59">
        <v>814791</v>
      </c>
      <c r="O12" s="59">
        <v>5761</v>
      </c>
      <c r="P12" s="60"/>
      <c r="Q12" s="60"/>
      <c r="R12" s="59">
        <v>5761</v>
      </c>
      <c r="S12" s="59"/>
      <c r="T12" s="60"/>
      <c r="U12" s="60"/>
      <c r="V12" s="59"/>
      <c r="W12" s="59">
        <v>1921213</v>
      </c>
      <c r="X12" s="60">
        <v>2378285</v>
      </c>
      <c r="Y12" s="59">
        <v>-457072</v>
      </c>
      <c r="Z12" s="61">
        <v>-19.22</v>
      </c>
      <c r="AA12" s="62">
        <v>3171046</v>
      </c>
    </row>
    <row r="13" spans="1:27" ht="12.75">
      <c r="A13" s="361" t="s">
        <v>208</v>
      </c>
      <c r="B13" s="136"/>
      <c r="C13" s="275">
        <f>+C14</f>
        <v>2174268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205700</v>
      </c>
      <c r="P13" s="275">
        <f t="shared" si="4"/>
        <v>0</v>
      </c>
      <c r="Q13" s="275">
        <f t="shared" si="4"/>
        <v>0</v>
      </c>
      <c r="R13" s="342">
        <f t="shared" si="4"/>
        <v>205700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205700</v>
      </c>
      <c r="X13" s="275">
        <f t="shared" si="4"/>
        <v>0</v>
      </c>
      <c r="Y13" s="342">
        <f t="shared" si="4"/>
        <v>205700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2174268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>
        <v>205700</v>
      </c>
      <c r="P14" s="60"/>
      <c r="Q14" s="60"/>
      <c r="R14" s="59">
        <v>205700</v>
      </c>
      <c r="S14" s="59"/>
      <c r="T14" s="60"/>
      <c r="U14" s="60"/>
      <c r="V14" s="59"/>
      <c r="W14" s="59">
        <v>205700</v>
      </c>
      <c r="X14" s="60"/>
      <c r="Y14" s="59">
        <v>205700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1980000</v>
      </c>
      <c r="F15" s="59">
        <f t="shared" si="5"/>
        <v>2135000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1601250</v>
      </c>
      <c r="Y15" s="59">
        <f t="shared" si="5"/>
        <v>-1601250</v>
      </c>
      <c r="Z15" s="61">
        <f>+IF(X15&lt;&gt;0,+(Y15/X15)*100,0)</f>
        <v>-100</v>
      </c>
      <c r="AA15" s="62">
        <f>SUM(AA16:AA20)</f>
        <v>2135000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1980000</v>
      </c>
      <c r="F20" s="59">
        <v>2135000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1601250</v>
      </c>
      <c r="Y20" s="59">
        <v>-1601250</v>
      </c>
      <c r="Z20" s="61">
        <v>-100</v>
      </c>
      <c r="AA20" s="62">
        <v>2135000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2650000</v>
      </c>
      <c r="F22" s="345">
        <f t="shared" si="6"/>
        <v>2100000</v>
      </c>
      <c r="G22" s="345">
        <f t="shared" si="6"/>
        <v>0</v>
      </c>
      <c r="H22" s="343">
        <f t="shared" si="6"/>
        <v>42500</v>
      </c>
      <c r="I22" s="343">
        <f t="shared" si="6"/>
        <v>31750</v>
      </c>
      <c r="J22" s="345">
        <f t="shared" si="6"/>
        <v>74250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104719</v>
      </c>
      <c r="P22" s="343">
        <f t="shared" si="6"/>
        <v>362728</v>
      </c>
      <c r="Q22" s="343">
        <f t="shared" si="6"/>
        <v>0</v>
      </c>
      <c r="R22" s="345">
        <f t="shared" si="6"/>
        <v>467447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541697</v>
      </c>
      <c r="X22" s="343">
        <f t="shared" si="6"/>
        <v>1575000</v>
      </c>
      <c r="Y22" s="345">
        <f t="shared" si="6"/>
        <v>-1033303</v>
      </c>
      <c r="Z22" s="336">
        <f>+IF(X22&lt;&gt;0,+(Y22/X22)*100,0)</f>
        <v>-65.60653968253968</v>
      </c>
      <c r="AA22" s="350">
        <f>SUM(AA23:AA32)</f>
        <v>2100000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>
        <v>104719</v>
      </c>
      <c r="P24" s="60">
        <v>362728</v>
      </c>
      <c r="Q24" s="60"/>
      <c r="R24" s="59">
        <v>467447</v>
      </c>
      <c r="S24" s="59"/>
      <c r="T24" s="60"/>
      <c r="U24" s="60"/>
      <c r="V24" s="59"/>
      <c r="W24" s="59">
        <v>467447</v>
      </c>
      <c r="X24" s="60"/>
      <c r="Y24" s="59">
        <v>467447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2650000</v>
      </c>
      <c r="F27" s="59">
        <v>2100000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1575000</v>
      </c>
      <c r="Y27" s="59">
        <v>-1575000</v>
      </c>
      <c r="Z27" s="61">
        <v>-100</v>
      </c>
      <c r="AA27" s="62">
        <v>2100000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>
        <v>42500</v>
      </c>
      <c r="I32" s="60">
        <v>31750</v>
      </c>
      <c r="J32" s="59">
        <v>74250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74250</v>
      </c>
      <c r="X32" s="60"/>
      <c r="Y32" s="59">
        <v>74250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1460000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1095000</v>
      </c>
      <c r="Y34" s="345">
        <f t="shared" si="7"/>
        <v>-1095000</v>
      </c>
      <c r="Z34" s="336">
        <f>+IF(X34&lt;&gt;0,+(Y34/X34)*100,0)</f>
        <v>-100</v>
      </c>
      <c r="AA34" s="350">
        <f t="shared" si="7"/>
        <v>1460000</v>
      </c>
    </row>
    <row r="35" spans="1:27" ht="12.75">
      <c r="A35" s="361" t="s">
        <v>246</v>
      </c>
      <c r="B35" s="136"/>
      <c r="C35" s="54"/>
      <c r="D35" s="368"/>
      <c r="E35" s="54"/>
      <c r="F35" s="53">
        <v>1460000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1095000</v>
      </c>
      <c r="Y35" s="53">
        <v>-1095000</v>
      </c>
      <c r="Z35" s="94">
        <v>-100</v>
      </c>
      <c r="AA35" s="95">
        <v>1460000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1395237</v>
      </c>
      <c r="D40" s="344">
        <f t="shared" si="9"/>
        <v>0</v>
      </c>
      <c r="E40" s="343">
        <f t="shared" si="9"/>
        <v>2063300</v>
      </c>
      <c r="F40" s="345">
        <f t="shared" si="9"/>
        <v>7488500</v>
      </c>
      <c r="G40" s="345">
        <f t="shared" si="9"/>
        <v>0</v>
      </c>
      <c r="H40" s="343">
        <f t="shared" si="9"/>
        <v>-1179</v>
      </c>
      <c r="I40" s="343">
        <f t="shared" si="9"/>
        <v>722819</v>
      </c>
      <c r="J40" s="345">
        <f t="shared" si="9"/>
        <v>721640</v>
      </c>
      <c r="K40" s="345">
        <f t="shared" si="9"/>
        <v>1995</v>
      </c>
      <c r="L40" s="343">
        <f t="shared" si="9"/>
        <v>1670064</v>
      </c>
      <c r="M40" s="343">
        <f t="shared" si="9"/>
        <v>137070</v>
      </c>
      <c r="N40" s="345">
        <f t="shared" si="9"/>
        <v>1809129</v>
      </c>
      <c r="O40" s="345">
        <f t="shared" si="9"/>
        <v>18692</v>
      </c>
      <c r="P40" s="343">
        <f t="shared" si="9"/>
        <v>801324</v>
      </c>
      <c r="Q40" s="343">
        <f t="shared" si="9"/>
        <v>0</v>
      </c>
      <c r="R40" s="345">
        <f t="shared" si="9"/>
        <v>820016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3350785</v>
      </c>
      <c r="X40" s="343">
        <f t="shared" si="9"/>
        <v>5616376</v>
      </c>
      <c r="Y40" s="345">
        <f t="shared" si="9"/>
        <v>-2265591</v>
      </c>
      <c r="Z40" s="336">
        <f>+IF(X40&lt;&gt;0,+(Y40/X40)*100,0)</f>
        <v>-40.33901932491699</v>
      </c>
      <c r="AA40" s="350">
        <f>SUM(AA41:AA49)</f>
        <v>7488500</v>
      </c>
    </row>
    <row r="41" spans="1:27" ht="12.75">
      <c r="A41" s="361" t="s">
        <v>248</v>
      </c>
      <c r="B41" s="142"/>
      <c r="C41" s="362">
        <v>868196</v>
      </c>
      <c r="D41" s="363"/>
      <c r="E41" s="362">
        <v>1760000</v>
      </c>
      <c r="F41" s="364">
        <v>1229218</v>
      </c>
      <c r="G41" s="364"/>
      <c r="H41" s="362"/>
      <c r="I41" s="362"/>
      <c r="J41" s="364"/>
      <c r="K41" s="364"/>
      <c r="L41" s="362">
        <v>217105</v>
      </c>
      <c r="M41" s="362"/>
      <c r="N41" s="364">
        <v>217105</v>
      </c>
      <c r="O41" s="364"/>
      <c r="P41" s="362"/>
      <c r="Q41" s="362"/>
      <c r="R41" s="364"/>
      <c r="S41" s="364"/>
      <c r="T41" s="362"/>
      <c r="U41" s="362"/>
      <c r="V41" s="364"/>
      <c r="W41" s="364">
        <v>217105</v>
      </c>
      <c r="X41" s="362">
        <v>921914</v>
      </c>
      <c r="Y41" s="364">
        <v>-704809</v>
      </c>
      <c r="Z41" s="365">
        <v>-76.45</v>
      </c>
      <c r="AA41" s="366">
        <v>1229218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304270</v>
      </c>
      <c r="D43" s="369"/>
      <c r="E43" s="305"/>
      <c r="F43" s="370">
        <v>220282</v>
      </c>
      <c r="G43" s="370"/>
      <c r="H43" s="305"/>
      <c r="I43" s="305">
        <v>683149</v>
      </c>
      <c r="J43" s="370">
        <v>683149</v>
      </c>
      <c r="K43" s="370"/>
      <c r="L43" s="305"/>
      <c r="M43" s="305">
        <v>11522</v>
      </c>
      <c r="N43" s="370">
        <v>11522</v>
      </c>
      <c r="O43" s="370"/>
      <c r="P43" s="305"/>
      <c r="Q43" s="305"/>
      <c r="R43" s="370"/>
      <c r="S43" s="370"/>
      <c r="T43" s="305"/>
      <c r="U43" s="305"/>
      <c r="V43" s="370"/>
      <c r="W43" s="370">
        <v>694671</v>
      </c>
      <c r="X43" s="305">
        <v>165212</v>
      </c>
      <c r="Y43" s="370">
        <v>529459</v>
      </c>
      <c r="Z43" s="371">
        <v>320.47</v>
      </c>
      <c r="AA43" s="303">
        <v>220282</v>
      </c>
    </row>
    <row r="44" spans="1:27" ht="12.75">
      <c r="A44" s="361" t="s">
        <v>251</v>
      </c>
      <c r="B44" s="136"/>
      <c r="C44" s="60">
        <v>222771</v>
      </c>
      <c r="D44" s="368"/>
      <c r="E44" s="54">
        <v>303300</v>
      </c>
      <c r="F44" s="53">
        <v>5439000</v>
      </c>
      <c r="G44" s="53"/>
      <c r="H44" s="54">
        <v>-1179</v>
      </c>
      <c r="I44" s="54">
        <v>39670</v>
      </c>
      <c r="J44" s="53">
        <v>38491</v>
      </c>
      <c r="K44" s="53">
        <v>1995</v>
      </c>
      <c r="L44" s="54">
        <v>1429659</v>
      </c>
      <c r="M44" s="54">
        <v>45548</v>
      </c>
      <c r="N44" s="53">
        <v>1477202</v>
      </c>
      <c r="O44" s="53">
        <v>18692</v>
      </c>
      <c r="P44" s="54">
        <v>801324</v>
      </c>
      <c r="Q44" s="54"/>
      <c r="R44" s="53">
        <v>820016</v>
      </c>
      <c r="S44" s="53"/>
      <c r="T44" s="54"/>
      <c r="U44" s="54"/>
      <c r="V44" s="53"/>
      <c r="W44" s="53">
        <v>2335709</v>
      </c>
      <c r="X44" s="54">
        <v>4079250</v>
      </c>
      <c r="Y44" s="53">
        <v>-1743541</v>
      </c>
      <c r="Z44" s="94">
        <v>-42.74</v>
      </c>
      <c r="AA44" s="95">
        <v>5439000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>
        <v>600000</v>
      </c>
      <c r="G47" s="53"/>
      <c r="H47" s="54"/>
      <c r="I47" s="54"/>
      <c r="J47" s="53"/>
      <c r="K47" s="53"/>
      <c r="L47" s="54">
        <v>23300</v>
      </c>
      <c r="M47" s="54"/>
      <c r="N47" s="53">
        <v>23300</v>
      </c>
      <c r="O47" s="53"/>
      <c r="P47" s="54"/>
      <c r="Q47" s="54"/>
      <c r="R47" s="53"/>
      <c r="S47" s="53"/>
      <c r="T47" s="54"/>
      <c r="U47" s="54"/>
      <c r="V47" s="53"/>
      <c r="W47" s="53">
        <v>23300</v>
      </c>
      <c r="X47" s="54">
        <v>450000</v>
      </c>
      <c r="Y47" s="53">
        <v>-426700</v>
      </c>
      <c r="Z47" s="94">
        <v>-94.82</v>
      </c>
      <c r="AA47" s="95">
        <v>600000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>
        <v>80000</v>
      </c>
      <c r="N48" s="53">
        <v>80000</v>
      </c>
      <c r="O48" s="53"/>
      <c r="P48" s="54"/>
      <c r="Q48" s="54"/>
      <c r="R48" s="53"/>
      <c r="S48" s="53"/>
      <c r="T48" s="54"/>
      <c r="U48" s="54"/>
      <c r="V48" s="53"/>
      <c r="W48" s="53">
        <v>80000</v>
      </c>
      <c r="X48" s="54"/>
      <c r="Y48" s="53">
        <v>80000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30717859</v>
      </c>
      <c r="D60" s="346">
        <f t="shared" si="14"/>
        <v>0</v>
      </c>
      <c r="E60" s="219">
        <f t="shared" si="14"/>
        <v>37284600</v>
      </c>
      <c r="F60" s="264">
        <f t="shared" si="14"/>
        <v>42334800</v>
      </c>
      <c r="G60" s="264">
        <f t="shared" si="14"/>
        <v>213299</v>
      </c>
      <c r="H60" s="219">
        <f t="shared" si="14"/>
        <v>1794271</v>
      </c>
      <c r="I60" s="219">
        <f t="shared" si="14"/>
        <v>3835647</v>
      </c>
      <c r="J60" s="264">
        <f t="shared" si="14"/>
        <v>5843217</v>
      </c>
      <c r="K60" s="264">
        <f t="shared" si="14"/>
        <v>2638976</v>
      </c>
      <c r="L60" s="219">
        <f t="shared" si="14"/>
        <v>5437729</v>
      </c>
      <c r="M60" s="219">
        <f t="shared" si="14"/>
        <v>2561518</v>
      </c>
      <c r="N60" s="264">
        <f t="shared" si="14"/>
        <v>10638223</v>
      </c>
      <c r="O60" s="264">
        <f t="shared" si="14"/>
        <v>3788631</v>
      </c>
      <c r="P60" s="219">
        <f t="shared" si="14"/>
        <v>2752672</v>
      </c>
      <c r="Q60" s="219">
        <f t="shared" si="14"/>
        <v>0</v>
      </c>
      <c r="R60" s="264">
        <f t="shared" si="14"/>
        <v>6541303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23022743</v>
      </c>
      <c r="X60" s="219">
        <f t="shared" si="14"/>
        <v>31751102</v>
      </c>
      <c r="Y60" s="264">
        <f t="shared" si="14"/>
        <v>-8728359</v>
      </c>
      <c r="Z60" s="337">
        <f>+IF(X60&lt;&gt;0,+(Y60/X60)*100,0)</f>
        <v>-27.489940349157017</v>
      </c>
      <c r="AA60" s="232">
        <f>+AA57+AA54+AA51+AA40+AA37+AA34+AA22+AA5</f>
        <v>42334800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2017-05-05T12:14:44Z</dcterms:created>
  <dcterms:modified xsi:type="dcterms:W3CDTF">2017-05-05T12:14:47Z</dcterms:modified>
  <cp:category/>
  <cp:version/>
  <cp:contentType/>
  <cp:contentStatus/>
</cp:coreProperties>
</file>