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<sst xmlns="http://schemas.openxmlformats.org/spreadsheetml/2006/main" count="857" uniqueCount="303">
  <si>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Kouga(EC108)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</si>
  <si>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</si>
  <si>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</si>
  <si>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</si>
  <si>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</si>
  <si>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</si>
  <si>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</si>
  <si>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</si>
  <si>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</si>
  <si>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</si>
  <si>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</si>
  <si>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</si>
  <si>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</si>
  <si>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</si>
  <si>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</si>
  <si>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</si>
  <si>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</si>
  <si>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</si>
  <si>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</si>
  <si>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</si>
  <si>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</si>
  <si>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</si>
  <si>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</si>
  <si>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</si>
  <si>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</si>
  <si>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</si>
  <si>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</si>
  <si>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</si>
  <si>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</si>
  <si>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</si>
  <si>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</si>
  <si>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</si>
  <si>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</si>
  <si>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</si>
  <si>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</si>
  <si>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</si>
  <si>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</si>
  <si>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</si>
  <si>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</si>
  <si>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</si>
  <si>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</si>
  <si>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</si>
  <si>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</si>
  <si>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</si>
  <si>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</si>
  <si>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</si>
  <si>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</si>
  <si>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</si>
  <si>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</si>
  <si>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</si>
  <si>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</si>
  <si>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</si>
  <si>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</si>
  <si>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</si>
  <si>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</si>
  <si>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</si>
  <si>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</si>
  <si>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</si>
  <si>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</si>
  <si>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</si>
  <si>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</si>
  <si>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</si>
  <si>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</si>
  <si>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</si>
  <si>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</si>
  <si>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</si>
  <si>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</si>
  <si>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</si>
  <si>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</si>
  <si>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</si>
  <si>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Kouga(EC108)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</si>
  <si>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</si>
  <si>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</si>
  <si>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</si>
  <si>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</si>
  <si>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</si>
  <si>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</si>
  <si>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</si>
  <si>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</si>
  <si>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</si>
  <si>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</si>
  <si>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</si>
  <si>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</si>
  <si>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</si>
  <si>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</si>
  <si>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</si>
  <si>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</si>
  <si>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</si>
  <si>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</si>
  <si>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</si>
  <si>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</si>
  <si>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</si>
  <si>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</si>
  <si>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</si>
  <si>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</si>
  <si>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</si>
  <si>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</si>
  <si>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</si>
  <si>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</si>
  <si>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</si>
  <si>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Kouga(EC108)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</si>
  <si>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</si>
  <si>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</si>
  <si>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</si>
  <si>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</si>
  <si>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</si>
  <si>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</si>
  <si>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</si>
  <si>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</si>
  <si>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</si>
  <si>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</si>
  <si>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</si>
  <si>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</si>
  <si>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</si>
  <si>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</si>
  <si>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</si>
  <si>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</si>
  <si>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</si>
  <si>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</si>
  <si>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</si>
  <si>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</si>
  <si>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</si>
  <si>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</si>
  <si>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</si>
  <si>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</si>
  <si>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</si>
  <si>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</si>
  <si>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</si>
  <si>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</si>
  <si>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Kouga(EC108)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</si>
  <si>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</si>
  <si>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</si>
  <si>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</si>
  <si>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</si>
  <si>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</si>
  <si>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</si>
  <si>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</si>
  <si>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</si>
  <si>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</si>
  <si>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</si>
  <si>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Kouga(EC108)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</si>
  <si>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</si>
  <si>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</si>
  <si>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</si>
  <si>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</si>
  <si>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</si>
  <si>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</si>
  <si>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</si>
  <si>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</si>
  <si>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</si>
  <si>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</si>
  <si>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</si>
  <si>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</si>
  <si>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</si>
  <si>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</si>
  <si>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</si>
  <si>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</si>
  <si>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</si>
  <si>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</si>
  <si>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</si>
  <si>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</si>
  <si>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</si>
  <si>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</si>
  <si>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</si>
  <si>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</si>
  <si>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</si>
  <si>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</si>
  <si>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</si>
  <si>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</si>
  <si>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</si>
  <si>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</si>
  <si>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</si>
  <si>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</si>
  <si>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</si>
  <si>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Kouga(EC108)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</si>
  <si>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</si>
  <si>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</si>
  <si>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</si>
  <si>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</si>
  <si>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</si>
  <si>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</si>
  <si>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</si>
  <si>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</si>
  <si>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</si>
  <si>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</si>
  <si>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</si>
  <si>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</si>
  <si>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</si>
  <si>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</si>
  <si>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</si>
  <si>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</si>
  <si>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</si>
  <si>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</si>
  <si>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</si>
  <si>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</si>
  <si>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</si>
  <si>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</si>
  <si>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</si>
  <si>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</si>
  <si>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</si>
  <si>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</si>
  <si>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</si>
  <si>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Kouga(EC108)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</si>
  <si>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</si>
  <si>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</si>
  <si>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</si>
  <si>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</si>
  <si>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</si>
  <si>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</si>
  <si>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</si>
  <si>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</si>
  <si>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</si>
  <si>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</si>
  <si>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</si>
  <si>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</si>
  <si>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</si>
  <si>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</si>
  <si>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</si>
  <si>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</si>
  <si>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</si>
  <si>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</si>
  <si>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</si>
  <si>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</si>
  <si>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</si>
  <si>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</si>
  <si>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</si>
  <si>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</si>
  <si>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Kouga(EC108)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</si>
  <si>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</si>
  <si>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</si>
  <si>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</si>
  <si>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</si>
  <si>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</si>
  <si>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</si>
  <si>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</si>
  <si>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</si>
  <si>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</si>
  <si>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</si>
  <si>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</si>
  <si>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</si>
  <si>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</si>
  <si>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</si>
  <si>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</si>
  <si>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</si>
  <si>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</si>
  <si>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</si>
  <si>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</si>
  <si>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</si>
  <si>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</si>
  <si>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</si>
  <si>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</si>
  <si>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</si>
  <si>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</si>
  <si>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</si>
  <si>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</si>
  <si>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</si>
  <si>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</si>
  <si>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</si>
  <si>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</si>
  <si>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</si>
  <si>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</si>
  <si>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</si>
  <si>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</si>
  <si>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Kouga(EC108)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</si>
  <si>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</si>
  <si>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</si>
  <si>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Eastern Cape: Kouga(EC108)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</si>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</sst>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135339445</v>
      </c>
      <c r="C5" s="19">
        <v>0</v>
      </c>
      <c r="D5" s="59">
        <v>148563488</v>
      </c>
      <c r="E5" s="60">
        <v>148671261</v>
      </c>
      <c r="F5" s="60">
        <v>60912165</v>
      </c>
      <c r="G5" s="60">
        <v>7320208</v>
      </c>
      <c r="H5" s="60">
        <v>7979717</v>
      </c>
      <c r="I5" s="60">
        <v>76212090</v>
      </c>
      <c r="J5" s="60">
        <v>8001843</v>
      </c>
      <c r="K5" s="60">
        <v>8420903</v>
      </c>
      <c r="L5" s="60">
        <v>8323889</v>
      </c>
      <c r="M5" s="60">
        <v>24746635</v>
      </c>
      <c r="N5" s="60">
        <v>8277067</v>
      </c>
      <c r="O5" s="60">
        <v>8088819</v>
      </c>
      <c r="P5" s="60">
        <v>8130475</v>
      </c>
      <c r="Q5" s="60">
        <v>24496361</v>
      </c>
      <c r="R5" s="60">
        <v>0</v>
      </c>
      <c r="S5" s="60">
        <v>0</v>
      </c>
      <c r="T5" s="60">
        <v>0</v>
      </c>
      <c r="U5" s="60">
        <v>0</v>
      </c>
      <c r="V5" s="60">
        <v>125455086</v>
      </c>
      <c r="W5" s="60">
        <v>121822059</v>
      </c>
      <c r="X5" s="60">
        <v>3633027</v>
      </c>
      <c r="Y5" s="61">
        <v>2.98</v>
      </c>
      <c r="Z5" s="62">
        <v>148671261</v>
      </c>
    </row>
    <row r="6" spans="1:26" ht="12.75">
      <c r="A6" s="58" t="s">
        <v>32</v>
      </c>
      <c r="B6" s="19">
        <v>326545507</v>
      </c>
      <c r="C6" s="19">
        <v>0</v>
      </c>
      <c r="D6" s="59">
        <v>356823910</v>
      </c>
      <c r="E6" s="60">
        <v>351454658</v>
      </c>
      <c r="F6" s="60">
        <v>37407132</v>
      </c>
      <c r="G6" s="60">
        <v>31585140</v>
      </c>
      <c r="H6" s="60">
        <v>31742668</v>
      </c>
      <c r="I6" s="60">
        <v>100734940</v>
      </c>
      <c r="J6" s="60">
        <v>29145967</v>
      </c>
      <c r="K6" s="60">
        <v>27881444</v>
      </c>
      <c r="L6" s="60">
        <v>32028967</v>
      </c>
      <c r="M6" s="60">
        <v>89056378</v>
      </c>
      <c r="N6" s="60">
        <v>34351766</v>
      </c>
      <c r="O6" s="60">
        <v>31586126</v>
      </c>
      <c r="P6" s="60">
        <v>16496790</v>
      </c>
      <c r="Q6" s="60">
        <v>82434682</v>
      </c>
      <c r="R6" s="60">
        <v>0</v>
      </c>
      <c r="S6" s="60">
        <v>0</v>
      </c>
      <c r="T6" s="60">
        <v>0</v>
      </c>
      <c r="U6" s="60">
        <v>0</v>
      </c>
      <c r="V6" s="60">
        <v>272226000</v>
      </c>
      <c r="W6" s="60">
        <v>272107569</v>
      </c>
      <c r="X6" s="60">
        <v>118431</v>
      </c>
      <c r="Y6" s="61">
        <v>0.04</v>
      </c>
      <c r="Z6" s="62">
        <v>351454658</v>
      </c>
    </row>
    <row r="7" spans="1:26" ht="12.75">
      <c r="A7" s="58" t="s">
        <v>33</v>
      </c>
      <c r="B7" s="19">
        <v>5031308</v>
      </c>
      <c r="C7" s="19">
        <v>0</v>
      </c>
      <c r="D7" s="59">
        <v>3000000</v>
      </c>
      <c r="E7" s="60">
        <v>6787662</v>
      </c>
      <c r="F7" s="60">
        <v>147240</v>
      </c>
      <c r="G7" s="60">
        <v>398591</v>
      </c>
      <c r="H7" s="60">
        <v>680425</v>
      </c>
      <c r="I7" s="60">
        <v>1226256</v>
      </c>
      <c r="J7" s="60">
        <v>519547</v>
      </c>
      <c r="K7" s="60">
        <v>593144</v>
      </c>
      <c r="L7" s="60">
        <v>530772</v>
      </c>
      <c r="M7" s="60">
        <v>1643463</v>
      </c>
      <c r="N7" s="60">
        <v>297781</v>
      </c>
      <c r="O7" s="60">
        <v>1199204</v>
      </c>
      <c r="P7" s="60">
        <v>625958</v>
      </c>
      <c r="Q7" s="60">
        <v>2122943</v>
      </c>
      <c r="R7" s="60">
        <v>0</v>
      </c>
      <c r="S7" s="60">
        <v>0</v>
      </c>
      <c r="T7" s="60">
        <v>0</v>
      </c>
      <c r="U7" s="60">
        <v>0</v>
      </c>
      <c r="V7" s="60">
        <v>4992662</v>
      </c>
      <c r="W7" s="60">
        <v>2250000</v>
      </c>
      <c r="X7" s="60">
        <v>2742662</v>
      </c>
      <c r="Y7" s="61">
        <v>121.9</v>
      </c>
      <c r="Z7" s="62">
        <v>6787662</v>
      </c>
    </row>
    <row r="8" spans="1:26" ht="12.75">
      <c r="A8" s="58" t="s">
        <v>34</v>
      </c>
      <c r="B8" s="19">
        <v>137377211</v>
      </c>
      <c r="C8" s="19">
        <v>0</v>
      </c>
      <c r="D8" s="59">
        <v>100681408</v>
      </c>
      <c r="E8" s="60">
        <v>101003708</v>
      </c>
      <c r="F8" s="60">
        <v>38175000</v>
      </c>
      <c r="G8" s="60">
        <v>0</v>
      </c>
      <c r="H8" s="60">
        <v>0</v>
      </c>
      <c r="I8" s="60">
        <v>38175000</v>
      </c>
      <c r="J8" s="60">
        <v>1798246</v>
      </c>
      <c r="K8" s="60">
        <v>1167170</v>
      </c>
      <c r="L8" s="60">
        <v>29297000</v>
      </c>
      <c r="M8" s="60">
        <v>32262416</v>
      </c>
      <c r="N8" s="60">
        <v>0</v>
      </c>
      <c r="O8" s="60">
        <v>583267</v>
      </c>
      <c r="P8" s="60">
        <v>22907000</v>
      </c>
      <c r="Q8" s="60">
        <v>23490267</v>
      </c>
      <c r="R8" s="60">
        <v>0</v>
      </c>
      <c r="S8" s="60">
        <v>0</v>
      </c>
      <c r="T8" s="60">
        <v>0</v>
      </c>
      <c r="U8" s="60">
        <v>0</v>
      </c>
      <c r="V8" s="60">
        <v>93927683</v>
      </c>
      <c r="W8" s="60">
        <v>99911494</v>
      </c>
      <c r="X8" s="60">
        <v>-5983811</v>
      </c>
      <c r="Y8" s="61">
        <v>-5.99</v>
      </c>
      <c r="Z8" s="62">
        <v>101003708</v>
      </c>
    </row>
    <row r="9" spans="1:26" ht="12.75">
      <c r="A9" s="58" t="s">
        <v>35</v>
      </c>
      <c r="B9" s="19">
        <v>30742331</v>
      </c>
      <c r="C9" s="19">
        <v>0</v>
      </c>
      <c r="D9" s="59">
        <v>28105442</v>
      </c>
      <c r="E9" s="60">
        <v>31478860</v>
      </c>
      <c r="F9" s="60">
        <v>5926285</v>
      </c>
      <c r="G9" s="60">
        <v>4203965</v>
      </c>
      <c r="H9" s="60">
        <v>4156155</v>
      </c>
      <c r="I9" s="60">
        <v>14286405</v>
      </c>
      <c r="J9" s="60">
        <v>3540953</v>
      </c>
      <c r="K9" s="60">
        <v>4712212</v>
      </c>
      <c r="L9" s="60">
        <v>4149027</v>
      </c>
      <c r="M9" s="60">
        <v>12402192</v>
      </c>
      <c r="N9" s="60">
        <v>3897784</v>
      </c>
      <c r="O9" s="60">
        <v>3924236</v>
      </c>
      <c r="P9" s="60">
        <v>5460739</v>
      </c>
      <c r="Q9" s="60">
        <v>13282759</v>
      </c>
      <c r="R9" s="60">
        <v>0</v>
      </c>
      <c r="S9" s="60">
        <v>0</v>
      </c>
      <c r="T9" s="60">
        <v>0</v>
      </c>
      <c r="U9" s="60">
        <v>0</v>
      </c>
      <c r="V9" s="60">
        <v>39971356</v>
      </c>
      <c r="W9" s="60">
        <v>21079081</v>
      </c>
      <c r="X9" s="60">
        <v>18892275</v>
      </c>
      <c r="Y9" s="61">
        <v>89.63</v>
      </c>
      <c r="Z9" s="62">
        <v>31478860</v>
      </c>
    </row>
    <row r="10" spans="1:26" ht="22.5">
      <c r="A10" s="63" t="s">
        <v>278</v>
      </c>
      <c r="B10" s="64">
        <f>SUM(B5:B9)</f>
        <v>635035802</v>
      </c>
      <c r="C10" s="64">
        <f>SUM(C5:C9)</f>
        <v>0</v>
      </c>
      <c r="D10" s="65">
        <f aca="true" t="shared" si="0" ref="D10:Z10">SUM(D5:D9)</f>
        <v>637174248</v>
      </c>
      <c r="E10" s="66">
        <f t="shared" si="0"/>
        <v>639396149</v>
      </c>
      <c r="F10" s="66">
        <f t="shared" si="0"/>
        <v>142567822</v>
      </c>
      <c r="G10" s="66">
        <f t="shared" si="0"/>
        <v>43507904</v>
      </c>
      <c r="H10" s="66">
        <f t="shared" si="0"/>
        <v>44558965</v>
      </c>
      <c r="I10" s="66">
        <f t="shared" si="0"/>
        <v>230634691</v>
      </c>
      <c r="J10" s="66">
        <f t="shared" si="0"/>
        <v>43006556</v>
      </c>
      <c r="K10" s="66">
        <f t="shared" si="0"/>
        <v>42774873</v>
      </c>
      <c r="L10" s="66">
        <f t="shared" si="0"/>
        <v>74329655</v>
      </c>
      <c r="M10" s="66">
        <f t="shared" si="0"/>
        <v>160111084</v>
      </c>
      <c r="N10" s="66">
        <f t="shared" si="0"/>
        <v>46824398</v>
      </c>
      <c r="O10" s="66">
        <f t="shared" si="0"/>
        <v>45381652</v>
      </c>
      <c r="P10" s="66">
        <f t="shared" si="0"/>
        <v>53620962</v>
      </c>
      <c r="Q10" s="66">
        <f t="shared" si="0"/>
        <v>145827012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536572787</v>
      </c>
      <c r="W10" s="66">
        <f t="shared" si="0"/>
        <v>517170203</v>
      </c>
      <c r="X10" s="66">
        <f t="shared" si="0"/>
        <v>19402584</v>
      </c>
      <c r="Y10" s="67">
        <f>+IF(W10&lt;&gt;0,(X10/W10)*100,0)</f>
        <v>3.7516824997746436</v>
      </c>
      <c r="Z10" s="68">
        <f t="shared" si="0"/>
        <v>639396149</v>
      </c>
    </row>
    <row r="11" spans="1:26" ht="12.75">
      <c r="A11" s="58" t="s">
        <v>37</v>
      </c>
      <c r="B11" s="19">
        <v>228678963</v>
      </c>
      <c r="C11" s="19">
        <v>0</v>
      </c>
      <c r="D11" s="59">
        <v>233201497</v>
      </c>
      <c r="E11" s="60">
        <v>229366288</v>
      </c>
      <c r="F11" s="60">
        <v>17313488</v>
      </c>
      <c r="G11" s="60">
        <v>17585469</v>
      </c>
      <c r="H11" s="60">
        <v>17071541</v>
      </c>
      <c r="I11" s="60">
        <v>51970498</v>
      </c>
      <c r="J11" s="60">
        <v>17400745</v>
      </c>
      <c r="K11" s="60">
        <v>28717302</v>
      </c>
      <c r="L11" s="60">
        <v>17897422</v>
      </c>
      <c r="M11" s="60">
        <v>64015469</v>
      </c>
      <c r="N11" s="60">
        <v>19363338</v>
      </c>
      <c r="O11" s="60">
        <v>18229015</v>
      </c>
      <c r="P11" s="60">
        <v>17202295</v>
      </c>
      <c r="Q11" s="60">
        <v>54794648</v>
      </c>
      <c r="R11" s="60">
        <v>0</v>
      </c>
      <c r="S11" s="60">
        <v>0</v>
      </c>
      <c r="T11" s="60">
        <v>0</v>
      </c>
      <c r="U11" s="60">
        <v>0</v>
      </c>
      <c r="V11" s="60">
        <v>170780615</v>
      </c>
      <c r="W11" s="60">
        <v>177233140</v>
      </c>
      <c r="X11" s="60">
        <v>-6452525</v>
      </c>
      <c r="Y11" s="61">
        <v>-3.64</v>
      </c>
      <c r="Z11" s="62">
        <v>229366288</v>
      </c>
    </row>
    <row r="12" spans="1:26" ht="12.75">
      <c r="A12" s="58" t="s">
        <v>38</v>
      </c>
      <c r="B12" s="19">
        <v>10513662</v>
      </c>
      <c r="C12" s="19">
        <v>0</v>
      </c>
      <c r="D12" s="59">
        <v>11003887</v>
      </c>
      <c r="E12" s="60">
        <v>10917309</v>
      </c>
      <c r="F12" s="60">
        <v>876348</v>
      </c>
      <c r="G12" s="60">
        <v>841591</v>
      </c>
      <c r="H12" s="60">
        <v>872365</v>
      </c>
      <c r="I12" s="60">
        <v>2590304</v>
      </c>
      <c r="J12" s="60">
        <v>857101</v>
      </c>
      <c r="K12" s="60">
        <v>895857</v>
      </c>
      <c r="L12" s="60">
        <v>891824</v>
      </c>
      <c r="M12" s="60">
        <v>2644782</v>
      </c>
      <c r="N12" s="60">
        <v>876536</v>
      </c>
      <c r="O12" s="60">
        <v>878591</v>
      </c>
      <c r="P12" s="60">
        <v>1348666</v>
      </c>
      <c r="Q12" s="60">
        <v>3103793</v>
      </c>
      <c r="R12" s="60">
        <v>0</v>
      </c>
      <c r="S12" s="60">
        <v>0</v>
      </c>
      <c r="T12" s="60">
        <v>0</v>
      </c>
      <c r="U12" s="60">
        <v>0</v>
      </c>
      <c r="V12" s="60">
        <v>8338879</v>
      </c>
      <c r="W12" s="60">
        <v>7922799</v>
      </c>
      <c r="X12" s="60">
        <v>416080</v>
      </c>
      <c r="Y12" s="61">
        <v>5.25</v>
      </c>
      <c r="Z12" s="62">
        <v>10917309</v>
      </c>
    </row>
    <row r="13" spans="1:26" ht="12.75">
      <c r="A13" s="58" t="s">
        <v>279</v>
      </c>
      <c r="B13" s="19">
        <v>87291539</v>
      </c>
      <c r="C13" s="19">
        <v>0</v>
      </c>
      <c r="D13" s="59">
        <v>83123168</v>
      </c>
      <c r="E13" s="60">
        <v>83123168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55820103</v>
      </c>
      <c r="P13" s="60">
        <v>0</v>
      </c>
      <c r="Q13" s="60">
        <v>55820103</v>
      </c>
      <c r="R13" s="60">
        <v>0</v>
      </c>
      <c r="S13" s="60">
        <v>0</v>
      </c>
      <c r="T13" s="60">
        <v>0</v>
      </c>
      <c r="U13" s="60">
        <v>0</v>
      </c>
      <c r="V13" s="60">
        <v>55820103</v>
      </c>
      <c r="W13" s="60"/>
      <c r="X13" s="60">
        <v>55820103</v>
      </c>
      <c r="Y13" s="61">
        <v>0</v>
      </c>
      <c r="Z13" s="62">
        <v>83123168</v>
      </c>
    </row>
    <row r="14" spans="1:26" ht="12.75">
      <c r="A14" s="58" t="s">
        <v>40</v>
      </c>
      <c r="B14" s="19">
        <v>9127513</v>
      </c>
      <c r="C14" s="19">
        <v>0</v>
      </c>
      <c r="D14" s="59">
        <v>4462808</v>
      </c>
      <c r="E14" s="60">
        <v>4462808</v>
      </c>
      <c r="F14" s="60">
        <v>0</v>
      </c>
      <c r="G14" s="60">
        <v>801173</v>
      </c>
      <c r="H14" s="60">
        <v>0</v>
      </c>
      <c r="I14" s="60">
        <v>801173</v>
      </c>
      <c r="J14" s="60">
        <v>771714</v>
      </c>
      <c r="K14" s="60">
        <v>0</v>
      </c>
      <c r="L14" s="60">
        <v>763183</v>
      </c>
      <c r="M14" s="60">
        <v>1534897</v>
      </c>
      <c r="N14" s="60">
        <v>0</v>
      </c>
      <c r="O14" s="60">
        <v>760143</v>
      </c>
      <c r="P14" s="60">
        <v>-53494</v>
      </c>
      <c r="Q14" s="60">
        <v>706649</v>
      </c>
      <c r="R14" s="60">
        <v>0</v>
      </c>
      <c r="S14" s="60">
        <v>0</v>
      </c>
      <c r="T14" s="60">
        <v>0</v>
      </c>
      <c r="U14" s="60">
        <v>0</v>
      </c>
      <c r="V14" s="60">
        <v>3042719</v>
      </c>
      <c r="W14" s="60">
        <v>3480993</v>
      </c>
      <c r="X14" s="60">
        <v>-438274</v>
      </c>
      <c r="Y14" s="61">
        <v>-12.59</v>
      </c>
      <c r="Z14" s="62">
        <v>4462808</v>
      </c>
    </row>
    <row r="15" spans="1:26" ht="12.75">
      <c r="A15" s="58" t="s">
        <v>41</v>
      </c>
      <c r="B15" s="19">
        <v>204008230</v>
      </c>
      <c r="C15" s="19">
        <v>0</v>
      </c>
      <c r="D15" s="59">
        <v>243393187</v>
      </c>
      <c r="E15" s="60">
        <v>255068483</v>
      </c>
      <c r="F15" s="60">
        <v>2013671</v>
      </c>
      <c r="G15" s="60">
        <v>42705504</v>
      </c>
      <c r="H15" s="60">
        <v>8057981</v>
      </c>
      <c r="I15" s="60">
        <v>52777156</v>
      </c>
      <c r="J15" s="60">
        <v>28687867</v>
      </c>
      <c r="K15" s="60">
        <v>15598839</v>
      </c>
      <c r="L15" s="60">
        <v>17118094</v>
      </c>
      <c r="M15" s="60">
        <v>61404800</v>
      </c>
      <c r="N15" s="60">
        <v>18819903</v>
      </c>
      <c r="O15" s="60">
        <v>16796688</v>
      </c>
      <c r="P15" s="60">
        <v>14990126</v>
      </c>
      <c r="Q15" s="60">
        <v>50606717</v>
      </c>
      <c r="R15" s="60">
        <v>0</v>
      </c>
      <c r="S15" s="60">
        <v>0</v>
      </c>
      <c r="T15" s="60">
        <v>0</v>
      </c>
      <c r="U15" s="60">
        <v>0</v>
      </c>
      <c r="V15" s="60">
        <v>164788673</v>
      </c>
      <c r="W15" s="60">
        <v>189596279</v>
      </c>
      <c r="X15" s="60">
        <v>-24807606</v>
      </c>
      <c r="Y15" s="61">
        <v>-13.08</v>
      </c>
      <c r="Z15" s="62">
        <v>255068483</v>
      </c>
    </row>
    <row r="16" spans="1:26" ht="12.75">
      <c r="A16" s="69" t="s">
        <v>42</v>
      </c>
      <c r="B16" s="19">
        <v>0</v>
      </c>
      <c r="C16" s="19">
        <v>0</v>
      </c>
      <c r="D16" s="59">
        <v>580000</v>
      </c>
      <c r="E16" s="60">
        <v>1080000</v>
      </c>
      <c r="F16" s="60">
        <v>3182274</v>
      </c>
      <c r="G16" s="60">
        <v>3230791</v>
      </c>
      <c r="H16" s="60">
        <v>3165991</v>
      </c>
      <c r="I16" s="60">
        <v>9579056</v>
      </c>
      <c r="J16" s="60">
        <v>3514667</v>
      </c>
      <c r="K16" s="60">
        <v>3142046</v>
      </c>
      <c r="L16" s="60">
        <v>3717349</v>
      </c>
      <c r="M16" s="60">
        <v>10374062</v>
      </c>
      <c r="N16" s="60">
        <v>3821507</v>
      </c>
      <c r="O16" s="60">
        <v>3380055</v>
      </c>
      <c r="P16" s="60">
        <v>3904792</v>
      </c>
      <c r="Q16" s="60">
        <v>11106354</v>
      </c>
      <c r="R16" s="60">
        <v>0</v>
      </c>
      <c r="S16" s="60">
        <v>0</v>
      </c>
      <c r="T16" s="60">
        <v>0</v>
      </c>
      <c r="U16" s="60">
        <v>0</v>
      </c>
      <c r="V16" s="60">
        <v>31059472</v>
      </c>
      <c r="W16" s="60">
        <v>580000</v>
      </c>
      <c r="X16" s="60">
        <v>30479472</v>
      </c>
      <c r="Y16" s="61">
        <v>5255.08</v>
      </c>
      <c r="Z16" s="62">
        <v>1080000</v>
      </c>
    </row>
    <row r="17" spans="1:26" ht="12.75">
      <c r="A17" s="58" t="s">
        <v>43</v>
      </c>
      <c r="B17" s="19">
        <v>102335866</v>
      </c>
      <c r="C17" s="19">
        <v>0</v>
      </c>
      <c r="D17" s="59">
        <v>110591977</v>
      </c>
      <c r="E17" s="60">
        <v>111521461</v>
      </c>
      <c r="F17" s="60">
        <v>3776708</v>
      </c>
      <c r="G17" s="60">
        <v>6344888</v>
      </c>
      <c r="H17" s="60">
        <v>6676924</v>
      </c>
      <c r="I17" s="60">
        <v>16798520</v>
      </c>
      <c r="J17" s="60">
        <v>7535546</v>
      </c>
      <c r="K17" s="60">
        <v>7950880</v>
      </c>
      <c r="L17" s="60">
        <v>7809467</v>
      </c>
      <c r="M17" s="60">
        <v>23295893</v>
      </c>
      <c r="N17" s="60">
        <v>6999079</v>
      </c>
      <c r="O17" s="60">
        <v>17801843</v>
      </c>
      <c r="P17" s="60">
        <v>8986844</v>
      </c>
      <c r="Q17" s="60">
        <v>33787766</v>
      </c>
      <c r="R17" s="60">
        <v>0</v>
      </c>
      <c r="S17" s="60">
        <v>0</v>
      </c>
      <c r="T17" s="60">
        <v>0</v>
      </c>
      <c r="U17" s="60">
        <v>0</v>
      </c>
      <c r="V17" s="60">
        <v>73882179</v>
      </c>
      <c r="W17" s="60">
        <v>17158693</v>
      </c>
      <c r="X17" s="60">
        <v>56723486</v>
      </c>
      <c r="Y17" s="61">
        <v>330.58</v>
      </c>
      <c r="Z17" s="62">
        <v>111521461</v>
      </c>
    </row>
    <row r="18" spans="1:26" ht="12.75">
      <c r="A18" s="70" t="s">
        <v>44</v>
      </c>
      <c r="B18" s="71">
        <f>SUM(B11:B17)</f>
        <v>641955773</v>
      </c>
      <c r="C18" s="71">
        <f>SUM(C11:C17)</f>
        <v>0</v>
      </c>
      <c r="D18" s="72">
        <f aca="true" t="shared" si="1" ref="D18:Z18">SUM(D11:D17)</f>
        <v>686356524</v>
      </c>
      <c r="E18" s="73">
        <f t="shared" si="1"/>
        <v>695539517</v>
      </c>
      <c r="F18" s="73">
        <f t="shared" si="1"/>
        <v>27162489</v>
      </c>
      <c r="G18" s="73">
        <f t="shared" si="1"/>
        <v>71509416</v>
      </c>
      <c r="H18" s="73">
        <f t="shared" si="1"/>
        <v>35844802</v>
      </c>
      <c r="I18" s="73">
        <f t="shared" si="1"/>
        <v>134516707</v>
      </c>
      <c r="J18" s="73">
        <f t="shared" si="1"/>
        <v>58767640</v>
      </c>
      <c r="K18" s="73">
        <f t="shared" si="1"/>
        <v>56304924</v>
      </c>
      <c r="L18" s="73">
        <f t="shared" si="1"/>
        <v>48197339</v>
      </c>
      <c r="M18" s="73">
        <f t="shared" si="1"/>
        <v>163269903</v>
      </c>
      <c r="N18" s="73">
        <f t="shared" si="1"/>
        <v>49880363</v>
      </c>
      <c r="O18" s="73">
        <f t="shared" si="1"/>
        <v>113666438</v>
      </c>
      <c r="P18" s="73">
        <f t="shared" si="1"/>
        <v>46379229</v>
      </c>
      <c r="Q18" s="73">
        <f t="shared" si="1"/>
        <v>209926030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507712640</v>
      </c>
      <c r="W18" s="73">
        <f t="shared" si="1"/>
        <v>395971904</v>
      </c>
      <c r="X18" s="73">
        <f t="shared" si="1"/>
        <v>111740736</v>
      </c>
      <c r="Y18" s="67">
        <f>+IF(W18&lt;&gt;0,(X18/W18)*100,0)</f>
        <v>28.21935972507787</v>
      </c>
      <c r="Z18" s="74">
        <f t="shared" si="1"/>
        <v>695539517</v>
      </c>
    </row>
    <row r="19" spans="1:26" ht="12.75">
      <c r="A19" s="70" t="s">
        <v>45</v>
      </c>
      <c r="B19" s="75">
        <f>+B10-B18</f>
        <v>-6919971</v>
      </c>
      <c r="C19" s="75">
        <f>+C10-C18</f>
        <v>0</v>
      </c>
      <c r="D19" s="76">
        <f aca="true" t="shared" si="2" ref="D19:Z19">+D10-D18</f>
        <v>-49182276</v>
      </c>
      <c r="E19" s="77">
        <f t="shared" si="2"/>
        <v>-56143368</v>
      </c>
      <c r="F19" s="77">
        <f t="shared" si="2"/>
        <v>115405333</v>
      </c>
      <c r="G19" s="77">
        <f t="shared" si="2"/>
        <v>-28001512</v>
      </c>
      <c r="H19" s="77">
        <f t="shared" si="2"/>
        <v>8714163</v>
      </c>
      <c r="I19" s="77">
        <f t="shared" si="2"/>
        <v>96117984</v>
      </c>
      <c r="J19" s="77">
        <f t="shared" si="2"/>
        <v>-15761084</v>
      </c>
      <c r="K19" s="77">
        <f t="shared" si="2"/>
        <v>-13530051</v>
      </c>
      <c r="L19" s="77">
        <f t="shared" si="2"/>
        <v>26132316</v>
      </c>
      <c r="M19" s="77">
        <f t="shared" si="2"/>
        <v>-3158819</v>
      </c>
      <c r="N19" s="77">
        <f t="shared" si="2"/>
        <v>-3055965</v>
      </c>
      <c r="O19" s="77">
        <f t="shared" si="2"/>
        <v>-68284786</v>
      </c>
      <c r="P19" s="77">
        <f t="shared" si="2"/>
        <v>7241733</v>
      </c>
      <c r="Q19" s="77">
        <f t="shared" si="2"/>
        <v>-64099018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28860147</v>
      </c>
      <c r="W19" s="77">
        <f>IF(E10=E18,0,W10-W18)</f>
        <v>121198299</v>
      </c>
      <c r="X19" s="77">
        <f t="shared" si="2"/>
        <v>-92338152</v>
      </c>
      <c r="Y19" s="78">
        <f>+IF(W19&lt;&gt;0,(X19/W19)*100,0)</f>
        <v>-76.18766332685907</v>
      </c>
      <c r="Z19" s="79">
        <f t="shared" si="2"/>
        <v>-56143368</v>
      </c>
    </row>
    <row r="20" spans="1:26" ht="12.75">
      <c r="A20" s="58" t="s">
        <v>46</v>
      </c>
      <c r="B20" s="19">
        <v>30800000</v>
      </c>
      <c r="C20" s="19">
        <v>0</v>
      </c>
      <c r="D20" s="59">
        <v>38383347</v>
      </c>
      <c r="E20" s="60">
        <v>38383347</v>
      </c>
      <c r="F20" s="60">
        <v>0</v>
      </c>
      <c r="G20" s="60">
        <v>0</v>
      </c>
      <c r="H20" s="60">
        <v>5496843</v>
      </c>
      <c r="I20" s="60">
        <v>5496843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13061081</v>
      </c>
      <c r="Q20" s="60">
        <v>13061081</v>
      </c>
      <c r="R20" s="60">
        <v>0</v>
      </c>
      <c r="S20" s="60">
        <v>0</v>
      </c>
      <c r="T20" s="60">
        <v>0</v>
      </c>
      <c r="U20" s="60">
        <v>0</v>
      </c>
      <c r="V20" s="60">
        <v>18557924</v>
      </c>
      <c r="W20" s="60">
        <v>38383347</v>
      </c>
      <c r="X20" s="60">
        <v>-19825423</v>
      </c>
      <c r="Y20" s="61">
        <v>-51.65</v>
      </c>
      <c r="Z20" s="62">
        <v>38383347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23880029</v>
      </c>
      <c r="C22" s="86">
        <f>SUM(C19:C21)</f>
        <v>0</v>
      </c>
      <c r="D22" s="87">
        <f aca="true" t="shared" si="3" ref="D22:Z22">SUM(D19:D21)</f>
        <v>-10798929</v>
      </c>
      <c r="E22" s="88">
        <f t="shared" si="3"/>
        <v>-17760021</v>
      </c>
      <c r="F22" s="88">
        <f t="shared" si="3"/>
        <v>115405333</v>
      </c>
      <c r="G22" s="88">
        <f t="shared" si="3"/>
        <v>-28001512</v>
      </c>
      <c r="H22" s="88">
        <f t="shared" si="3"/>
        <v>14211006</v>
      </c>
      <c r="I22" s="88">
        <f t="shared" si="3"/>
        <v>101614827</v>
      </c>
      <c r="J22" s="88">
        <f t="shared" si="3"/>
        <v>-15761084</v>
      </c>
      <c r="K22" s="88">
        <f t="shared" si="3"/>
        <v>-13530051</v>
      </c>
      <c r="L22" s="88">
        <f t="shared" si="3"/>
        <v>26132316</v>
      </c>
      <c r="M22" s="88">
        <f t="shared" si="3"/>
        <v>-3158819</v>
      </c>
      <c r="N22" s="88">
        <f t="shared" si="3"/>
        <v>-3055965</v>
      </c>
      <c r="O22" s="88">
        <f t="shared" si="3"/>
        <v>-68284786</v>
      </c>
      <c r="P22" s="88">
        <f t="shared" si="3"/>
        <v>20302814</v>
      </c>
      <c r="Q22" s="88">
        <f t="shared" si="3"/>
        <v>-51037937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47418071</v>
      </c>
      <c r="W22" s="88">
        <f t="shared" si="3"/>
        <v>159581646</v>
      </c>
      <c r="X22" s="88">
        <f t="shared" si="3"/>
        <v>-112163575</v>
      </c>
      <c r="Y22" s="89">
        <f>+IF(W22&lt;&gt;0,(X22/W22)*100,0)</f>
        <v>-70.28601208938527</v>
      </c>
      <c r="Z22" s="90">
        <f t="shared" si="3"/>
        <v>-17760021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23880029</v>
      </c>
      <c r="C24" s="75">
        <f>SUM(C22:C23)</f>
        <v>0</v>
      </c>
      <c r="D24" s="76">
        <f aca="true" t="shared" si="4" ref="D24:Z24">SUM(D22:D23)</f>
        <v>-10798929</v>
      </c>
      <c r="E24" s="77">
        <f t="shared" si="4"/>
        <v>-17760021</v>
      </c>
      <c r="F24" s="77">
        <f t="shared" si="4"/>
        <v>115405333</v>
      </c>
      <c r="G24" s="77">
        <f t="shared" si="4"/>
        <v>-28001512</v>
      </c>
      <c r="H24" s="77">
        <f t="shared" si="4"/>
        <v>14211006</v>
      </c>
      <c r="I24" s="77">
        <f t="shared" si="4"/>
        <v>101614827</v>
      </c>
      <c r="J24" s="77">
        <f t="shared" si="4"/>
        <v>-15761084</v>
      </c>
      <c r="K24" s="77">
        <f t="shared" si="4"/>
        <v>-13530051</v>
      </c>
      <c r="L24" s="77">
        <f t="shared" si="4"/>
        <v>26132316</v>
      </c>
      <c r="M24" s="77">
        <f t="shared" si="4"/>
        <v>-3158819</v>
      </c>
      <c r="N24" s="77">
        <f t="shared" si="4"/>
        <v>-3055965</v>
      </c>
      <c r="O24" s="77">
        <f t="shared" si="4"/>
        <v>-68284786</v>
      </c>
      <c r="P24" s="77">
        <f t="shared" si="4"/>
        <v>20302814</v>
      </c>
      <c r="Q24" s="77">
        <f t="shared" si="4"/>
        <v>-51037937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47418071</v>
      </c>
      <c r="W24" s="77">
        <f t="shared" si="4"/>
        <v>159581646</v>
      </c>
      <c r="X24" s="77">
        <f t="shared" si="4"/>
        <v>-112163575</v>
      </c>
      <c r="Y24" s="78">
        <f>+IF(W24&lt;&gt;0,(X24/W24)*100,0)</f>
        <v>-70.28601208938527</v>
      </c>
      <c r="Z24" s="79">
        <f t="shared" si="4"/>
        <v>-17760021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85659706</v>
      </c>
      <c r="C27" s="22">
        <v>0</v>
      </c>
      <c r="D27" s="99">
        <v>63068547</v>
      </c>
      <c r="E27" s="100">
        <v>68385264</v>
      </c>
      <c r="F27" s="100">
        <v>70175</v>
      </c>
      <c r="G27" s="100">
        <v>1606985</v>
      </c>
      <c r="H27" s="100">
        <v>3284326</v>
      </c>
      <c r="I27" s="100">
        <v>4961486</v>
      </c>
      <c r="J27" s="100">
        <v>4953048</v>
      </c>
      <c r="K27" s="100">
        <v>1588067</v>
      </c>
      <c r="L27" s="100">
        <v>2559379</v>
      </c>
      <c r="M27" s="100">
        <v>9100494</v>
      </c>
      <c r="N27" s="100">
        <v>453104</v>
      </c>
      <c r="O27" s="100">
        <v>2827892</v>
      </c>
      <c r="P27" s="100">
        <v>3212876</v>
      </c>
      <c r="Q27" s="100">
        <v>6493872</v>
      </c>
      <c r="R27" s="100">
        <v>0</v>
      </c>
      <c r="S27" s="100">
        <v>0</v>
      </c>
      <c r="T27" s="100">
        <v>0</v>
      </c>
      <c r="U27" s="100">
        <v>0</v>
      </c>
      <c r="V27" s="100">
        <v>20555852</v>
      </c>
      <c r="W27" s="100">
        <v>51288948</v>
      </c>
      <c r="X27" s="100">
        <v>-30733096</v>
      </c>
      <c r="Y27" s="101">
        <v>-59.92</v>
      </c>
      <c r="Z27" s="102">
        <v>68385264</v>
      </c>
    </row>
    <row r="28" spans="1:26" ht="12.75">
      <c r="A28" s="103" t="s">
        <v>46</v>
      </c>
      <c r="B28" s="19">
        <v>36105190</v>
      </c>
      <c r="C28" s="19">
        <v>0</v>
      </c>
      <c r="D28" s="59">
        <v>38383347</v>
      </c>
      <c r="E28" s="60">
        <v>38383347</v>
      </c>
      <c r="F28" s="60">
        <v>0</v>
      </c>
      <c r="G28" s="60">
        <v>1606985</v>
      </c>
      <c r="H28" s="60">
        <v>2882284</v>
      </c>
      <c r="I28" s="60">
        <v>4489269</v>
      </c>
      <c r="J28" s="60">
        <v>4173685</v>
      </c>
      <c r="K28" s="60">
        <v>1563927</v>
      </c>
      <c r="L28" s="60">
        <v>2258286</v>
      </c>
      <c r="M28" s="60">
        <v>7995898</v>
      </c>
      <c r="N28" s="60">
        <v>0</v>
      </c>
      <c r="O28" s="60">
        <v>2827892</v>
      </c>
      <c r="P28" s="60">
        <v>1671818</v>
      </c>
      <c r="Q28" s="60">
        <v>4499710</v>
      </c>
      <c r="R28" s="60">
        <v>0</v>
      </c>
      <c r="S28" s="60">
        <v>0</v>
      </c>
      <c r="T28" s="60">
        <v>0</v>
      </c>
      <c r="U28" s="60">
        <v>0</v>
      </c>
      <c r="V28" s="60">
        <v>16984877</v>
      </c>
      <c r="W28" s="60">
        <v>28787510</v>
      </c>
      <c r="X28" s="60">
        <v>-11802633</v>
      </c>
      <c r="Y28" s="61">
        <v>-41</v>
      </c>
      <c r="Z28" s="62">
        <v>38383347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49554517</v>
      </c>
      <c r="C31" s="19">
        <v>0</v>
      </c>
      <c r="D31" s="59">
        <v>24685200</v>
      </c>
      <c r="E31" s="60">
        <v>30001917</v>
      </c>
      <c r="F31" s="60">
        <v>70175</v>
      </c>
      <c r="G31" s="60">
        <v>0</v>
      </c>
      <c r="H31" s="60">
        <v>402041</v>
      </c>
      <c r="I31" s="60">
        <v>472216</v>
      </c>
      <c r="J31" s="60">
        <v>779365</v>
      </c>
      <c r="K31" s="60">
        <v>24140</v>
      </c>
      <c r="L31" s="60">
        <v>301093</v>
      </c>
      <c r="M31" s="60">
        <v>1104598</v>
      </c>
      <c r="N31" s="60">
        <v>453104</v>
      </c>
      <c r="O31" s="60">
        <v>0</v>
      </c>
      <c r="P31" s="60">
        <v>1541058</v>
      </c>
      <c r="Q31" s="60">
        <v>1994162</v>
      </c>
      <c r="R31" s="60">
        <v>0</v>
      </c>
      <c r="S31" s="60">
        <v>0</v>
      </c>
      <c r="T31" s="60">
        <v>0</v>
      </c>
      <c r="U31" s="60">
        <v>0</v>
      </c>
      <c r="V31" s="60">
        <v>3570976</v>
      </c>
      <c r="W31" s="60">
        <v>22501438</v>
      </c>
      <c r="X31" s="60">
        <v>-18930462</v>
      </c>
      <c r="Y31" s="61">
        <v>-84.13</v>
      </c>
      <c r="Z31" s="62">
        <v>30001917</v>
      </c>
    </row>
    <row r="32" spans="1:26" ht="12.75">
      <c r="A32" s="70" t="s">
        <v>54</v>
      </c>
      <c r="B32" s="22">
        <f>SUM(B28:B31)</f>
        <v>85659707</v>
      </c>
      <c r="C32" s="22">
        <f>SUM(C28:C31)</f>
        <v>0</v>
      </c>
      <c r="D32" s="99">
        <f aca="true" t="shared" si="5" ref="D32:Z32">SUM(D28:D31)</f>
        <v>63068547</v>
      </c>
      <c r="E32" s="100">
        <f t="shared" si="5"/>
        <v>68385264</v>
      </c>
      <c r="F32" s="100">
        <f t="shared" si="5"/>
        <v>70175</v>
      </c>
      <c r="G32" s="100">
        <f t="shared" si="5"/>
        <v>1606985</v>
      </c>
      <c r="H32" s="100">
        <f t="shared" si="5"/>
        <v>3284325</v>
      </c>
      <c r="I32" s="100">
        <f t="shared" si="5"/>
        <v>4961485</v>
      </c>
      <c r="J32" s="100">
        <f t="shared" si="5"/>
        <v>4953050</v>
      </c>
      <c r="K32" s="100">
        <f t="shared" si="5"/>
        <v>1588067</v>
      </c>
      <c r="L32" s="100">
        <f t="shared" si="5"/>
        <v>2559379</v>
      </c>
      <c r="M32" s="100">
        <f t="shared" si="5"/>
        <v>9100496</v>
      </c>
      <c r="N32" s="100">
        <f t="shared" si="5"/>
        <v>453104</v>
      </c>
      <c r="O32" s="100">
        <f t="shared" si="5"/>
        <v>2827892</v>
      </c>
      <c r="P32" s="100">
        <f t="shared" si="5"/>
        <v>3212876</v>
      </c>
      <c r="Q32" s="100">
        <f t="shared" si="5"/>
        <v>6493872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20555853</v>
      </c>
      <c r="W32" s="100">
        <f t="shared" si="5"/>
        <v>51288948</v>
      </c>
      <c r="X32" s="100">
        <f t="shared" si="5"/>
        <v>-30733095</v>
      </c>
      <c r="Y32" s="101">
        <f>+IF(W32&lt;&gt;0,(X32/W32)*100,0)</f>
        <v>-59.921476650291204</v>
      </c>
      <c r="Z32" s="102">
        <f t="shared" si="5"/>
        <v>68385264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166561541</v>
      </c>
      <c r="C35" s="19">
        <v>0</v>
      </c>
      <c r="D35" s="59">
        <v>127241208</v>
      </c>
      <c r="E35" s="60">
        <v>152993223</v>
      </c>
      <c r="F35" s="60">
        <v>233192519</v>
      </c>
      <c r="G35" s="60">
        <v>220389174</v>
      </c>
      <c r="H35" s="60">
        <v>197355038</v>
      </c>
      <c r="I35" s="60">
        <v>197355038</v>
      </c>
      <c r="J35" s="60">
        <v>193450208</v>
      </c>
      <c r="K35" s="60">
        <v>180935727</v>
      </c>
      <c r="L35" s="60">
        <v>230100508</v>
      </c>
      <c r="M35" s="60">
        <v>230100508</v>
      </c>
      <c r="N35" s="60">
        <v>219120945</v>
      </c>
      <c r="O35" s="60">
        <v>204943945</v>
      </c>
      <c r="P35" s="60">
        <v>228534798</v>
      </c>
      <c r="Q35" s="60">
        <v>228534798</v>
      </c>
      <c r="R35" s="60">
        <v>0</v>
      </c>
      <c r="S35" s="60">
        <v>0</v>
      </c>
      <c r="T35" s="60">
        <v>0</v>
      </c>
      <c r="U35" s="60">
        <v>0</v>
      </c>
      <c r="V35" s="60">
        <v>228534798</v>
      </c>
      <c r="W35" s="60">
        <v>114744917</v>
      </c>
      <c r="X35" s="60">
        <v>113789881</v>
      </c>
      <c r="Y35" s="61">
        <v>99.17</v>
      </c>
      <c r="Z35" s="62">
        <v>152993223</v>
      </c>
    </row>
    <row r="36" spans="1:26" ht="12.75">
      <c r="A36" s="58" t="s">
        <v>57</v>
      </c>
      <c r="B36" s="19">
        <v>2617923121</v>
      </c>
      <c r="C36" s="19">
        <v>0</v>
      </c>
      <c r="D36" s="59">
        <v>2712924851</v>
      </c>
      <c r="E36" s="60">
        <v>2718293077</v>
      </c>
      <c r="F36" s="60">
        <v>2504666381</v>
      </c>
      <c r="G36" s="60">
        <v>2506877213</v>
      </c>
      <c r="H36" s="60">
        <v>2509738403</v>
      </c>
      <c r="I36" s="60">
        <v>2509738403</v>
      </c>
      <c r="J36" s="60">
        <v>2514493473</v>
      </c>
      <c r="K36" s="60">
        <v>2516916262</v>
      </c>
      <c r="L36" s="60">
        <v>2518736198</v>
      </c>
      <c r="M36" s="60">
        <v>2518736198</v>
      </c>
      <c r="N36" s="60">
        <v>2535528804</v>
      </c>
      <c r="O36" s="60">
        <v>2528752816</v>
      </c>
      <c r="P36" s="60">
        <v>2584760551</v>
      </c>
      <c r="Q36" s="60">
        <v>2584760551</v>
      </c>
      <c r="R36" s="60">
        <v>0</v>
      </c>
      <c r="S36" s="60">
        <v>0</v>
      </c>
      <c r="T36" s="60">
        <v>0</v>
      </c>
      <c r="U36" s="60">
        <v>0</v>
      </c>
      <c r="V36" s="60">
        <v>2584760551</v>
      </c>
      <c r="W36" s="60">
        <v>2038719808</v>
      </c>
      <c r="X36" s="60">
        <v>546040743</v>
      </c>
      <c r="Y36" s="61">
        <v>26.78</v>
      </c>
      <c r="Z36" s="62">
        <v>2718293077</v>
      </c>
    </row>
    <row r="37" spans="1:26" ht="12.75">
      <c r="A37" s="58" t="s">
        <v>58</v>
      </c>
      <c r="B37" s="19">
        <v>196003241</v>
      </c>
      <c r="C37" s="19">
        <v>0</v>
      </c>
      <c r="D37" s="59">
        <v>140740181</v>
      </c>
      <c r="E37" s="60">
        <v>155747367</v>
      </c>
      <c r="F37" s="60">
        <v>123416066</v>
      </c>
      <c r="G37" s="60">
        <v>118288055</v>
      </c>
      <c r="H37" s="60">
        <v>105083681</v>
      </c>
      <c r="I37" s="60">
        <v>105083681</v>
      </c>
      <c r="J37" s="60">
        <v>117597666</v>
      </c>
      <c r="K37" s="60">
        <v>144276774</v>
      </c>
      <c r="L37" s="60">
        <v>156125418</v>
      </c>
      <c r="M37" s="60">
        <v>156125418</v>
      </c>
      <c r="N37" s="60">
        <v>169691803</v>
      </c>
      <c r="O37" s="60">
        <v>144284122</v>
      </c>
      <c r="P37" s="60">
        <v>153008664</v>
      </c>
      <c r="Q37" s="60">
        <v>153008664</v>
      </c>
      <c r="R37" s="60">
        <v>0</v>
      </c>
      <c r="S37" s="60">
        <v>0</v>
      </c>
      <c r="T37" s="60">
        <v>0</v>
      </c>
      <c r="U37" s="60">
        <v>0</v>
      </c>
      <c r="V37" s="60">
        <v>153008664</v>
      </c>
      <c r="W37" s="60">
        <v>116810525</v>
      </c>
      <c r="X37" s="60">
        <v>36198139</v>
      </c>
      <c r="Y37" s="61">
        <v>30.99</v>
      </c>
      <c r="Z37" s="62">
        <v>155747367</v>
      </c>
    </row>
    <row r="38" spans="1:26" ht="12.75">
      <c r="A38" s="58" t="s">
        <v>59</v>
      </c>
      <c r="B38" s="19">
        <v>177824974</v>
      </c>
      <c r="C38" s="19">
        <v>0</v>
      </c>
      <c r="D38" s="59">
        <v>137395364</v>
      </c>
      <c r="E38" s="60">
        <v>137395364</v>
      </c>
      <c r="F38" s="60">
        <v>143167692</v>
      </c>
      <c r="G38" s="60">
        <v>143167693</v>
      </c>
      <c r="H38" s="60">
        <v>143167693</v>
      </c>
      <c r="I38" s="60">
        <v>143167693</v>
      </c>
      <c r="J38" s="60">
        <v>150862090</v>
      </c>
      <c r="K38" s="60">
        <v>143167693</v>
      </c>
      <c r="L38" s="60">
        <v>143167693</v>
      </c>
      <c r="M38" s="60">
        <v>143167693</v>
      </c>
      <c r="N38" s="60">
        <v>143167693</v>
      </c>
      <c r="O38" s="60">
        <v>150862090</v>
      </c>
      <c r="P38" s="60">
        <v>171536199</v>
      </c>
      <c r="Q38" s="60">
        <v>171536199</v>
      </c>
      <c r="R38" s="60">
        <v>0</v>
      </c>
      <c r="S38" s="60">
        <v>0</v>
      </c>
      <c r="T38" s="60">
        <v>0</v>
      </c>
      <c r="U38" s="60">
        <v>0</v>
      </c>
      <c r="V38" s="60">
        <v>171536199</v>
      </c>
      <c r="W38" s="60">
        <v>103046523</v>
      </c>
      <c r="X38" s="60">
        <v>68489676</v>
      </c>
      <c r="Y38" s="61">
        <v>66.46</v>
      </c>
      <c r="Z38" s="62">
        <v>137395364</v>
      </c>
    </row>
    <row r="39" spans="1:26" ht="12.75">
      <c r="A39" s="58" t="s">
        <v>60</v>
      </c>
      <c r="B39" s="19">
        <v>2410656447</v>
      </c>
      <c r="C39" s="19">
        <v>0</v>
      </c>
      <c r="D39" s="59">
        <v>2562030512</v>
      </c>
      <c r="E39" s="60">
        <v>2578143568</v>
      </c>
      <c r="F39" s="60">
        <v>2471275142</v>
      </c>
      <c r="G39" s="60">
        <v>2465810640</v>
      </c>
      <c r="H39" s="60">
        <v>2458842068</v>
      </c>
      <c r="I39" s="60">
        <v>2458842068</v>
      </c>
      <c r="J39" s="60">
        <v>2439483925</v>
      </c>
      <c r="K39" s="60">
        <v>2410407521</v>
      </c>
      <c r="L39" s="60">
        <v>2449543595</v>
      </c>
      <c r="M39" s="60">
        <v>2449543595</v>
      </c>
      <c r="N39" s="60">
        <v>2441790253</v>
      </c>
      <c r="O39" s="60">
        <v>2438550548</v>
      </c>
      <c r="P39" s="60">
        <v>2488750487</v>
      </c>
      <c r="Q39" s="60">
        <v>2488750487</v>
      </c>
      <c r="R39" s="60">
        <v>0</v>
      </c>
      <c r="S39" s="60">
        <v>0</v>
      </c>
      <c r="T39" s="60">
        <v>0</v>
      </c>
      <c r="U39" s="60">
        <v>0</v>
      </c>
      <c r="V39" s="60">
        <v>2488750487</v>
      </c>
      <c r="W39" s="60">
        <v>1933607676</v>
      </c>
      <c r="X39" s="60">
        <v>555142811</v>
      </c>
      <c r="Y39" s="61">
        <v>28.71</v>
      </c>
      <c r="Z39" s="62">
        <v>2578143568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152222189</v>
      </c>
      <c r="C42" s="19">
        <v>0</v>
      </c>
      <c r="D42" s="59">
        <v>72324247</v>
      </c>
      <c r="E42" s="60">
        <v>65363141</v>
      </c>
      <c r="F42" s="60">
        <v>30053878</v>
      </c>
      <c r="G42" s="60">
        <v>12309658</v>
      </c>
      <c r="H42" s="60">
        <v>-6088468</v>
      </c>
      <c r="I42" s="60">
        <v>36275068</v>
      </c>
      <c r="J42" s="60">
        <v>15581372</v>
      </c>
      <c r="K42" s="60">
        <v>-18692626</v>
      </c>
      <c r="L42" s="60">
        <v>52899863</v>
      </c>
      <c r="M42" s="60">
        <v>49788609</v>
      </c>
      <c r="N42" s="60">
        <v>-2914270</v>
      </c>
      <c r="O42" s="60">
        <v>-15563641</v>
      </c>
      <c r="P42" s="60">
        <v>27669352</v>
      </c>
      <c r="Q42" s="60">
        <v>9191441</v>
      </c>
      <c r="R42" s="60">
        <v>0</v>
      </c>
      <c r="S42" s="60">
        <v>0</v>
      </c>
      <c r="T42" s="60">
        <v>0</v>
      </c>
      <c r="U42" s="60">
        <v>0</v>
      </c>
      <c r="V42" s="60">
        <v>95255118</v>
      </c>
      <c r="W42" s="60">
        <v>98808007</v>
      </c>
      <c r="X42" s="60">
        <v>-3552889</v>
      </c>
      <c r="Y42" s="61">
        <v>-3.6</v>
      </c>
      <c r="Z42" s="62">
        <v>65363141</v>
      </c>
    </row>
    <row r="43" spans="1:26" ht="12.75">
      <c r="A43" s="58" t="s">
        <v>63</v>
      </c>
      <c r="B43" s="19">
        <v>-85575424</v>
      </c>
      <c r="C43" s="19">
        <v>0</v>
      </c>
      <c r="D43" s="59">
        <v>-63068547</v>
      </c>
      <c r="E43" s="60">
        <v>-68385265</v>
      </c>
      <c r="F43" s="60">
        <v>-4105770</v>
      </c>
      <c r="G43" s="60">
        <v>-1606985</v>
      </c>
      <c r="H43" s="60">
        <v>-3284326</v>
      </c>
      <c r="I43" s="60">
        <v>-8997081</v>
      </c>
      <c r="J43" s="60">
        <v>-4953049</v>
      </c>
      <c r="K43" s="60">
        <v>-1588068</v>
      </c>
      <c r="L43" s="60">
        <v>-2559381</v>
      </c>
      <c r="M43" s="60">
        <v>-9100498</v>
      </c>
      <c r="N43" s="60">
        <v>-453103</v>
      </c>
      <c r="O43" s="60">
        <v>-2827892</v>
      </c>
      <c r="P43" s="60">
        <v>-3212877</v>
      </c>
      <c r="Q43" s="60">
        <v>-6493872</v>
      </c>
      <c r="R43" s="60">
        <v>0</v>
      </c>
      <c r="S43" s="60">
        <v>0</v>
      </c>
      <c r="T43" s="60">
        <v>0</v>
      </c>
      <c r="U43" s="60">
        <v>0</v>
      </c>
      <c r="V43" s="60">
        <v>-24591451</v>
      </c>
      <c r="W43" s="60">
        <v>-43241422</v>
      </c>
      <c r="X43" s="60">
        <v>18649971</v>
      </c>
      <c r="Y43" s="61">
        <v>-43.13</v>
      </c>
      <c r="Z43" s="62">
        <v>-68385265</v>
      </c>
    </row>
    <row r="44" spans="1:26" ht="12.75">
      <c r="A44" s="58" t="s">
        <v>64</v>
      </c>
      <c r="B44" s="19">
        <v>-27755492</v>
      </c>
      <c r="C44" s="19">
        <v>0</v>
      </c>
      <c r="D44" s="59">
        <v>-7302539</v>
      </c>
      <c r="E44" s="60">
        <v>-7302536</v>
      </c>
      <c r="F44" s="60">
        <v>-474096</v>
      </c>
      <c r="G44" s="60">
        <v>-426867</v>
      </c>
      <c r="H44" s="60">
        <v>-469361</v>
      </c>
      <c r="I44" s="60">
        <v>-1370324</v>
      </c>
      <c r="J44" s="60">
        <v>-461093</v>
      </c>
      <c r="K44" s="60">
        <v>-477898</v>
      </c>
      <c r="L44" s="60">
        <v>-482301</v>
      </c>
      <c r="M44" s="60">
        <v>-1421292</v>
      </c>
      <c r="N44" s="60">
        <v>-462420</v>
      </c>
      <c r="O44" s="60">
        <v>-514991</v>
      </c>
      <c r="P44" s="60">
        <v>-483880</v>
      </c>
      <c r="Q44" s="60">
        <v>-1461291</v>
      </c>
      <c r="R44" s="60">
        <v>0</v>
      </c>
      <c r="S44" s="60">
        <v>0</v>
      </c>
      <c r="T44" s="60">
        <v>0</v>
      </c>
      <c r="U44" s="60">
        <v>0</v>
      </c>
      <c r="V44" s="60">
        <v>-4252907</v>
      </c>
      <c r="W44" s="60">
        <v>-5047076</v>
      </c>
      <c r="X44" s="60">
        <v>794169</v>
      </c>
      <c r="Y44" s="61">
        <v>-15.74</v>
      </c>
      <c r="Z44" s="62">
        <v>-7302536</v>
      </c>
    </row>
    <row r="45" spans="1:26" ht="12.75">
      <c r="A45" s="70" t="s">
        <v>65</v>
      </c>
      <c r="B45" s="22">
        <v>78573452</v>
      </c>
      <c r="C45" s="22">
        <v>0</v>
      </c>
      <c r="D45" s="99">
        <v>29044952</v>
      </c>
      <c r="E45" s="100">
        <v>16767130</v>
      </c>
      <c r="F45" s="100">
        <v>28037117</v>
      </c>
      <c r="G45" s="100">
        <v>38312923</v>
      </c>
      <c r="H45" s="100">
        <v>28470768</v>
      </c>
      <c r="I45" s="100">
        <v>28470768</v>
      </c>
      <c r="J45" s="100">
        <v>38637998</v>
      </c>
      <c r="K45" s="100">
        <v>17879406</v>
      </c>
      <c r="L45" s="100">
        <v>67737587</v>
      </c>
      <c r="M45" s="100">
        <v>67737587</v>
      </c>
      <c r="N45" s="100">
        <v>63907794</v>
      </c>
      <c r="O45" s="100">
        <v>45001270</v>
      </c>
      <c r="P45" s="100">
        <v>68973865</v>
      </c>
      <c r="Q45" s="100">
        <v>68973865</v>
      </c>
      <c r="R45" s="100">
        <v>0</v>
      </c>
      <c r="S45" s="100">
        <v>0</v>
      </c>
      <c r="T45" s="100">
        <v>0</v>
      </c>
      <c r="U45" s="100">
        <v>0</v>
      </c>
      <c r="V45" s="100">
        <v>68973865</v>
      </c>
      <c r="W45" s="100">
        <v>77611299</v>
      </c>
      <c r="X45" s="100">
        <v>-8637434</v>
      </c>
      <c r="Y45" s="101">
        <v>-11.13</v>
      </c>
      <c r="Z45" s="102">
        <v>16767130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25280371</v>
      </c>
      <c r="C49" s="52">
        <v>0</v>
      </c>
      <c r="D49" s="129">
        <v>4219829</v>
      </c>
      <c r="E49" s="54">
        <v>2706309</v>
      </c>
      <c r="F49" s="54">
        <v>0</v>
      </c>
      <c r="G49" s="54">
        <v>0</v>
      </c>
      <c r="H49" s="54">
        <v>0</v>
      </c>
      <c r="I49" s="54">
        <v>3159520</v>
      </c>
      <c r="J49" s="54">
        <v>0</v>
      </c>
      <c r="K49" s="54">
        <v>0</v>
      </c>
      <c r="L49" s="54">
        <v>0</v>
      </c>
      <c r="M49" s="54">
        <v>2258602</v>
      </c>
      <c r="N49" s="54">
        <v>0</v>
      </c>
      <c r="O49" s="54">
        <v>0</v>
      </c>
      <c r="P49" s="54">
        <v>0</v>
      </c>
      <c r="Q49" s="54">
        <v>2408262</v>
      </c>
      <c r="R49" s="54">
        <v>0</v>
      </c>
      <c r="S49" s="54">
        <v>0</v>
      </c>
      <c r="T49" s="54">
        <v>0</v>
      </c>
      <c r="U49" s="54">
        <v>0</v>
      </c>
      <c r="V49" s="54">
        <v>19939348</v>
      </c>
      <c r="W49" s="54">
        <v>80131788</v>
      </c>
      <c r="X49" s="54">
        <v>140104029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19082520</v>
      </c>
      <c r="C51" s="52">
        <v>0</v>
      </c>
      <c r="D51" s="129">
        <v>1652277</v>
      </c>
      <c r="E51" s="54">
        <v>679015</v>
      </c>
      <c r="F51" s="54">
        <v>0</v>
      </c>
      <c r="G51" s="54">
        <v>0</v>
      </c>
      <c r="H51" s="54">
        <v>0</v>
      </c>
      <c r="I51" s="54">
        <v>8782</v>
      </c>
      <c r="J51" s="54">
        <v>0</v>
      </c>
      <c r="K51" s="54">
        <v>0</v>
      </c>
      <c r="L51" s="54">
        <v>0</v>
      </c>
      <c r="M51" s="54">
        <v>12690</v>
      </c>
      <c r="N51" s="54">
        <v>0</v>
      </c>
      <c r="O51" s="54">
        <v>0</v>
      </c>
      <c r="P51" s="54">
        <v>0</v>
      </c>
      <c r="Q51" s="54">
        <v>184355</v>
      </c>
      <c r="R51" s="54">
        <v>0</v>
      </c>
      <c r="S51" s="54">
        <v>0</v>
      </c>
      <c r="T51" s="54">
        <v>0</v>
      </c>
      <c r="U51" s="54">
        <v>0</v>
      </c>
      <c r="V51" s="54">
        <v>45286709</v>
      </c>
      <c r="W51" s="54">
        <v>9108396</v>
      </c>
      <c r="X51" s="54">
        <v>76014744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96.85950055777</v>
      </c>
      <c r="C58" s="5">
        <f>IF(C67=0,0,+(C76/C67)*100)</f>
        <v>0</v>
      </c>
      <c r="D58" s="6">
        <f aca="true" t="shared" si="6" ref="D58:Z58">IF(D67=0,0,+(D76/D67)*100)</f>
        <v>94.05295480552354</v>
      </c>
      <c r="E58" s="7">
        <f t="shared" si="6"/>
        <v>94.08906944157741</v>
      </c>
      <c r="F58" s="7">
        <f t="shared" si="6"/>
        <v>34.50230923190977</v>
      </c>
      <c r="G58" s="7">
        <f t="shared" si="6"/>
        <v>143.42098746088402</v>
      </c>
      <c r="H58" s="7">
        <f t="shared" si="6"/>
        <v>121.98497702651714</v>
      </c>
      <c r="I58" s="7">
        <f t="shared" si="6"/>
        <v>78.32875896520221</v>
      </c>
      <c r="J58" s="7">
        <f t="shared" si="6"/>
        <v>102.2162208063979</v>
      </c>
      <c r="K58" s="7">
        <f t="shared" si="6"/>
        <v>95.9481000522554</v>
      </c>
      <c r="L58" s="7">
        <f t="shared" si="6"/>
        <v>79.42767056479903</v>
      </c>
      <c r="M58" s="7">
        <f t="shared" si="6"/>
        <v>92.13875026847386</v>
      </c>
      <c r="N58" s="7">
        <f t="shared" si="6"/>
        <v>85.54046486104097</v>
      </c>
      <c r="O58" s="7">
        <f t="shared" si="6"/>
        <v>88.02336976876103</v>
      </c>
      <c r="P58" s="7">
        <f t="shared" si="6"/>
        <v>136.06569358972052</v>
      </c>
      <c r="Q58" s="7">
        <f t="shared" si="6"/>
        <v>98.16645769521591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87.63590299400761</v>
      </c>
      <c r="W58" s="7">
        <f t="shared" si="6"/>
        <v>91.16980182773004</v>
      </c>
      <c r="X58" s="7">
        <f t="shared" si="6"/>
        <v>0</v>
      </c>
      <c r="Y58" s="7">
        <f t="shared" si="6"/>
        <v>0</v>
      </c>
      <c r="Z58" s="8">
        <f t="shared" si="6"/>
        <v>94.08906944157741</v>
      </c>
    </row>
    <row r="59" spans="1:26" ht="12.75">
      <c r="A59" s="37" t="s">
        <v>31</v>
      </c>
      <c r="B59" s="9">
        <f aca="true" t="shared" si="7" ref="B59:Z66">IF(B68=0,0,+(B77/B68)*100)</f>
        <v>100.0502240865551</v>
      </c>
      <c r="C59" s="9">
        <f t="shared" si="7"/>
        <v>0</v>
      </c>
      <c r="D59" s="2">
        <f t="shared" si="7"/>
        <v>94.00000086158451</v>
      </c>
      <c r="E59" s="10">
        <f t="shared" si="7"/>
        <v>93.9999984260576</v>
      </c>
      <c r="F59" s="10">
        <f t="shared" si="7"/>
        <v>19.43777240556135</v>
      </c>
      <c r="G59" s="10">
        <f t="shared" si="7"/>
        <v>416.09265747639955</v>
      </c>
      <c r="H59" s="10">
        <f t="shared" si="7"/>
        <v>250.65142034485683</v>
      </c>
      <c r="I59" s="10">
        <f t="shared" si="7"/>
        <v>81.74567840876689</v>
      </c>
      <c r="J59" s="10">
        <f t="shared" si="7"/>
        <v>148.35161099761643</v>
      </c>
      <c r="K59" s="10">
        <f t="shared" si="7"/>
        <v>129.99541735607215</v>
      </c>
      <c r="L59" s="10">
        <f t="shared" si="7"/>
        <v>110.46572101093612</v>
      </c>
      <c r="M59" s="10">
        <f t="shared" si="7"/>
        <v>129.36181020166984</v>
      </c>
      <c r="N59" s="10">
        <f t="shared" si="7"/>
        <v>123.22718905138741</v>
      </c>
      <c r="O59" s="10">
        <f t="shared" si="7"/>
        <v>110.63984742395645</v>
      </c>
      <c r="P59" s="10">
        <f t="shared" si="7"/>
        <v>94.63023993063135</v>
      </c>
      <c r="Q59" s="10">
        <f t="shared" si="7"/>
        <v>109.57930445260828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96.57298947609027</v>
      </c>
      <c r="W59" s="10">
        <f t="shared" si="7"/>
        <v>96.06789194065419</v>
      </c>
      <c r="X59" s="10">
        <f t="shared" si="7"/>
        <v>0</v>
      </c>
      <c r="Y59" s="10">
        <f t="shared" si="7"/>
        <v>0</v>
      </c>
      <c r="Z59" s="11">
        <f t="shared" si="7"/>
        <v>93.9999984260576</v>
      </c>
    </row>
    <row r="60" spans="1:26" ht="12.75">
      <c r="A60" s="38" t="s">
        <v>32</v>
      </c>
      <c r="B60" s="12">
        <f t="shared" si="7"/>
        <v>96.51793432882847</v>
      </c>
      <c r="C60" s="12">
        <f t="shared" si="7"/>
        <v>0</v>
      </c>
      <c r="D60" s="3">
        <f t="shared" si="7"/>
        <v>94.00000241015239</v>
      </c>
      <c r="E60" s="13">
        <f t="shared" si="7"/>
        <v>93.99999956751178</v>
      </c>
      <c r="F60" s="13">
        <f t="shared" si="7"/>
        <v>58.246662695231485</v>
      </c>
      <c r="G60" s="13">
        <f t="shared" si="7"/>
        <v>81.50899441952767</v>
      </c>
      <c r="H60" s="13">
        <f t="shared" si="7"/>
        <v>87.83650763067553</v>
      </c>
      <c r="I60" s="13">
        <f t="shared" si="7"/>
        <v>74.86457727576946</v>
      </c>
      <c r="J60" s="13">
        <f t="shared" si="7"/>
        <v>89.00988599897886</v>
      </c>
      <c r="K60" s="13">
        <f t="shared" si="7"/>
        <v>84.59164812267255</v>
      </c>
      <c r="L60" s="13">
        <f t="shared" si="7"/>
        <v>70.50857119431919</v>
      </c>
      <c r="M60" s="13">
        <f t="shared" si="7"/>
        <v>80.97267553369394</v>
      </c>
      <c r="N60" s="13">
        <f t="shared" si="7"/>
        <v>75.83487556360275</v>
      </c>
      <c r="O60" s="13">
        <f t="shared" si="7"/>
        <v>81.57310902894518</v>
      </c>
      <c r="P60" s="13">
        <f t="shared" si="7"/>
        <v>156.8080396246785</v>
      </c>
      <c r="Q60" s="13">
        <f t="shared" si="7"/>
        <v>94.2378803620544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82.72935575587931</v>
      </c>
      <c r="W60" s="13">
        <f t="shared" si="7"/>
        <v>87.8133412011042</v>
      </c>
      <c r="X60" s="13">
        <f t="shared" si="7"/>
        <v>0</v>
      </c>
      <c r="Y60" s="13">
        <f t="shared" si="7"/>
        <v>0</v>
      </c>
      <c r="Z60" s="14">
        <f t="shared" si="7"/>
        <v>93.99999956751178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94.00000003563754</v>
      </c>
      <c r="E61" s="13">
        <f t="shared" si="7"/>
        <v>93.99999882008724</v>
      </c>
      <c r="F61" s="13">
        <f t="shared" si="7"/>
        <v>61.50379655504412</v>
      </c>
      <c r="G61" s="13">
        <f t="shared" si="7"/>
        <v>76.6269517836243</v>
      </c>
      <c r="H61" s="13">
        <f t="shared" si="7"/>
        <v>86.87617818632137</v>
      </c>
      <c r="I61" s="13">
        <f t="shared" si="7"/>
        <v>74.67354703143899</v>
      </c>
      <c r="J61" s="13">
        <f t="shared" si="7"/>
        <v>89.9572748138262</v>
      </c>
      <c r="K61" s="13">
        <f t="shared" si="7"/>
        <v>90.00437868010985</v>
      </c>
      <c r="L61" s="13">
        <f t="shared" si="7"/>
        <v>69.52585915710439</v>
      </c>
      <c r="M61" s="13">
        <f t="shared" si="7"/>
        <v>82.49285725619917</v>
      </c>
      <c r="N61" s="13">
        <f t="shared" si="7"/>
        <v>74.27858612323071</v>
      </c>
      <c r="O61" s="13">
        <f t="shared" si="7"/>
        <v>85.1823828640893</v>
      </c>
      <c r="P61" s="13">
        <f t="shared" si="7"/>
        <v>217.8869128558733</v>
      </c>
      <c r="Q61" s="13">
        <f t="shared" si="7"/>
        <v>100.78027155534748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84.64026899790002</v>
      </c>
      <c r="W61" s="13">
        <f t="shared" si="7"/>
        <v>86.93589102747382</v>
      </c>
      <c r="X61" s="13">
        <f t="shared" si="7"/>
        <v>0</v>
      </c>
      <c r="Y61" s="13">
        <f t="shared" si="7"/>
        <v>0</v>
      </c>
      <c r="Z61" s="14">
        <f t="shared" si="7"/>
        <v>93.99999882008724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94.00000410357553</v>
      </c>
      <c r="E62" s="13">
        <f t="shared" si="7"/>
        <v>94.0000021394622</v>
      </c>
      <c r="F62" s="13">
        <f t="shared" si="7"/>
        <v>43.16646597081976</v>
      </c>
      <c r="G62" s="13">
        <f t="shared" si="7"/>
        <v>86.35685732366298</v>
      </c>
      <c r="H62" s="13">
        <f t="shared" si="7"/>
        <v>82.12642887707072</v>
      </c>
      <c r="I62" s="13">
        <f t="shared" si="7"/>
        <v>66.01215244804014</v>
      </c>
      <c r="J62" s="13">
        <f t="shared" si="7"/>
        <v>83.76425955932272</v>
      </c>
      <c r="K62" s="13">
        <f t="shared" si="7"/>
        <v>66.73998082371673</v>
      </c>
      <c r="L62" s="13">
        <f t="shared" si="7"/>
        <v>65.61953367320827</v>
      </c>
      <c r="M62" s="13">
        <f t="shared" si="7"/>
        <v>71.40759887199127</v>
      </c>
      <c r="N62" s="13">
        <f t="shared" si="7"/>
        <v>65.68513836615566</v>
      </c>
      <c r="O62" s="13">
        <f t="shared" si="7"/>
        <v>69.06157201410115</v>
      </c>
      <c r="P62" s="13">
        <f t="shared" si="7"/>
        <v>188.85498023518787</v>
      </c>
      <c r="Q62" s="13">
        <f t="shared" si="7"/>
        <v>87.31638217453094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74.71554228088382</v>
      </c>
      <c r="W62" s="13">
        <f t="shared" si="7"/>
        <v>90.7554494733117</v>
      </c>
      <c r="X62" s="13">
        <f t="shared" si="7"/>
        <v>0</v>
      </c>
      <c r="Y62" s="13">
        <f t="shared" si="7"/>
        <v>0</v>
      </c>
      <c r="Z62" s="14">
        <f t="shared" si="7"/>
        <v>94.0000021394622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94.00000701202423</v>
      </c>
      <c r="E63" s="13">
        <f t="shared" si="7"/>
        <v>93.9999943574499</v>
      </c>
      <c r="F63" s="13">
        <f t="shared" si="7"/>
        <v>53.00801305271473</v>
      </c>
      <c r="G63" s="13">
        <f t="shared" si="7"/>
        <v>87.30967540391524</v>
      </c>
      <c r="H63" s="13">
        <f t="shared" si="7"/>
        <v>88.66246920249007</v>
      </c>
      <c r="I63" s="13">
        <f t="shared" si="7"/>
        <v>73.49911340481627</v>
      </c>
      <c r="J63" s="13">
        <f t="shared" si="7"/>
        <v>86.37984020019907</v>
      </c>
      <c r="K63" s="13">
        <f t="shared" si="7"/>
        <v>77.17035977976391</v>
      </c>
      <c r="L63" s="13">
        <f t="shared" si="7"/>
        <v>74.9205128137111</v>
      </c>
      <c r="M63" s="13">
        <f t="shared" si="7"/>
        <v>79.33288259477213</v>
      </c>
      <c r="N63" s="13">
        <f t="shared" si="7"/>
        <v>77.70709468737603</v>
      </c>
      <c r="O63" s="13">
        <f t="shared" si="7"/>
        <v>81.90794531486702</v>
      </c>
      <c r="P63" s="13">
        <f t="shared" si="7"/>
        <v>84.18868828136755</v>
      </c>
      <c r="Q63" s="13">
        <f t="shared" si="7"/>
        <v>81.1646311001692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77.91152630941605</v>
      </c>
      <c r="W63" s="13">
        <f t="shared" si="7"/>
        <v>86.05876083366013</v>
      </c>
      <c r="X63" s="13">
        <f t="shared" si="7"/>
        <v>0</v>
      </c>
      <c r="Y63" s="13">
        <f t="shared" si="7"/>
        <v>0</v>
      </c>
      <c r="Z63" s="14">
        <f t="shared" si="7"/>
        <v>93.9999943574499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94.00001072889297</v>
      </c>
      <c r="E64" s="13">
        <f t="shared" si="7"/>
        <v>94.00000588493566</v>
      </c>
      <c r="F64" s="13">
        <f t="shared" si="7"/>
        <v>52.68914949331058</v>
      </c>
      <c r="G64" s="13">
        <f t="shared" si="7"/>
        <v>58.45637666679002</v>
      </c>
      <c r="H64" s="13">
        <f t="shared" si="7"/>
        <v>62.81692708473449</v>
      </c>
      <c r="I64" s="13">
        <f t="shared" si="7"/>
        <v>57.98707545798764</v>
      </c>
      <c r="J64" s="13">
        <f t="shared" si="7"/>
        <v>61.15249134599099</v>
      </c>
      <c r="K64" s="13">
        <f t="shared" si="7"/>
        <v>63.45099372849434</v>
      </c>
      <c r="L64" s="13">
        <f t="shared" si="7"/>
        <v>54.59120037304332</v>
      </c>
      <c r="M64" s="13">
        <f t="shared" si="7"/>
        <v>59.72917839699993</v>
      </c>
      <c r="N64" s="13">
        <f t="shared" si="7"/>
        <v>63.99842080285142</v>
      </c>
      <c r="O64" s="13">
        <f t="shared" si="7"/>
        <v>58.6924061399785</v>
      </c>
      <c r="P64" s="13">
        <f t="shared" si="7"/>
        <v>54.88415752923227</v>
      </c>
      <c r="Q64" s="13">
        <f t="shared" si="7"/>
        <v>59.185784688700494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58.96747568650459</v>
      </c>
      <c r="W64" s="13">
        <f t="shared" si="7"/>
        <v>92.8819927900766</v>
      </c>
      <c r="X64" s="13">
        <f t="shared" si="7"/>
        <v>0</v>
      </c>
      <c r="Y64" s="13">
        <f t="shared" si="7"/>
        <v>0</v>
      </c>
      <c r="Z64" s="14">
        <f t="shared" si="7"/>
        <v>94.00000588493566</v>
      </c>
    </row>
    <row r="65" spans="1:26" ht="12.75">
      <c r="A65" s="39" t="s">
        <v>107</v>
      </c>
      <c r="B65" s="12">
        <f t="shared" si="7"/>
        <v>-919.5958440538069</v>
      </c>
      <c r="C65" s="12">
        <f t="shared" si="7"/>
        <v>0</v>
      </c>
      <c r="D65" s="3">
        <f t="shared" si="7"/>
        <v>94.00000594761048</v>
      </c>
      <c r="E65" s="13">
        <f t="shared" si="7"/>
        <v>94.00000497565661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87.13530608342536</v>
      </c>
      <c r="X65" s="13">
        <f t="shared" si="7"/>
        <v>0</v>
      </c>
      <c r="Y65" s="13">
        <f t="shared" si="7"/>
        <v>0</v>
      </c>
      <c r="Z65" s="14">
        <f t="shared" si="7"/>
        <v>94.00000497565661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99.99997346176424</v>
      </c>
      <c r="F66" s="16">
        <f t="shared" si="7"/>
        <v>90.25526000951798</v>
      </c>
      <c r="G66" s="16">
        <f t="shared" si="7"/>
        <v>78.74968473947509</v>
      </c>
      <c r="H66" s="16">
        <f t="shared" si="7"/>
        <v>222.9209904974176</v>
      </c>
      <c r="I66" s="16">
        <f t="shared" si="7"/>
        <v>129.7835325781901</v>
      </c>
      <c r="J66" s="16">
        <f t="shared" si="7"/>
        <v>129.24112430606337</v>
      </c>
      <c r="K66" s="16">
        <f t="shared" si="7"/>
        <v>159.24204096481358</v>
      </c>
      <c r="L66" s="16">
        <f t="shared" si="7"/>
        <v>126.42126254535944</v>
      </c>
      <c r="M66" s="16">
        <f t="shared" si="7"/>
        <v>136.9069856825374</v>
      </c>
      <c r="N66" s="16">
        <f t="shared" si="7"/>
        <v>127.77877243135087</v>
      </c>
      <c r="O66" s="16">
        <f t="shared" si="7"/>
        <v>123.28075335441054</v>
      </c>
      <c r="P66" s="16">
        <f t="shared" si="7"/>
        <v>125.88655278732543</v>
      </c>
      <c r="Q66" s="16">
        <f t="shared" si="7"/>
        <v>125.53095499281555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130.74357173779435</v>
      </c>
      <c r="W66" s="16">
        <f t="shared" si="7"/>
        <v>184.98399999999998</v>
      </c>
      <c r="X66" s="16">
        <f t="shared" si="7"/>
        <v>0</v>
      </c>
      <c r="Y66" s="16">
        <f t="shared" si="7"/>
        <v>0</v>
      </c>
      <c r="Z66" s="17">
        <f t="shared" si="7"/>
        <v>99.99997346176424</v>
      </c>
    </row>
    <row r="67" spans="1:26" ht="12.75" hidden="1">
      <c r="A67" s="41" t="s">
        <v>286</v>
      </c>
      <c r="B67" s="24">
        <v>465191740</v>
      </c>
      <c r="C67" s="24"/>
      <c r="D67" s="25">
        <v>509887398</v>
      </c>
      <c r="E67" s="26">
        <v>507662215</v>
      </c>
      <c r="F67" s="26">
        <v>98846720</v>
      </c>
      <c r="G67" s="26">
        <v>39531814</v>
      </c>
      <c r="H67" s="26">
        <v>40289494</v>
      </c>
      <c r="I67" s="26">
        <v>178668028</v>
      </c>
      <c r="J67" s="26">
        <v>37730356</v>
      </c>
      <c r="K67" s="26">
        <v>36775143</v>
      </c>
      <c r="L67" s="26">
        <v>40934047</v>
      </c>
      <c r="M67" s="26">
        <v>115439546</v>
      </c>
      <c r="N67" s="26">
        <v>43137106</v>
      </c>
      <c r="O67" s="26">
        <v>40264840</v>
      </c>
      <c r="P67" s="26">
        <v>25147172</v>
      </c>
      <c r="Q67" s="26">
        <v>108549118</v>
      </c>
      <c r="R67" s="26"/>
      <c r="S67" s="26"/>
      <c r="T67" s="26"/>
      <c r="U67" s="26"/>
      <c r="V67" s="26">
        <v>402656692</v>
      </c>
      <c r="W67" s="26">
        <v>397304628</v>
      </c>
      <c r="X67" s="26"/>
      <c r="Y67" s="25"/>
      <c r="Z67" s="27">
        <v>507662215</v>
      </c>
    </row>
    <row r="68" spans="1:26" ht="12.75" hidden="1">
      <c r="A68" s="37" t="s">
        <v>31</v>
      </c>
      <c r="B68" s="19">
        <v>135339445</v>
      </c>
      <c r="C68" s="19"/>
      <c r="D68" s="20">
        <v>148563488</v>
      </c>
      <c r="E68" s="21">
        <v>148671261</v>
      </c>
      <c r="F68" s="21">
        <v>60912165</v>
      </c>
      <c r="G68" s="21">
        <v>7320208</v>
      </c>
      <c r="H68" s="21">
        <v>7979717</v>
      </c>
      <c r="I68" s="21">
        <v>76212090</v>
      </c>
      <c r="J68" s="21">
        <v>8001843</v>
      </c>
      <c r="K68" s="21">
        <v>8420903</v>
      </c>
      <c r="L68" s="21">
        <v>8323889</v>
      </c>
      <c r="M68" s="21">
        <v>24746635</v>
      </c>
      <c r="N68" s="21">
        <v>8277067</v>
      </c>
      <c r="O68" s="21">
        <v>8088819</v>
      </c>
      <c r="P68" s="21">
        <v>8130475</v>
      </c>
      <c r="Q68" s="21">
        <v>24496361</v>
      </c>
      <c r="R68" s="21"/>
      <c r="S68" s="21"/>
      <c r="T68" s="21"/>
      <c r="U68" s="21"/>
      <c r="V68" s="21">
        <v>125455086</v>
      </c>
      <c r="W68" s="21">
        <v>121822059</v>
      </c>
      <c r="X68" s="21"/>
      <c r="Y68" s="20"/>
      <c r="Z68" s="23">
        <v>148671261</v>
      </c>
    </row>
    <row r="69" spans="1:26" ht="12.75" hidden="1">
      <c r="A69" s="38" t="s">
        <v>32</v>
      </c>
      <c r="B69" s="19">
        <v>326545507</v>
      </c>
      <c r="C69" s="19"/>
      <c r="D69" s="20">
        <v>356823910</v>
      </c>
      <c r="E69" s="21">
        <v>351454658</v>
      </c>
      <c r="F69" s="21">
        <v>37407132</v>
      </c>
      <c r="G69" s="21">
        <v>31585140</v>
      </c>
      <c r="H69" s="21">
        <v>31742668</v>
      </c>
      <c r="I69" s="21">
        <v>100734940</v>
      </c>
      <c r="J69" s="21">
        <v>29145967</v>
      </c>
      <c r="K69" s="21">
        <v>27881444</v>
      </c>
      <c r="L69" s="21">
        <v>32028967</v>
      </c>
      <c r="M69" s="21">
        <v>89056378</v>
      </c>
      <c r="N69" s="21">
        <v>34351766</v>
      </c>
      <c r="O69" s="21">
        <v>31586126</v>
      </c>
      <c r="P69" s="21">
        <v>16496790</v>
      </c>
      <c r="Q69" s="21">
        <v>82434682</v>
      </c>
      <c r="R69" s="21"/>
      <c r="S69" s="21"/>
      <c r="T69" s="21"/>
      <c r="U69" s="21"/>
      <c r="V69" s="21">
        <v>272226000</v>
      </c>
      <c r="W69" s="21">
        <v>272107569</v>
      </c>
      <c r="X69" s="21"/>
      <c r="Y69" s="20"/>
      <c r="Z69" s="23">
        <v>351454658</v>
      </c>
    </row>
    <row r="70" spans="1:26" ht="12.75" hidden="1">
      <c r="A70" s="39" t="s">
        <v>103</v>
      </c>
      <c r="B70" s="19">
        <v>234162285</v>
      </c>
      <c r="C70" s="19"/>
      <c r="D70" s="20">
        <v>224482368</v>
      </c>
      <c r="E70" s="21">
        <v>223745356</v>
      </c>
      <c r="F70" s="21">
        <v>21510290</v>
      </c>
      <c r="G70" s="21">
        <v>20223233</v>
      </c>
      <c r="H70" s="21">
        <v>19977740</v>
      </c>
      <c r="I70" s="21">
        <v>61711263</v>
      </c>
      <c r="J70" s="21">
        <v>17993134</v>
      </c>
      <c r="K70" s="21">
        <v>15927174</v>
      </c>
      <c r="L70" s="21">
        <v>19583991</v>
      </c>
      <c r="M70" s="21">
        <v>53504299</v>
      </c>
      <c r="N70" s="21">
        <v>20555087</v>
      </c>
      <c r="O70" s="21">
        <v>17666572</v>
      </c>
      <c r="P70" s="21">
        <v>7004775</v>
      </c>
      <c r="Q70" s="21">
        <v>45226434</v>
      </c>
      <c r="R70" s="21"/>
      <c r="S70" s="21"/>
      <c r="T70" s="21"/>
      <c r="U70" s="21"/>
      <c r="V70" s="21">
        <v>160441996</v>
      </c>
      <c r="W70" s="21">
        <v>172851421</v>
      </c>
      <c r="X70" s="21"/>
      <c r="Y70" s="20"/>
      <c r="Z70" s="23">
        <v>223745356</v>
      </c>
    </row>
    <row r="71" spans="1:26" ht="12.75" hidden="1">
      <c r="A71" s="39" t="s">
        <v>104</v>
      </c>
      <c r="B71" s="19">
        <v>37380339</v>
      </c>
      <c r="C71" s="19"/>
      <c r="D71" s="20">
        <v>53124403</v>
      </c>
      <c r="E71" s="21">
        <v>53284419</v>
      </c>
      <c r="F71" s="21">
        <v>7677455</v>
      </c>
      <c r="G71" s="21">
        <v>4682213</v>
      </c>
      <c r="H71" s="21">
        <v>4973136</v>
      </c>
      <c r="I71" s="21">
        <v>17332804</v>
      </c>
      <c r="J71" s="21">
        <v>4505837</v>
      </c>
      <c r="K71" s="21">
        <v>5095878</v>
      </c>
      <c r="L71" s="21">
        <v>5509870</v>
      </c>
      <c r="M71" s="21">
        <v>15111585</v>
      </c>
      <c r="N71" s="21">
        <v>6541737</v>
      </c>
      <c r="O71" s="21">
        <v>6783845</v>
      </c>
      <c r="P71" s="21">
        <v>2613230</v>
      </c>
      <c r="Q71" s="21">
        <v>15938812</v>
      </c>
      <c r="R71" s="21"/>
      <c r="S71" s="21"/>
      <c r="T71" s="21"/>
      <c r="U71" s="21"/>
      <c r="V71" s="21">
        <v>48383201</v>
      </c>
      <c r="W71" s="21">
        <v>39843300</v>
      </c>
      <c r="X71" s="21"/>
      <c r="Y71" s="20"/>
      <c r="Z71" s="23">
        <v>53284419</v>
      </c>
    </row>
    <row r="72" spans="1:26" ht="12.75" hidden="1">
      <c r="A72" s="39" t="s">
        <v>105</v>
      </c>
      <c r="B72" s="19">
        <v>40540705</v>
      </c>
      <c r="C72" s="19"/>
      <c r="D72" s="20">
        <v>40787081</v>
      </c>
      <c r="E72" s="21">
        <v>37217215</v>
      </c>
      <c r="F72" s="21">
        <v>5058871</v>
      </c>
      <c r="G72" s="21">
        <v>3518003</v>
      </c>
      <c r="H72" s="21">
        <v>3632193</v>
      </c>
      <c r="I72" s="21">
        <v>12209067</v>
      </c>
      <c r="J72" s="21">
        <v>3494122</v>
      </c>
      <c r="K72" s="21">
        <v>3694399</v>
      </c>
      <c r="L72" s="21">
        <v>3769790</v>
      </c>
      <c r="M72" s="21">
        <v>10958311</v>
      </c>
      <c r="N72" s="21">
        <v>4096375</v>
      </c>
      <c r="O72" s="21">
        <v>3967294</v>
      </c>
      <c r="P72" s="21">
        <v>3708402</v>
      </c>
      <c r="Q72" s="21">
        <v>11772071</v>
      </c>
      <c r="R72" s="21"/>
      <c r="S72" s="21"/>
      <c r="T72" s="21"/>
      <c r="U72" s="21"/>
      <c r="V72" s="21">
        <v>34939449</v>
      </c>
      <c r="W72" s="21">
        <v>30590308</v>
      </c>
      <c r="X72" s="21"/>
      <c r="Y72" s="20"/>
      <c r="Z72" s="23">
        <v>37217215</v>
      </c>
    </row>
    <row r="73" spans="1:26" ht="12.75" hidden="1">
      <c r="A73" s="39" t="s">
        <v>106</v>
      </c>
      <c r="B73" s="19">
        <v>48735384</v>
      </c>
      <c r="C73" s="19"/>
      <c r="D73" s="20">
        <v>24979278</v>
      </c>
      <c r="E73" s="21">
        <v>25148958</v>
      </c>
      <c r="F73" s="21">
        <v>3160516</v>
      </c>
      <c r="G73" s="21">
        <v>3161691</v>
      </c>
      <c r="H73" s="21">
        <v>3159599</v>
      </c>
      <c r="I73" s="21">
        <v>9481806</v>
      </c>
      <c r="J73" s="21">
        <v>3152874</v>
      </c>
      <c r="K73" s="21">
        <v>3163993</v>
      </c>
      <c r="L73" s="21">
        <v>3165316</v>
      </c>
      <c r="M73" s="21">
        <v>9482183</v>
      </c>
      <c r="N73" s="21">
        <v>3158567</v>
      </c>
      <c r="O73" s="21">
        <v>3168415</v>
      </c>
      <c r="P73" s="21">
        <v>3170383</v>
      </c>
      <c r="Q73" s="21">
        <v>9497365</v>
      </c>
      <c r="R73" s="21"/>
      <c r="S73" s="21"/>
      <c r="T73" s="21"/>
      <c r="U73" s="21"/>
      <c r="V73" s="21">
        <v>28461354</v>
      </c>
      <c r="W73" s="21">
        <v>18734457</v>
      </c>
      <c r="X73" s="21"/>
      <c r="Y73" s="20"/>
      <c r="Z73" s="23">
        <v>25148958</v>
      </c>
    </row>
    <row r="74" spans="1:26" ht="12.75" hidden="1">
      <c r="A74" s="39" t="s">
        <v>107</v>
      </c>
      <c r="B74" s="19">
        <v>-34273206</v>
      </c>
      <c r="C74" s="19"/>
      <c r="D74" s="20">
        <v>13450780</v>
      </c>
      <c r="E74" s="21">
        <v>12058710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10088083</v>
      </c>
      <c r="X74" s="21"/>
      <c r="Y74" s="20"/>
      <c r="Z74" s="23">
        <v>12058710</v>
      </c>
    </row>
    <row r="75" spans="1:26" ht="12.75" hidden="1">
      <c r="A75" s="40" t="s">
        <v>110</v>
      </c>
      <c r="B75" s="28">
        <v>3306788</v>
      </c>
      <c r="C75" s="28"/>
      <c r="D75" s="29">
        <v>4500000</v>
      </c>
      <c r="E75" s="30">
        <v>7536296</v>
      </c>
      <c r="F75" s="30">
        <v>527423</v>
      </c>
      <c r="G75" s="30">
        <v>626466</v>
      </c>
      <c r="H75" s="30">
        <v>567109</v>
      </c>
      <c r="I75" s="30">
        <v>1720998</v>
      </c>
      <c r="J75" s="30">
        <v>582546</v>
      </c>
      <c r="K75" s="30">
        <v>472796</v>
      </c>
      <c r="L75" s="30">
        <v>581191</v>
      </c>
      <c r="M75" s="30">
        <v>1636533</v>
      </c>
      <c r="N75" s="30">
        <v>508273</v>
      </c>
      <c r="O75" s="30">
        <v>589895</v>
      </c>
      <c r="P75" s="30">
        <v>519907</v>
      </c>
      <c r="Q75" s="30">
        <v>1618075</v>
      </c>
      <c r="R75" s="30"/>
      <c r="S75" s="30"/>
      <c r="T75" s="30"/>
      <c r="U75" s="30"/>
      <c r="V75" s="30">
        <v>4975606</v>
      </c>
      <c r="W75" s="30">
        <v>3375000</v>
      </c>
      <c r="X75" s="30"/>
      <c r="Y75" s="29"/>
      <c r="Z75" s="31">
        <v>7536296</v>
      </c>
    </row>
    <row r="76" spans="1:26" ht="12.75" hidden="1">
      <c r="A76" s="42" t="s">
        <v>287</v>
      </c>
      <c r="B76" s="32">
        <v>450582396</v>
      </c>
      <c r="C76" s="32"/>
      <c r="D76" s="33">
        <v>479564164</v>
      </c>
      <c r="E76" s="34">
        <v>477654654</v>
      </c>
      <c r="F76" s="34">
        <v>34104401</v>
      </c>
      <c r="G76" s="34">
        <v>56696918</v>
      </c>
      <c r="H76" s="34">
        <v>49147130</v>
      </c>
      <c r="I76" s="34">
        <v>139948449</v>
      </c>
      <c r="J76" s="34">
        <v>38566544</v>
      </c>
      <c r="K76" s="34">
        <v>35285051</v>
      </c>
      <c r="L76" s="34">
        <v>32512960</v>
      </c>
      <c r="M76" s="34">
        <v>106364555</v>
      </c>
      <c r="N76" s="34">
        <v>36899681</v>
      </c>
      <c r="O76" s="34">
        <v>35442469</v>
      </c>
      <c r="P76" s="34">
        <v>34216674</v>
      </c>
      <c r="Q76" s="34">
        <v>106558824</v>
      </c>
      <c r="R76" s="34"/>
      <c r="S76" s="34"/>
      <c r="T76" s="34"/>
      <c r="U76" s="34"/>
      <c r="V76" s="34">
        <v>352871828</v>
      </c>
      <c r="W76" s="34">
        <v>362221842</v>
      </c>
      <c r="X76" s="34"/>
      <c r="Y76" s="33"/>
      <c r="Z76" s="35">
        <v>477654654</v>
      </c>
    </row>
    <row r="77" spans="1:26" ht="12.75" hidden="1">
      <c r="A77" s="37" t="s">
        <v>31</v>
      </c>
      <c r="B77" s="19">
        <v>135407418</v>
      </c>
      <c r="C77" s="19"/>
      <c r="D77" s="20">
        <v>139649680</v>
      </c>
      <c r="E77" s="21">
        <v>139750983</v>
      </c>
      <c r="F77" s="21">
        <v>11839968</v>
      </c>
      <c r="G77" s="21">
        <v>30458848</v>
      </c>
      <c r="H77" s="21">
        <v>20001274</v>
      </c>
      <c r="I77" s="21">
        <v>62300090</v>
      </c>
      <c r="J77" s="21">
        <v>11870863</v>
      </c>
      <c r="K77" s="21">
        <v>10946788</v>
      </c>
      <c r="L77" s="21">
        <v>9195044</v>
      </c>
      <c r="M77" s="21">
        <v>32012695</v>
      </c>
      <c r="N77" s="21">
        <v>10199597</v>
      </c>
      <c r="O77" s="21">
        <v>8949457</v>
      </c>
      <c r="P77" s="21">
        <v>7693888</v>
      </c>
      <c r="Q77" s="21">
        <v>26842942</v>
      </c>
      <c r="R77" s="21"/>
      <c r="S77" s="21"/>
      <c r="T77" s="21"/>
      <c r="U77" s="21"/>
      <c r="V77" s="21">
        <v>121155727</v>
      </c>
      <c r="W77" s="21">
        <v>117031884</v>
      </c>
      <c r="X77" s="21"/>
      <c r="Y77" s="20"/>
      <c r="Z77" s="23">
        <v>139750983</v>
      </c>
    </row>
    <row r="78" spans="1:26" ht="12.75" hidden="1">
      <c r="A78" s="38" t="s">
        <v>32</v>
      </c>
      <c r="B78" s="19">
        <v>315174978</v>
      </c>
      <c r="C78" s="19"/>
      <c r="D78" s="20">
        <v>335414484</v>
      </c>
      <c r="E78" s="21">
        <v>330367377</v>
      </c>
      <c r="F78" s="21">
        <v>21788406</v>
      </c>
      <c r="G78" s="21">
        <v>25744730</v>
      </c>
      <c r="H78" s="21">
        <v>27881651</v>
      </c>
      <c r="I78" s="21">
        <v>75414787</v>
      </c>
      <c r="J78" s="21">
        <v>25942792</v>
      </c>
      <c r="K78" s="21">
        <v>23585373</v>
      </c>
      <c r="L78" s="21">
        <v>22583167</v>
      </c>
      <c r="M78" s="21">
        <v>72111332</v>
      </c>
      <c r="N78" s="21">
        <v>26050619</v>
      </c>
      <c r="O78" s="21">
        <v>25765785</v>
      </c>
      <c r="P78" s="21">
        <v>25868293</v>
      </c>
      <c r="Q78" s="21">
        <v>77684697</v>
      </c>
      <c r="R78" s="21"/>
      <c r="S78" s="21"/>
      <c r="T78" s="21"/>
      <c r="U78" s="21"/>
      <c r="V78" s="21">
        <v>225210816</v>
      </c>
      <c r="W78" s="21">
        <v>238946748</v>
      </c>
      <c r="X78" s="21"/>
      <c r="Y78" s="20"/>
      <c r="Z78" s="23">
        <v>330367377</v>
      </c>
    </row>
    <row r="79" spans="1:26" ht="12.75" hidden="1">
      <c r="A79" s="39" t="s">
        <v>103</v>
      </c>
      <c r="B79" s="19"/>
      <c r="C79" s="19"/>
      <c r="D79" s="20">
        <v>211013426</v>
      </c>
      <c r="E79" s="21">
        <v>210320632</v>
      </c>
      <c r="F79" s="21">
        <v>13229645</v>
      </c>
      <c r="G79" s="21">
        <v>15496447</v>
      </c>
      <c r="H79" s="21">
        <v>17355897</v>
      </c>
      <c r="I79" s="21">
        <v>46081989</v>
      </c>
      <c r="J79" s="21">
        <v>16186133</v>
      </c>
      <c r="K79" s="21">
        <v>14335154</v>
      </c>
      <c r="L79" s="21">
        <v>13615938</v>
      </c>
      <c r="M79" s="21">
        <v>44137225</v>
      </c>
      <c r="N79" s="21">
        <v>15268028</v>
      </c>
      <c r="O79" s="21">
        <v>15048807</v>
      </c>
      <c r="P79" s="21">
        <v>15262488</v>
      </c>
      <c r="Q79" s="21">
        <v>45579323</v>
      </c>
      <c r="R79" s="21"/>
      <c r="S79" s="21"/>
      <c r="T79" s="21"/>
      <c r="U79" s="21"/>
      <c r="V79" s="21">
        <v>135798537</v>
      </c>
      <c r="W79" s="21">
        <v>150269923</v>
      </c>
      <c r="X79" s="21"/>
      <c r="Y79" s="20"/>
      <c r="Z79" s="23">
        <v>210320632</v>
      </c>
    </row>
    <row r="80" spans="1:26" ht="12.75" hidden="1">
      <c r="A80" s="39" t="s">
        <v>104</v>
      </c>
      <c r="B80" s="19"/>
      <c r="C80" s="19"/>
      <c r="D80" s="20">
        <v>49936941</v>
      </c>
      <c r="E80" s="21">
        <v>50087355</v>
      </c>
      <c r="F80" s="21">
        <v>3314086</v>
      </c>
      <c r="G80" s="21">
        <v>4043412</v>
      </c>
      <c r="H80" s="21">
        <v>4084259</v>
      </c>
      <c r="I80" s="21">
        <v>11441757</v>
      </c>
      <c r="J80" s="21">
        <v>3774281</v>
      </c>
      <c r="K80" s="21">
        <v>3400988</v>
      </c>
      <c r="L80" s="21">
        <v>3615551</v>
      </c>
      <c r="M80" s="21">
        <v>10790820</v>
      </c>
      <c r="N80" s="21">
        <v>4296949</v>
      </c>
      <c r="O80" s="21">
        <v>4685030</v>
      </c>
      <c r="P80" s="21">
        <v>4935215</v>
      </c>
      <c r="Q80" s="21">
        <v>13917194</v>
      </c>
      <c r="R80" s="21"/>
      <c r="S80" s="21"/>
      <c r="T80" s="21"/>
      <c r="U80" s="21"/>
      <c r="V80" s="21">
        <v>36149771</v>
      </c>
      <c r="W80" s="21">
        <v>36159966</v>
      </c>
      <c r="X80" s="21"/>
      <c r="Y80" s="20"/>
      <c r="Z80" s="23">
        <v>50087355</v>
      </c>
    </row>
    <row r="81" spans="1:26" ht="12.75" hidden="1">
      <c r="A81" s="39" t="s">
        <v>105</v>
      </c>
      <c r="B81" s="19"/>
      <c r="C81" s="19"/>
      <c r="D81" s="20">
        <v>38339859</v>
      </c>
      <c r="E81" s="21">
        <v>34984180</v>
      </c>
      <c r="F81" s="21">
        <v>2681607</v>
      </c>
      <c r="G81" s="21">
        <v>3071557</v>
      </c>
      <c r="H81" s="21">
        <v>3220392</v>
      </c>
      <c r="I81" s="21">
        <v>8973556</v>
      </c>
      <c r="J81" s="21">
        <v>3018217</v>
      </c>
      <c r="K81" s="21">
        <v>2850981</v>
      </c>
      <c r="L81" s="21">
        <v>2824346</v>
      </c>
      <c r="M81" s="21">
        <v>8693544</v>
      </c>
      <c r="N81" s="21">
        <v>3183174</v>
      </c>
      <c r="O81" s="21">
        <v>3249529</v>
      </c>
      <c r="P81" s="21">
        <v>3122055</v>
      </c>
      <c r="Q81" s="21">
        <v>9554758</v>
      </c>
      <c r="R81" s="21"/>
      <c r="S81" s="21"/>
      <c r="T81" s="21"/>
      <c r="U81" s="21"/>
      <c r="V81" s="21">
        <v>27221858</v>
      </c>
      <c r="W81" s="21">
        <v>26325640</v>
      </c>
      <c r="X81" s="21"/>
      <c r="Y81" s="20"/>
      <c r="Z81" s="23">
        <v>34984180</v>
      </c>
    </row>
    <row r="82" spans="1:26" ht="12.75" hidden="1">
      <c r="A82" s="39" t="s">
        <v>106</v>
      </c>
      <c r="B82" s="19"/>
      <c r="C82" s="19"/>
      <c r="D82" s="20">
        <v>23480524</v>
      </c>
      <c r="E82" s="21">
        <v>23640022</v>
      </c>
      <c r="F82" s="21">
        <v>1665249</v>
      </c>
      <c r="G82" s="21">
        <v>1848210</v>
      </c>
      <c r="H82" s="21">
        <v>1984763</v>
      </c>
      <c r="I82" s="21">
        <v>5498222</v>
      </c>
      <c r="J82" s="21">
        <v>1928061</v>
      </c>
      <c r="K82" s="21">
        <v>2007585</v>
      </c>
      <c r="L82" s="21">
        <v>1727984</v>
      </c>
      <c r="M82" s="21">
        <v>5663630</v>
      </c>
      <c r="N82" s="21">
        <v>2021433</v>
      </c>
      <c r="O82" s="21">
        <v>1859619</v>
      </c>
      <c r="P82" s="21">
        <v>1740038</v>
      </c>
      <c r="Q82" s="21">
        <v>5621090</v>
      </c>
      <c r="R82" s="21"/>
      <c r="S82" s="21"/>
      <c r="T82" s="21"/>
      <c r="U82" s="21"/>
      <c r="V82" s="21">
        <v>16782942</v>
      </c>
      <c r="W82" s="21">
        <v>17400937</v>
      </c>
      <c r="X82" s="21"/>
      <c r="Y82" s="20"/>
      <c r="Z82" s="23">
        <v>23640022</v>
      </c>
    </row>
    <row r="83" spans="1:26" ht="12.75" hidden="1">
      <c r="A83" s="39" t="s">
        <v>107</v>
      </c>
      <c r="B83" s="19">
        <v>315174978</v>
      </c>
      <c r="C83" s="19"/>
      <c r="D83" s="20">
        <v>12643734</v>
      </c>
      <c r="E83" s="21">
        <v>11335188</v>
      </c>
      <c r="F83" s="21">
        <v>897819</v>
      </c>
      <c r="G83" s="21">
        <v>1285104</v>
      </c>
      <c r="H83" s="21">
        <v>1236340</v>
      </c>
      <c r="I83" s="21">
        <v>3419263</v>
      </c>
      <c r="J83" s="21">
        <v>1036100</v>
      </c>
      <c r="K83" s="21">
        <v>990665</v>
      </c>
      <c r="L83" s="21">
        <v>799348</v>
      </c>
      <c r="M83" s="21">
        <v>2826113</v>
      </c>
      <c r="N83" s="21">
        <v>1281035</v>
      </c>
      <c r="O83" s="21">
        <v>922800</v>
      </c>
      <c r="P83" s="21">
        <v>808497</v>
      </c>
      <c r="Q83" s="21">
        <v>3012332</v>
      </c>
      <c r="R83" s="21"/>
      <c r="S83" s="21"/>
      <c r="T83" s="21"/>
      <c r="U83" s="21"/>
      <c r="V83" s="21">
        <v>9257708</v>
      </c>
      <c r="W83" s="21">
        <v>8790282</v>
      </c>
      <c r="X83" s="21"/>
      <c r="Y83" s="20"/>
      <c r="Z83" s="23">
        <v>11335188</v>
      </c>
    </row>
    <row r="84" spans="1:26" ht="12.75" hidden="1">
      <c r="A84" s="40" t="s">
        <v>110</v>
      </c>
      <c r="B84" s="28"/>
      <c r="C84" s="28"/>
      <c r="D84" s="29">
        <v>4500000</v>
      </c>
      <c r="E84" s="30">
        <v>7536294</v>
      </c>
      <c r="F84" s="30">
        <v>476027</v>
      </c>
      <c r="G84" s="30">
        <v>493340</v>
      </c>
      <c r="H84" s="30">
        <v>1264205</v>
      </c>
      <c r="I84" s="30">
        <v>2233572</v>
      </c>
      <c r="J84" s="30">
        <v>752889</v>
      </c>
      <c r="K84" s="30">
        <v>752890</v>
      </c>
      <c r="L84" s="30">
        <v>734749</v>
      </c>
      <c r="M84" s="30">
        <v>2240528</v>
      </c>
      <c r="N84" s="30">
        <v>649465</v>
      </c>
      <c r="O84" s="30">
        <v>727227</v>
      </c>
      <c r="P84" s="30">
        <v>654493</v>
      </c>
      <c r="Q84" s="30">
        <v>2031185</v>
      </c>
      <c r="R84" s="30"/>
      <c r="S84" s="30"/>
      <c r="T84" s="30"/>
      <c r="U84" s="30"/>
      <c r="V84" s="30">
        <v>6505285</v>
      </c>
      <c r="W84" s="30">
        <v>6243210</v>
      </c>
      <c r="X84" s="30"/>
      <c r="Y84" s="29"/>
      <c r="Z84" s="31">
        <v>7536294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19206694</v>
      </c>
      <c r="D5" s="357">
        <f t="shared" si="0"/>
        <v>0</v>
      </c>
      <c r="E5" s="356">
        <f t="shared" si="0"/>
        <v>21826144</v>
      </c>
      <c r="F5" s="358">
        <f t="shared" si="0"/>
        <v>21668744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16251558</v>
      </c>
      <c r="Y5" s="358">
        <f t="shared" si="0"/>
        <v>-16251558</v>
      </c>
      <c r="Z5" s="359">
        <f>+IF(X5&lt;&gt;0,+(Y5/X5)*100,0)</f>
        <v>-100</v>
      </c>
      <c r="AA5" s="360">
        <f>+AA6+AA8+AA11+AA13+AA15</f>
        <v>21668744</v>
      </c>
    </row>
    <row r="6" spans="1:27" ht="12.75">
      <c r="A6" s="361" t="s">
        <v>205</v>
      </c>
      <c r="B6" s="142"/>
      <c r="C6" s="60">
        <f>+C7</f>
        <v>4634054</v>
      </c>
      <c r="D6" s="340">
        <f aca="true" t="shared" si="1" ref="D6:AA6">+D7</f>
        <v>0</v>
      </c>
      <c r="E6" s="60">
        <f t="shared" si="1"/>
        <v>5015000</v>
      </c>
      <c r="F6" s="59">
        <f t="shared" si="1"/>
        <v>5937600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4453200</v>
      </c>
      <c r="Y6" s="59">
        <f t="shared" si="1"/>
        <v>-4453200</v>
      </c>
      <c r="Z6" s="61">
        <f>+IF(X6&lt;&gt;0,+(Y6/X6)*100,0)</f>
        <v>-100</v>
      </c>
      <c r="AA6" s="62">
        <f t="shared" si="1"/>
        <v>5937600</v>
      </c>
    </row>
    <row r="7" spans="1:27" ht="12.75">
      <c r="A7" s="291" t="s">
        <v>229</v>
      </c>
      <c r="B7" s="142"/>
      <c r="C7" s="60">
        <v>4634054</v>
      </c>
      <c r="D7" s="340"/>
      <c r="E7" s="60">
        <v>5015000</v>
      </c>
      <c r="F7" s="59">
        <v>5937600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4453200</v>
      </c>
      <c r="Y7" s="59">
        <v>-4453200</v>
      </c>
      <c r="Z7" s="61">
        <v>-100</v>
      </c>
      <c r="AA7" s="62">
        <v>5937600</v>
      </c>
    </row>
    <row r="8" spans="1:27" ht="12.75">
      <c r="A8" s="361" t="s">
        <v>206</v>
      </c>
      <c r="B8" s="142"/>
      <c r="C8" s="60">
        <f aca="true" t="shared" si="2" ref="C8:Y8">SUM(C9:C10)</f>
        <v>4507681</v>
      </c>
      <c r="D8" s="340">
        <f t="shared" si="2"/>
        <v>0</v>
      </c>
      <c r="E8" s="60">
        <f t="shared" si="2"/>
        <v>5313153</v>
      </c>
      <c r="F8" s="59">
        <f t="shared" si="2"/>
        <v>5993153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4494865</v>
      </c>
      <c r="Y8" s="59">
        <f t="shared" si="2"/>
        <v>-4494865</v>
      </c>
      <c r="Z8" s="61">
        <f>+IF(X8&lt;&gt;0,+(Y8/X8)*100,0)</f>
        <v>-100</v>
      </c>
      <c r="AA8" s="62">
        <f>SUM(AA9:AA10)</f>
        <v>5993153</v>
      </c>
    </row>
    <row r="9" spans="1:27" ht="12.75">
      <c r="A9" s="291" t="s">
        <v>230</v>
      </c>
      <c r="B9" s="142"/>
      <c r="C9" s="60">
        <v>4265522</v>
      </c>
      <c r="D9" s="340"/>
      <c r="E9" s="60">
        <v>5313153</v>
      </c>
      <c r="F9" s="59">
        <v>5578040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4183530</v>
      </c>
      <c r="Y9" s="59">
        <v>-4183530</v>
      </c>
      <c r="Z9" s="61">
        <v>-100</v>
      </c>
      <c r="AA9" s="62">
        <v>5578040</v>
      </c>
    </row>
    <row r="10" spans="1:27" ht="12.75">
      <c r="A10" s="291" t="s">
        <v>231</v>
      </c>
      <c r="B10" s="142"/>
      <c r="C10" s="60">
        <v>242159</v>
      </c>
      <c r="D10" s="340"/>
      <c r="E10" s="60"/>
      <c r="F10" s="59">
        <v>415113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311335</v>
      </c>
      <c r="Y10" s="59">
        <v>-311335</v>
      </c>
      <c r="Z10" s="61">
        <v>-100</v>
      </c>
      <c r="AA10" s="62">
        <v>415113</v>
      </c>
    </row>
    <row r="11" spans="1:27" ht="12.75">
      <c r="A11" s="361" t="s">
        <v>207</v>
      </c>
      <c r="B11" s="142"/>
      <c r="C11" s="362">
        <f>+C12</f>
        <v>4692343</v>
      </c>
      <c r="D11" s="363">
        <f aca="true" t="shared" si="3" ref="D11:AA11">+D12</f>
        <v>0</v>
      </c>
      <c r="E11" s="362">
        <f t="shared" si="3"/>
        <v>5357191</v>
      </c>
      <c r="F11" s="364">
        <f t="shared" si="3"/>
        <v>5097191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3822893</v>
      </c>
      <c r="Y11" s="364">
        <f t="shared" si="3"/>
        <v>-3822893</v>
      </c>
      <c r="Z11" s="365">
        <f>+IF(X11&lt;&gt;0,+(Y11/X11)*100,0)</f>
        <v>-100</v>
      </c>
      <c r="AA11" s="366">
        <f t="shared" si="3"/>
        <v>5097191</v>
      </c>
    </row>
    <row r="12" spans="1:27" ht="12.75">
      <c r="A12" s="291" t="s">
        <v>232</v>
      </c>
      <c r="B12" s="136"/>
      <c r="C12" s="60">
        <v>4692343</v>
      </c>
      <c r="D12" s="340"/>
      <c r="E12" s="60">
        <v>5357191</v>
      </c>
      <c r="F12" s="59">
        <v>5097191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3822893</v>
      </c>
      <c r="Y12" s="59">
        <v>-3822893</v>
      </c>
      <c r="Z12" s="61">
        <v>-100</v>
      </c>
      <c r="AA12" s="62">
        <v>5097191</v>
      </c>
    </row>
    <row r="13" spans="1:27" ht="12.75">
      <c r="A13" s="361" t="s">
        <v>208</v>
      </c>
      <c r="B13" s="136"/>
      <c r="C13" s="275">
        <f>+C14</f>
        <v>4796579</v>
      </c>
      <c r="D13" s="341">
        <f aca="true" t="shared" si="4" ref="D13:AA13">+D14</f>
        <v>0</v>
      </c>
      <c r="E13" s="275">
        <f t="shared" si="4"/>
        <v>4670000</v>
      </c>
      <c r="F13" s="342">
        <f t="shared" si="4"/>
        <v>3170000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2377500</v>
      </c>
      <c r="Y13" s="342">
        <f t="shared" si="4"/>
        <v>-2377500</v>
      </c>
      <c r="Z13" s="335">
        <f>+IF(X13&lt;&gt;0,+(Y13/X13)*100,0)</f>
        <v>-100</v>
      </c>
      <c r="AA13" s="273">
        <f t="shared" si="4"/>
        <v>3170000</v>
      </c>
    </row>
    <row r="14" spans="1:27" ht="12.75">
      <c r="A14" s="291" t="s">
        <v>233</v>
      </c>
      <c r="B14" s="136"/>
      <c r="C14" s="60">
        <v>4796579</v>
      </c>
      <c r="D14" s="340"/>
      <c r="E14" s="60">
        <v>4670000</v>
      </c>
      <c r="F14" s="59">
        <v>3170000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2377500</v>
      </c>
      <c r="Y14" s="59">
        <v>-2377500</v>
      </c>
      <c r="Z14" s="61">
        <v>-100</v>
      </c>
      <c r="AA14" s="62">
        <v>3170000</v>
      </c>
    </row>
    <row r="15" spans="1:27" ht="12.75">
      <c r="A15" s="361" t="s">
        <v>209</v>
      </c>
      <c r="B15" s="136"/>
      <c r="C15" s="60">
        <f aca="true" t="shared" si="5" ref="C15:Y15">SUM(C16:C20)</f>
        <v>576037</v>
      </c>
      <c r="D15" s="340">
        <f t="shared" si="5"/>
        <v>0</v>
      </c>
      <c r="E15" s="60">
        <f t="shared" si="5"/>
        <v>1470800</v>
      </c>
      <c r="F15" s="59">
        <f t="shared" si="5"/>
        <v>1470800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1103100</v>
      </c>
      <c r="Y15" s="59">
        <f t="shared" si="5"/>
        <v>-1103100</v>
      </c>
      <c r="Z15" s="61">
        <f>+IF(X15&lt;&gt;0,+(Y15/X15)*100,0)</f>
        <v>-100</v>
      </c>
      <c r="AA15" s="62">
        <f>SUM(AA16:AA20)</f>
        <v>1470800</v>
      </c>
    </row>
    <row r="16" spans="1:27" ht="12.75">
      <c r="A16" s="291" t="s">
        <v>234</v>
      </c>
      <c r="B16" s="300"/>
      <c r="C16" s="60">
        <v>324984</v>
      </c>
      <c r="D16" s="340"/>
      <c r="E16" s="60"/>
      <c r="F16" s="59">
        <v>900000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675000</v>
      </c>
      <c r="Y16" s="59">
        <v>-675000</v>
      </c>
      <c r="Z16" s="61">
        <v>-100</v>
      </c>
      <c r="AA16" s="62">
        <v>900000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251053</v>
      </c>
      <c r="D20" s="340"/>
      <c r="E20" s="60">
        <v>1470800</v>
      </c>
      <c r="F20" s="59">
        <v>570800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428100</v>
      </c>
      <c r="Y20" s="59">
        <v>-428100</v>
      </c>
      <c r="Z20" s="61">
        <v>-100</v>
      </c>
      <c r="AA20" s="62">
        <v>570800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1080021</v>
      </c>
      <c r="D22" s="344">
        <f t="shared" si="6"/>
        <v>0</v>
      </c>
      <c r="E22" s="343">
        <f t="shared" si="6"/>
        <v>2711234</v>
      </c>
      <c r="F22" s="345">
        <f t="shared" si="6"/>
        <v>536234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402176</v>
      </c>
      <c r="Y22" s="345">
        <f t="shared" si="6"/>
        <v>-402176</v>
      </c>
      <c r="Z22" s="336">
        <f>+IF(X22&lt;&gt;0,+(Y22/X22)*100,0)</f>
        <v>-100</v>
      </c>
      <c r="AA22" s="350">
        <f>SUM(AA23:AA32)</f>
        <v>536234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1699</v>
      </c>
      <c r="D27" s="340"/>
      <c r="E27" s="60"/>
      <c r="F27" s="59">
        <v>10000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7500</v>
      </c>
      <c r="Y27" s="59">
        <v>-7500</v>
      </c>
      <c r="Z27" s="61">
        <v>-100</v>
      </c>
      <c r="AA27" s="62">
        <v>10000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1078322</v>
      </c>
      <c r="D32" s="340"/>
      <c r="E32" s="60">
        <v>2711234</v>
      </c>
      <c r="F32" s="59">
        <v>526234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394676</v>
      </c>
      <c r="Y32" s="59">
        <v>-394676</v>
      </c>
      <c r="Z32" s="61">
        <v>-100</v>
      </c>
      <c r="AA32" s="62">
        <v>526234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8172275</v>
      </c>
      <c r="D40" s="344">
        <f t="shared" si="9"/>
        <v>0</v>
      </c>
      <c r="E40" s="343">
        <f t="shared" si="9"/>
        <v>11462017</v>
      </c>
      <c r="F40" s="345">
        <f t="shared" si="9"/>
        <v>10988223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8241168</v>
      </c>
      <c r="Y40" s="345">
        <f t="shared" si="9"/>
        <v>-8241168</v>
      </c>
      <c r="Z40" s="336">
        <f>+IF(X40&lt;&gt;0,+(Y40/X40)*100,0)</f>
        <v>-100</v>
      </c>
      <c r="AA40" s="350">
        <f>SUM(AA41:AA49)</f>
        <v>10988223</v>
      </c>
    </row>
    <row r="41" spans="1:27" ht="12.75">
      <c r="A41" s="361" t="s">
        <v>248</v>
      </c>
      <c r="B41" s="142"/>
      <c r="C41" s="362">
        <v>5919390</v>
      </c>
      <c r="D41" s="363"/>
      <c r="E41" s="362"/>
      <c r="F41" s="364">
        <v>7854224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5890668</v>
      </c>
      <c r="Y41" s="364">
        <v>-5890668</v>
      </c>
      <c r="Z41" s="365">
        <v>-100</v>
      </c>
      <c r="AA41" s="366">
        <v>7854224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812457</v>
      </c>
      <c r="D43" s="369"/>
      <c r="E43" s="305"/>
      <c r="F43" s="370">
        <v>960141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720106</v>
      </c>
      <c r="Y43" s="370">
        <v>-720106</v>
      </c>
      <c r="Z43" s="371">
        <v>-100</v>
      </c>
      <c r="AA43" s="303">
        <v>960141</v>
      </c>
    </row>
    <row r="44" spans="1:27" ht="12.75">
      <c r="A44" s="361" t="s">
        <v>251</v>
      </c>
      <c r="B44" s="136"/>
      <c r="C44" s="60">
        <v>813866</v>
      </c>
      <c r="D44" s="368"/>
      <c r="E44" s="54"/>
      <c r="F44" s="53">
        <v>90549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67912</v>
      </c>
      <c r="Y44" s="53">
        <v>-67912</v>
      </c>
      <c r="Z44" s="94">
        <v>-100</v>
      </c>
      <c r="AA44" s="95">
        <v>90549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626562</v>
      </c>
      <c r="D47" s="368"/>
      <c r="E47" s="54"/>
      <c r="F47" s="53">
        <v>2083309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1562482</v>
      </c>
      <c r="Y47" s="53">
        <v>-1562482</v>
      </c>
      <c r="Z47" s="94">
        <v>-100</v>
      </c>
      <c r="AA47" s="95">
        <v>2083309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11462017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1123782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1123782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29582772</v>
      </c>
      <c r="D60" s="346">
        <f t="shared" si="14"/>
        <v>0</v>
      </c>
      <c r="E60" s="219">
        <f t="shared" si="14"/>
        <v>35999395</v>
      </c>
      <c r="F60" s="264">
        <f t="shared" si="14"/>
        <v>33193201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24894902</v>
      </c>
      <c r="Y60" s="264">
        <f t="shared" si="14"/>
        <v>-24894902</v>
      </c>
      <c r="Z60" s="337">
        <f>+IF(X60&lt;&gt;0,+(Y60/X60)*100,0)</f>
        <v>-100</v>
      </c>
      <c r="AA60" s="232">
        <f>+AA57+AA54+AA51+AA40+AA37+AA34+AA22+AA5</f>
        <v>33193201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228031851</v>
      </c>
      <c r="D5" s="153">
        <f>SUM(D6:D8)</f>
        <v>0</v>
      </c>
      <c r="E5" s="154">
        <f t="shared" si="0"/>
        <v>247403192</v>
      </c>
      <c r="F5" s="100">
        <f t="shared" si="0"/>
        <v>254218990</v>
      </c>
      <c r="G5" s="100">
        <f t="shared" si="0"/>
        <v>99928138</v>
      </c>
      <c r="H5" s="100">
        <f t="shared" si="0"/>
        <v>8428681</v>
      </c>
      <c r="I5" s="100">
        <f t="shared" si="0"/>
        <v>9348555</v>
      </c>
      <c r="J5" s="100">
        <f t="shared" si="0"/>
        <v>117705374</v>
      </c>
      <c r="K5" s="100">
        <f t="shared" si="0"/>
        <v>9211175</v>
      </c>
      <c r="L5" s="100">
        <f t="shared" si="0"/>
        <v>9235708</v>
      </c>
      <c r="M5" s="100">
        <f t="shared" si="0"/>
        <v>38810718</v>
      </c>
      <c r="N5" s="100">
        <f t="shared" si="0"/>
        <v>57257601</v>
      </c>
      <c r="O5" s="100">
        <f t="shared" si="0"/>
        <v>9178153</v>
      </c>
      <c r="P5" s="100">
        <f t="shared" si="0"/>
        <v>9973144</v>
      </c>
      <c r="Q5" s="100">
        <f t="shared" si="0"/>
        <v>32277613</v>
      </c>
      <c r="R5" s="100">
        <f t="shared" si="0"/>
        <v>51428910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226391885</v>
      </c>
      <c r="X5" s="100">
        <f t="shared" si="0"/>
        <v>202870619</v>
      </c>
      <c r="Y5" s="100">
        <f t="shared" si="0"/>
        <v>23521266</v>
      </c>
      <c r="Z5" s="137">
        <f>+IF(X5&lt;&gt;0,+(Y5/X5)*100,0)</f>
        <v>11.59422005805582</v>
      </c>
      <c r="AA5" s="153">
        <f>SUM(AA6:AA8)</f>
        <v>254218990</v>
      </c>
    </row>
    <row r="6" spans="1:27" ht="12.75">
      <c r="A6" s="138" t="s">
        <v>75</v>
      </c>
      <c r="B6" s="136"/>
      <c r="C6" s="155">
        <v>34110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>
        <v>3744</v>
      </c>
      <c r="P6" s="60"/>
      <c r="Q6" s="60"/>
      <c r="R6" s="60">
        <v>3744</v>
      </c>
      <c r="S6" s="60"/>
      <c r="T6" s="60"/>
      <c r="U6" s="60"/>
      <c r="V6" s="60"/>
      <c r="W6" s="60">
        <v>3744</v>
      </c>
      <c r="X6" s="60"/>
      <c r="Y6" s="60">
        <v>3744</v>
      </c>
      <c r="Z6" s="140">
        <v>0</v>
      </c>
      <c r="AA6" s="155"/>
    </row>
    <row r="7" spans="1:27" ht="12.75">
      <c r="A7" s="138" t="s">
        <v>76</v>
      </c>
      <c r="B7" s="136"/>
      <c r="C7" s="157">
        <v>227364533</v>
      </c>
      <c r="D7" s="157"/>
      <c r="E7" s="158">
        <v>246307523</v>
      </c>
      <c r="F7" s="159">
        <v>253123321</v>
      </c>
      <c r="G7" s="159">
        <v>99803622</v>
      </c>
      <c r="H7" s="159">
        <v>8396247</v>
      </c>
      <c r="I7" s="159">
        <v>9303457</v>
      </c>
      <c r="J7" s="159">
        <v>117503326</v>
      </c>
      <c r="K7" s="159">
        <v>9164974</v>
      </c>
      <c r="L7" s="159">
        <v>9544821</v>
      </c>
      <c r="M7" s="159">
        <v>38776459</v>
      </c>
      <c r="N7" s="159">
        <v>57486254</v>
      </c>
      <c r="O7" s="159">
        <v>9132623</v>
      </c>
      <c r="P7" s="159">
        <v>9934681</v>
      </c>
      <c r="Q7" s="159">
        <v>32241353</v>
      </c>
      <c r="R7" s="159">
        <v>51308657</v>
      </c>
      <c r="S7" s="159"/>
      <c r="T7" s="159"/>
      <c r="U7" s="159"/>
      <c r="V7" s="159"/>
      <c r="W7" s="159">
        <v>226298237</v>
      </c>
      <c r="X7" s="159">
        <v>201972170</v>
      </c>
      <c r="Y7" s="159">
        <v>24326067</v>
      </c>
      <c r="Z7" s="141">
        <v>12.04</v>
      </c>
      <c r="AA7" s="157">
        <v>253123321</v>
      </c>
    </row>
    <row r="8" spans="1:27" ht="12.75">
      <c r="A8" s="138" t="s">
        <v>77</v>
      </c>
      <c r="B8" s="136"/>
      <c r="C8" s="155">
        <v>633208</v>
      </c>
      <c r="D8" s="155"/>
      <c r="E8" s="156">
        <v>1095669</v>
      </c>
      <c r="F8" s="60">
        <v>1095669</v>
      </c>
      <c r="G8" s="60">
        <v>124516</v>
      </c>
      <c r="H8" s="60">
        <v>32434</v>
      </c>
      <c r="I8" s="60">
        <v>45098</v>
      </c>
      <c r="J8" s="60">
        <v>202048</v>
      </c>
      <c r="K8" s="60">
        <v>46201</v>
      </c>
      <c r="L8" s="60">
        <v>-309113</v>
      </c>
      <c r="M8" s="60">
        <v>34259</v>
      </c>
      <c r="N8" s="60">
        <v>-228653</v>
      </c>
      <c r="O8" s="60">
        <v>41786</v>
      </c>
      <c r="P8" s="60">
        <v>38463</v>
      </c>
      <c r="Q8" s="60">
        <v>36260</v>
      </c>
      <c r="R8" s="60">
        <v>116509</v>
      </c>
      <c r="S8" s="60"/>
      <c r="T8" s="60"/>
      <c r="U8" s="60"/>
      <c r="V8" s="60"/>
      <c r="W8" s="60">
        <v>89904</v>
      </c>
      <c r="X8" s="60">
        <v>898449</v>
      </c>
      <c r="Y8" s="60">
        <v>-808545</v>
      </c>
      <c r="Z8" s="140">
        <v>-89.99</v>
      </c>
      <c r="AA8" s="155">
        <v>1095669</v>
      </c>
    </row>
    <row r="9" spans="1:27" ht="12.75">
      <c r="A9" s="135" t="s">
        <v>78</v>
      </c>
      <c r="B9" s="136"/>
      <c r="C9" s="153">
        <f aca="true" t="shared" si="1" ref="C9:Y9">SUM(C10:C14)</f>
        <v>23638423</v>
      </c>
      <c r="D9" s="153">
        <f>SUM(D10:D14)</f>
        <v>0</v>
      </c>
      <c r="E9" s="154">
        <f t="shared" si="1"/>
        <v>24181197</v>
      </c>
      <c r="F9" s="100">
        <f t="shared" si="1"/>
        <v>23266819</v>
      </c>
      <c r="G9" s="100">
        <f t="shared" si="1"/>
        <v>1744489</v>
      </c>
      <c r="H9" s="100">
        <f t="shared" si="1"/>
        <v>1463544</v>
      </c>
      <c r="I9" s="100">
        <f t="shared" si="1"/>
        <v>1606863</v>
      </c>
      <c r="J9" s="100">
        <f t="shared" si="1"/>
        <v>4814896</v>
      </c>
      <c r="K9" s="100">
        <f t="shared" si="1"/>
        <v>2913772</v>
      </c>
      <c r="L9" s="100">
        <f t="shared" si="1"/>
        <v>1630160</v>
      </c>
      <c r="M9" s="100">
        <f t="shared" si="1"/>
        <v>1856700</v>
      </c>
      <c r="N9" s="100">
        <f t="shared" si="1"/>
        <v>6400632</v>
      </c>
      <c r="O9" s="100">
        <f t="shared" si="1"/>
        <v>1574431</v>
      </c>
      <c r="P9" s="100">
        <f t="shared" si="1"/>
        <v>1130130</v>
      </c>
      <c r="Q9" s="100">
        <f t="shared" si="1"/>
        <v>2529521</v>
      </c>
      <c r="R9" s="100">
        <f t="shared" si="1"/>
        <v>5234082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16449610</v>
      </c>
      <c r="X9" s="100">
        <f t="shared" si="1"/>
        <v>19828580</v>
      </c>
      <c r="Y9" s="100">
        <f t="shared" si="1"/>
        <v>-3378970</v>
      </c>
      <c r="Z9" s="137">
        <f>+IF(X9&lt;&gt;0,+(Y9/X9)*100,0)</f>
        <v>-17.040907619204198</v>
      </c>
      <c r="AA9" s="153">
        <f>SUM(AA10:AA14)</f>
        <v>23266819</v>
      </c>
    </row>
    <row r="10" spans="1:27" ht="12.75">
      <c r="A10" s="138" t="s">
        <v>79</v>
      </c>
      <c r="B10" s="136"/>
      <c r="C10" s="155">
        <v>6753708</v>
      </c>
      <c r="D10" s="155"/>
      <c r="E10" s="156">
        <v>8612972</v>
      </c>
      <c r="F10" s="60">
        <v>8808971</v>
      </c>
      <c r="G10" s="60">
        <v>798677</v>
      </c>
      <c r="H10" s="60">
        <v>376396</v>
      </c>
      <c r="I10" s="60">
        <v>639860</v>
      </c>
      <c r="J10" s="60">
        <v>1814933</v>
      </c>
      <c r="K10" s="60">
        <v>2216586</v>
      </c>
      <c r="L10" s="60">
        <v>431381</v>
      </c>
      <c r="M10" s="60">
        <v>1410936</v>
      </c>
      <c r="N10" s="60">
        <v>4058903</v>
      </c>
      <c r="O10" s="60">
        <v>835204</v>
      </c>
      <c r="P10" s="60">
        <v>232757</v>
      </c>
      <c r="Q10" s="60">
        <v>255429</v>
      </c>
      <c r="R10" s="60">
        <v>1323390</v>
      </c>
      <c r="S10" s="60"/>
      <c r="T10" s="60"/>
      <c r="U10" s="60"/>
      <c r="V10" s="60"/>
      <c r="W10" s="60">
        <v>7197226</v>
      </c>
      <c r="X10" s="60">
        <v>7062635</v>
      </c>
      <c r="Y10" s="60">
        <v>134591</v>
      </c>
      <c r="Z10" s="140">
        <v>1.91</v>
      </c>
      <c r="AA10" s="155">
        <v>8808971</v>
      </c>
    </row>
    <row r="11" spans="1:27" ht="12.75">
      <c r="A11" s="138" t="s">
        <v>80</v>
      </c>
      <c r="B11" s="136"/>
      <c r="C11" s="155">
        <v>2958</v>
      </c>
      <c r="D11" s="155"/>
      <c r="E11" s="156">
        <v>4321455</v>
      </c>
      <c r="F11" s="60">
        <v>4322421</v>
      </c>
      <c r="G11" s="60"/>
      <c r="H11" s="60">
        <v>180</v>
      </c>
      <c r="I11" s="60">
        <v>831</v>
      </c>
      <c r="J11" s="60">
        <v>1011</v>
      </c>
      <c r="K11" s="60">
        <v>-831</v>
      </c>
      <c r="L11" s="60">
        <v>131</v>
      </c>
      <c r="M11" s="60">
        <v>655</v>
      </c>
      <c r="N11" s="60">
        <v>-45</v>
      </c>
      <c r="O11" s="60"/>
      <c r="P11" s="60"/>
      <c r="Q11" s="60"/>
      <c r="R11" s="60"/>
      <c r="S11" s="60"/>
      <c r="T11" s="60"/>
      <c r="U11" s="60"/>
      <c r="V11" s="60"/>
      <c r="W11" s="60">
        <v>966</v>
      </c>
      <c r="X11" s="60">
        <v>3543594</v>
      </c>
      <c r="Y11" s="60">
        <v>-3542628</v>
      </c>
      <c r="Z11" s="140">
        <v>-99.97</v>
      </c>
      <c r="AA11" s="155">
        <v>4322421</v>
      </c>
    </row>
    <row r="12" spans="1:27" ht="12.75">
      <c r="A12" s="138" t="s">
        <v>81</v>
      </c>
      <c r="B12" s="136"/>
      <c r="C12" s="155">
        <v>16881757</v>
      </c>
      <c r="D12" s="155"/>
      <c r="E12" s="156">
        <v>11246770</v>
      </c>
      <c r="F12" s="60">
        <v>10135427</v>
      </c>
      <c r="G12" s="60">
        <v>945812</v>
      </c>
      <c r="H12" s="60">
        <v>1086968</v>
      </c>
      <c r="I12" s="60">
        <v>966172</v>
      </c>
      <c r="J12" s="60">
        <v>2998952</v>
      </c>
      <c r="K12" s="60">
        <v>698017</v>
      </c>
      <c r="L12" s="60">
        <v>1198648</v>
      </c>
      <c r="M12" s="60">
        <v>445109</v>
      </c>
      <c r="N12" s="60">
        <v>2341774</v>
      </c>
      <c r="O12" s="60">
        <v>739227</v>
      </c>
      <c r="P12" s="60">
        <v>897373</v>
      </c>
      <c r="Q12" s="60">
        <v>2274092</v>
      </c>
      <c r="R12" s="60">
        <v>3910692</v>
      </c>
      <c r="S12" s="60"/>
      <c r="T12" s="60"/>
      <c r="U12" s="60"/>
      <c r="V12" s="60"/>
      <c r="W12" s="60">
        <v>9251418</v>
      </c>
      <c r="X12" s="60">
        <v>9222351</v>
      </c>
      <c r="Y12" s="60">
        <v>29067</v>
      </c>
      <c r="Z12" s="140">
        <v>0.32</v>
      </c>
      <c r="AA12" s="155">
        <v>10135427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-25133171</v>
      </c>
      <c r="D15" s="153">
        <f>SUM(D16:D18)</f>
        <v>0</v>
      </c>
      <c r="E15" s="154">
        <f t="shared" si="2"/>
        <v>21847607</v>
      </c>
      <c r="F15" s="100">
        <f t="shared" si="2"/>
        <v>21186405</v>
      </c>
      <c r="G15" s="100">
        <f t="shared" si="2"/>
        <v>3142460</v>
      </c>
      <c r="H15" s="100">
        <f t="shared" si="2"/>
        <v>1655771</v>
      </c>
      <c r="I15" s="100">
        <f t="shared" si="2"/>
        <v>1415032</v>
      </c>
      <c r="J15" s="100">
        <f t="shared" si="2"/>
        <v>6213263</v>
      </c>
      <c r="K15" s="100">
        <f t="shared" si="2"/>
        <v>1409655</v>
      </c>
      <c r="L15" s="100">
        <f t="shared" si="2"/>
        <v>3677468</v>
      </c>
      <c r="M15" s="100">
        <f t="shared" si="2"/>
        <v>1306891</v>
      </c>
      <c r="N15" s="100">
        <f t="shared" si="2"/>
        <v>6394014</v>
      </c>
      <c r="O15" s="100">
        <f t="shared" si="2"/>
        <v>1361011</v>
      </c>
      <c r="P15" s="100">
        <f t="shared" si="2"/>
        <v>2316875</v>
      </c>
      <c r="Q15" s="100">
        <f t="shared" si="2"/>
        <v>2460289</v>
      </c>
      <c r="R15" s="100">
        <f t="shared" si="2"/>
        <v>6138175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18745452</v>
      </c>
      <c r="X15" s="100">
        <f t="shared" si="2"/>
        <v>17915041</v>
      </c>
      <c r="Y15" s="100">
        <f t="shared" si="2"/>
        <v>830411</v>
      </c>
      <c r="Z15" s="137">
        <f>+IF(X15&lt;&gt;0,+(Y15/X15)*100,0)</f>
        <v>4.635272673950341</v>
      </c>
      <c r="AA15" s="153">
        <f>SUM(AA16:AA18)</f>
        <v>21186405</v>
      </c>
    </row>
    <row r="16" spans="1:27" ht="12.75">
      <c r="A16" s="138" t="s">
        <v>85</v>
      </c>
      <c r="B16" s="136"/>
      <c r="C16" s="155">
        <v>6231514</v>
      </c>
      <c r="D16" s="155"/>
      <c r="E16" s="156">
        <v>5880610</v>
      </c>
      <c r="F16" s="60">
        <v>6609614</v>
      </c>
      <c r="G16" s="60">
        <v>196824</v>
      </c>
      <c r="H16" s="60">
        <v>496758</v>
      </c>
      <c r="I16" s="60">
        <v>250802</v>
      </c>
      <c r="J16" s="60">
        <v>944384</v>
      </c>
      <c r="K16" s="60">
        <v>247502</v>
      </c>
      <c r="L16" s="60">
        <v>1337331</v>
      </c>
      <c r="M16" s="60">
        <v>78657</v>
      </c>
      <c r="N16" s="60">
        <v>1663490</v>
      </c>
      <c r="O16" s="60">
        <v>171479</v>
      </c>
      <c r="P16" s="60">
        <v>564092</v>
      </c>
      <c r="Q16" s="60">
        <v>1296783</v>
      </c>
      <c r="R16" s="60">
        <v>2032354</v>
      </c>
      <c r="S16" s="60"/>
      <c r="T16" s="60"/>
      <c r="U16" s="60"/>
      <c r="V16" s="60"/>
      <c r="W16" s="60">
        <v>4640228</v>
      </c>
      <c r="X16" s="60">
        <v>4822101</v>
      </c>
      <c r="Y16" s="60">
        <v>-181873</v>
      </c>
      <c r="Z16" s="140">
        <v>-3.77</v>
      </c>
      <c r="AA16" s="155">
        <v>6609614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>
        <v>-31364685</v>
      </c>
      <c r="D18" s="155"/>
      <c r="E18" s="156">
        <v>15966997</v>
      </c>
      <c r="F18" s="60">
        <v>14576791</v>
      </c>
      <c r="G18" s="60">
        <v>2945636</v>
      </c>
      <c r="H18" s="60">
        <v>1159013</v>
      </c>
      <c r="I18" s="60">
        <v>1164230</v>
      </c>
      <c r="J18" s="60">
        <v>5268879</v>
      </c>
      <c r="K18" s="60">
        <v>1162153</v>
      </c>
      <c r="L18" s="60">
        <v>2340137</v>
      </c>
      <c r="M18" s="60">
        <v>1228234</v>
      </c>
      <c r="N18" s="60">
        <v>4730524</v>
      </c>
      <c r="O18" s="60">
        <v>1189532</v>
      </c>
      <c r="P18" s="60">
        <v>1752783</v>
      </c>
      <c r="Q18" s="60">
        <v>1163506</v>
      </c>
      <c r="R18" s="60">
        <v>4105821</v>
      </c>
      <c r="S18" s="60"/>
      <c r="T18" s="60"/>
      <c r="U18" s="60"/>
      <c r="V18" s="60"/>
      <c r="W18" s="60">
        <v>14105224</v>
      </c>
      <c r="X18" s="60">
        <v>13092940</v>
      </c>
      <c r="Y18" s="60">
        <v>1012284</v>
      </c>
      <c r="Z18" s="140">
        <v>7.73</v>
      </c>
      <c r="AA18" s="155">
        <v>14576791</v>
      </c>
    </row>
    <row r="19" spans="1:27" ht="12.75">
      <c r="A19" s="135" t="s">
        <v>88</v>
      </c>
      <c r="B19" s="142"/>
      <c r="C19" s="153">
        <f aca="true" t="shared" si="3" ref="C19:Y19">SUM(C20:C23)</f>
        <v>439298699</v>
      </c>
      <c r="D19" s="153">
        <f>SUM(D20:D23)</f>
        <v>0</v>
      </c>
      <c r="E19" s="154">
        <f t="shared" si="3"/>
        <v>382125599</v>
      </c>
      <c r="F19" s="100">
        <f t="shared" si="3"/>
        <v>379107282</v>
      </c>
      <c r="G19" s="100">
        <f t="shared" si="3"/>
        <v>37752735</v>
      </c>
      <c r="H19" s="100">
        <f t="shared" si="3"/>
        <v>31959908</v>
      </c>
      <c r="I19" s="100">
        <f t="shared" si="3"/>
        <v>37685358</v>
      </c>
      <c r="J19" s="100">
        <f t="shared" si="3"/>
        <v>107398001</v>
      </c>
      <c r="K19" s="100">
        <f t="shared" si="3"/>
        <v>29471954</v>
      </c>
      <c r="L19" s="100">
        <f t="shared" si="3"/>
        <v>28231537</v>
      </c>
      <c r="M19" s="100">
        <f t="shared" si="3"/>
        <v>32355346</v>
      </c>
      <c r="N19" s="100">
        <f t="shared" si="3"/>
        <v>90058837</v>
      </c>
      <c r="O19" s="100">
        <f t="shared" si="3"/>
        <v>34710803</v>
      </c>
      <c r="P19" s="100">
        <f t="shared" si="3"/>
        <v>31961503</v>
      </c>
      <c r="Q19" s="100">
        <f t="shared" si="3"/>
        <v>29414620</v>
      </c>
      <c r="R19" s="100">
        <f t="shared" si="3"/>
        <v>96086926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293543764</v>
      </c>
      <c r="X19" s="100">
        <f t="shared" si="3"/>
        <v>313342990</v>
      </c>
      <c r="Y19" s="100">
        <f t="shared" si="3"/>
        <v>-19799226</v>
      </c>
      <c r="Z19" s="137">
        <f>+IF(X19&lt;&gt;0,+(Y19/X19)*100,0)</f>
        <v>-6.318707177716024</v>
      </c>
      <c r="AA19" s="153">
        <f>SUM(AA20:AA23)</f>
        <v>379107282</v>
      </c>
    </row>
    <row r="20" spans="1:27" ht="12.75">
      <c r="A20" s="138" t="s">
        <v>89</v>
      </c>
      <c r="B20" s="136"/>
      <c r="C20" s="155">
        <v>238876653</v>
      </c>
      <c r="D20" s="155"/>
      <c r="E20" s="156">
        <v>237720786</v>
      </c>
      <c r="F20" s="60">
        <v>237538914</v>
      </c>
      <c r="G20" s="60">
        <v>21855893</v>
      </c>
      <c r="H20" s="60">
        <v>20598001</v>
      </c>
      <c r="I20" s="60">
        <v>20769869</v>
      </c>
      <c r="J20" s="60">
        <v>63223763</v>
      </c>
      <c r="K20" s="60">
        <v>18319121</v>
      </c>
      <c r="L20" s="60">
        <v>16277267</v>
      </c>
      <c r="M20" s="60">
        <v>19910370</v>
      </c>
      <c r="N20" s="60">
        <v>54506758</v>
      </c>
      <c r="O20" s="60">
        <v>20914124</v>
      </c>
      <c r="P20" s="60">
        <v>18040733</v>
      </c>
      <c r="Q20" s="60">
        <v>6861512</v>
      </c>
      <c r="R20" s="60">
        <v>45816369</v>
      </c>
      <c r="S20" s="60"/>
      <c r="T20" s="60"/>
      <c r="U20" s="60"/>
      <c r="V20" s="60"/>
      <c r="W20" s="60">
        <v>163546890</v>
      </c>
      <c r="X20" s="60">
        <v>194931044</v>
      </c>
      <c r="Y20" s="60">
        <v>-31384154</v>
      </c>
      <c r="Z20" s="140">
        <v>-16.1</v>
      </c>
      <c r="AA20" s="155">
        <v>237538914</v>
      </c>
    </row>
    <row r="21" spans="1:27" ht="12.75">
      <c r="A21" s="138" t="s">
        <v>90</v>
      </c>
      <c r="B21" s="136"/>
      <c r="C21" s="155">
        <v>80287502</v>
      </c>
      <c r="D21" s="155"/>
      <c r="E21" s="156">
        <v>55532501</v>
      </c>
      <c r="F21" s="60">
        <v>55766110</v>
      </c>
      <c r="G21" s="60">
        <v>7677455</v>
      </c>
      <c r="H21" s="60">
        <v>4682213</v>
      </c>
      <c r="I21" s="60">
        <v>4973136</v>
      </c>
      <c r="J21" s="60">
        <v>17332804</v>
      </c>
      <c r="K21" s="60">
        <v>4505837</v>
      </c>
      <c r="L21" s="60">
        <v>5095878</v>
      </c>
      <c r="M21" s="60">
        <v>5509870</v>
      </c>
      <c r="N21" s="60">
        <v>15111585</v>
      </c>
      <c r="O21" s="60">
        <v>6541737</v>
      </c>
      <c r="P21" s="60">
        <v>6783845</v>
      </c>
      <c r="Q21" s="60">
        <v>2613242</v>
      </c>
      <c r="R21" s="60">
        <v>15938824</v>
      </c>
      <c r="S21" s="60"/>
      <c r="T21" s="60"/>
      <c r="U21" s="60"/>
      <c r="V21" s="60"/>
      <c r="W21" s="60">
        <v>48383213</v>
      </c>
      <c r="X21" s="60">
        <v>45536650</v>
      </c>
      <c r="Y21" s="60">
        <v>2846563</v>
      </c>
      <c r="Z21" s="140">
        <v>6.25</v>
      </c>
      <c r="AA21" s="155">
        <v>55766110</v>
      </c>
    </row>
    <row r="22" spans="1:27" ht="12.75">
      <c r="A22" s="138" t="s">
        <v>91</v>
      </c>
      <c r="B22" s="136"/>
      <c r="C22" s="157">
        <v>71394449</v>
      </c>
      <c r="D22" s="157"/>
      <c r="E22" s="158">
        <v>63878072</v>
      </c>
      <c r="F22" s="159">
        <v>60638338</v>
      </c>
      <c r="G22" s="159">
        <v>5058871</v>
      </c>
      <c r="H22" s="159">
        <v>3518003</v>
      </c>
      <c r="I22" s="159">
        <v>8782754</v>
      </c>
      <c r="J22" s="159">
        <v>17359628</v>
      </c>
      <c r="K22" s="159">
        <v>3494122</v>
      </c>
      <c r="L22" s="159">
        <v>3694399</v>
      </c>
      <c r="M22" s="159">
        <v>3769790</v>
      </c>
      <c r="N22" s="159">
        <v>10958311</v>
      </c>
      <c r="O22" s="159">
        <v>4096375</v>
      </c>
      <c r="P22" s="159">
        <v>3967294</v>
      </c>
      <c r="Q22" s="159">
        <v>16769483</v>
      </c>
      <c r="R22" s="159">
        <v>24833152</v>
      </c>
      <c r="S22" s="159"/>
      <c r="T22" s="159"/>
      <c r="U22" s="159"/>
      <c r="V22" s="159"/>
      <c r="W22" s="159">
        <v>53151091</v>
      </c>
      <c r="X22" s="159">
        <v>52380019</v>
      </c>
      <c r="Y22" s="159">
        <v>771072</v>
      </c>
      <c r="Z22" s="141">
        <v>1.47</v>
      </c>
      <c r="AA22" s="157">
        <v>60638338</v>
      </c>
    </row>
    <row r="23" spans="1:27" ht="12.75">
      <c r="A23" s="138" t="s">
        <v>92</v>
      </c>
      <c r="B23" s="136"/>
      <c r="C23" s="155">
        <v>48740095</v>
      </c>
      <c r="D23" s="155"/>
      <c r="E23" s="156">
        <v>24994240</v>
      </c>
      <c r="F23" s="60">
        <v>25163920</v>
      </c>
      <c r="G23" s="60">
        <v>3160516</v>
      </c>
      <c r="H23" s="60">
        <v>3161691</v>
      </c>
      <c r="I23" s="60">
        <v>3159599</v>
      </c>
      <c r="J23" s="60">
        <v>9481806</v>
      </c>
      <c r="K23" s="60">
        <v>3152874</v>
      </c>
      <c r="L23" s="60">
        <v>3163993</v>
      </c>
      <c r="M23" s="60">
        <v>3165316</v>
      </c>
      <c r="N23" s="60">
        <v>9482183</v>
      </c>
      <c r="O23" s="60">
        <v>3158567</v>
      </c>
      <c r="P23" s="60">
        <v>3169631</v>
      </c>
      <c r="Q23" s="60">
        <v>3170383</v>
      </c>
      <c r="R23" s="60">
        <v>9498581</v>
      </c>
      <c r="S23" s="60"/>
      <c r="T23" s="60"/>
      <c r="U23" s="60"/>
      <c r="V23" s="60"/>
      <c r="W23" s="60">
        <v>28462570</v>
      </c>
      <c r="X23" s="60">
        <v>20495277</v>
      </c>
      <c r="Y23" s="60">
        <v>7967293</v>
      </c>
      <c r="Z23" s="140">
        <v>38.87</v>
      </c>
      <c r="AA23" s="155">
        <v>25163920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665835802</v>
      </c>
      <c r="D25" s="168">
        <f>+D5+D9+D15+D19+D24</f>
        <v>0</v>
      </c>
      <c r="E25" s="169">
        <f t="shared" si="4"/>
        <v>675557595</v>
      </c>
      <c r="F25" s="73">
        <f t="shared" si="4"/>
        <v>677779496</v>
      </c>
      <c r="G25" s="73">
        <f t="shared" si="4"/>
        <v>142567822</v>
      </c>
      <c r="H25" s="73">
        <f t="shared" si="4"/>
        <v>43507904</v>
      </c>
      <c r="I25" s="73">
        <f t="shared" si="4"/>
        <v>50055808</v>
      </c>
      <c r="J25" s="73">
        <f t="shared" si="4"/>
        <v>236131534</v>
      </c>
      <c r="K25" s="73">
        <f t="shared" si="4"/>
        <v>43006556</v>
      </c>
      <c r="L25" s="73">
        <f t="shared" si="4"/>
        <v>42774873</v>
      </c>
      <c r="M25" s="73">
        <f t="shared" si="4"/>
        <v>74329655</v>
      </c>
      <c r="N25" s="73">
        <f t="shared" si="4"/>
        <v>160111084</v>
      </c>
      <c r="O25" s="73">
        <f t="shared" si="4"/>
        <v>46824398</v>
      </c>
      <c r="P25" s="73">
        <f t="shared" si="4"/>
        <v>45381652</v>
      </c>
      <c r="Q25" s="73">
        <f t="shared" si="4"/>
        <v>66682043</v>
      </c>
      <c r="R25" s="73">
        <f t="shared" si="4"/>
        <v>158888093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555130711</v>
      </c>
      <c r="X25" s="73">
        <f t="shared" si="4"/>
        <v>553957230</v>
      </c>
      <c r="Y25" s="73">
        <f t="shared" si="4"/>
        <v>1173481</v>
      </c>
      <c r="Z25" s="170">
        <f>+IF(X25&lt;&gt;0,+(Y25/X25)*100,0)</f>
        <v>0.21183602929056455</v>
      </c>
      <c r="AA25" s="168">
        <f>+AA5+AA9+AA15+AA19+AA24</f>
        <v>677779496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121855687</v>
      </c>
      <c r="D28" s="153">
        <f>SUM(D29:D31)</f>
        <v>0</v>
      </c>
      <c r="E28" s="154">
        <f t="shared" si="5"/>
        <v>131744686</v>
      </c>
      <c r="F28" s="100">
        <f t="shared" si="5"/>
        <v>127292440</v>
      </c>
      <c r="G28" s="100">
        <f t="shared" si="5"/>
        <v>7602954</v>
      </c>
      <c r="H28" s="100">
        <f t="shared" si="5"/>
        <v>7294072</v>
      </c>
      <c r="I28" s="100">
        <f t="shared" si="5"/>
        <v>6543308</v>
      </c>
      <c r="J28" s="100">
        <f t="shared" si="5"/>
        <v>21440334</v>
      </c>
      <c r="K28" s="100">
        <f t="shared" si="5"/>
        <v>7104770</v>
      </c>
      <c r="L28" s="100">
        <f t="shared" si="5"/>
        <v>10214967</v>
      </c>
      <c r="M28" s="100">
        <f t="shared" si="5"/>
        <v>7474340</v>
      </c>
      <c r="N28" s="100">
        <f t="shared" si="5"/>
        <v>24794077</v>
      </c>
      <c r="O28" s="100">
        <f t="shared" si="5"/>
        <v>6375589</v>
      </c>
      <c r="P28" s="100">
        <f t="shared" si="5"/>
        <v>24752507</v>
      </c>
      <c r="Q28" s="100">
        <f t="shared" si="5"/>
        <v>8234276</v>
      </c>
      <c r="R28" s="100">
        <f t="shared" si="5"/>
        <v>39362372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85596783</v>
      </c>
      <c r="X28" s="100">
        <f t="shared" si="5"/>
        <v>108030642</v>
      </c>
      <c r="Y28" s="100">
        <f t="shared" si="5"/>
        <v>-22433859</v>
      </c>
      <c r="Z28" s="137">
        <f>+IF(X28&lt;&gt;0,+(Y28/X28)*100,0)</f>
        <v>-20.76619983430257</v>
      </c>
      <c r="AA28" s="153">
        <f>SUM(AA29:AA31)</f>
        <v>127292440</v>
      </c>
    </row>
    <row r="29" spans="1:27" ht="12.75">
      <c r="A29" s="138" t="s">
        <v>75</v>
      </c>
      <c r="B29" s="136"/>
      <c r="C29" s="155">
        <v>24170634</v>
      </c>
      <c r="D29" s="155"/>
      <c r="E29" s="156">
        <v>31358290</v>
      </c>
      <c r="F29" s="60">
        <v>30060316</v>
      </c>
      <c r="G29" s="60">
        <v>3081226</v>
      </c>
      <c r="H29" s="60">
        <v>2049764</v>
      </c>
      <c r="I29" s="60">
        <v>1902110</v>
      </c>
      <c r="J29" s="60">
        <v>7033100</v>
      </c>
      <c r="K29" s="60">
        <v>2432182</v>
      </c>
      <c r="L29" s="60">
        <v>2762066</v>
      </c>
      <c r="M29" s="60">
        <v>2670812</v>
      </c>
      <c r="N29" s="60">
        <v>7865060</v>
      </c>
      <c r="O29" s="60">
        <v>1293672</v>
      </c>
      <c r="P29" s="60">
        <v>3888524</v>
      </c>
      <c r="Q29" s="60">
        <v>2573608</v>
      </c>
      <c r="R29" s="60">
        <v>7755804</v>
      </c>
      <c r="S29" s="60"/>
      <c r="T29" s="60"/>
      <c r="U29" s="60"/>
      <c r="V29" s="60"/>
      <c r="W29" s="60">
        <v>22653964</v>
      </c>
      <c r="X29" s="60">
        <v>25713797</v>
      </c>
      <c r="Y29" s="60">
        <v>-3059833</v>
      </c>
      <c r="Z29" s="140">
        <v>-11.9</v>
      </c>
      <c r="AA29" s="155">
        <v>30060316</v>
      </c>
    </row>
    <row r="30" spans="1:27" ht="12.75">
      <c r="A30" s="138" t="s">
        <v>76</v>
      </c>
      <c r="B30" s="136"/>
      <c r="C30" s="157">
        <v>50744459</v>
      </c>
      <c r="D30" s="157"/>
      <c r="E30" s="158">
        <v>52808068</v>
      </c>
      <c r="F30" s="159">
        <v>50587384</v>
      </c>
      <c r="G30" s="159">
        <v>2163319</v>
      </c>
      <c r="H30" s="159">
        <v>1922552</v>
      </c>
      <c r="I30" s="159">
        <v>2273174</v>
      </c>
      <c r="J30" s="159">
        <v>6359045</v>
      </c>
      <c r="K30" s="159">
        <v>2011457</v>
      </c>
      <c r="L30" s="159">
        <v>3672412</v>
      </c>
      <c r="M30" s="159">
        <v>2186923</v>
      </c>
      <c r="N30" s="159">
        <v>7870792</v>
      </c>
      <c r="O30" s="159">
        <v>2232149</v>
      </c>
      <c r="P30" s="159">
        <v>9433770</v>
      </c>
      <c r="Q30" s="159">
        <v>2210422</v>
      </c>
      <c r="R30" s="159">
        <v>13876341</v>
      </c>
      <c r="S30" s="159"/>
      <c r="T30" s="159"/>
      <c r="U30" s="159"/>
      <c r="V30" s="159"/>
      <c r="W30" s="159">
        <v>28106178</v>
      </c>
      <c r="X30" s="159">
        <v>43302616</v>
      </c>
      <c r="Y30" s="159">
        <v>-15196438</v>
      </c>
      <c r="Z30" s="141">
        <v>-35.09</v>
      </c>
      <c r="AA30" s="157">
        <v>50587384</v>
      </c>
    </row>
    <row r="31" spans="1:27" ht="12.75">
      <c r="A31" s="138" t="s">
        <v>77</v>
      </c>
      <c r="B31" s="136"/>
      <c r="C31" s="155">
        <v>46940594</v>
      </c>
      <c r="D31" s="155"/>
      <c r="E31" s="156">
        <v>47578328</v>
      </c>
      <c r="F31" s="60">
        <v>46644740</v>
      </c>
      <c r="G31" s="60">
        <v>2358409</v>
      </c>
      <c r="H31" s="60">
        <v>3321756</v>
      </c>
      <c r="I31" s="60">
        <v>2368024</v>
      </c>
      <c r="J31" s="60">
        <v>8048189</v>
      </c>
      <c r="K31" s="60">
        <v>2661131</v>
      </c>
      <c r="L31" s="60">
        <v>3780489</v>
      </c>
      <c r="M31" s="60">
        <v>2616605</v>
      </c>
      <c r="N31" s="60">
        <v>9058225</v>
      </c>
      <c r="O31" s="60">
        <v>2849768</v>
      </c>
      <c r="P31" s="60">
        <v>11430213</v>
      </c>
      <c r="Q31" s="60">
        <v>3450246</v>
      </c>
      <c r="R31" s="60">
        <v>17730227</v>
      </c>
      <c r="S31" s="60"/>
      <c r="T31" s="60"/>
      <c r="U31" s="60"/>
      <c r="V31" s="60"/>
      <c r="W31" s="60">
        <v>34836641</v>
      </c>
      <c r="X31" s="60">
        <v>39014229</v>
      </c>
      <c r="Y31" s="60">
        <v>-4177588</v>
      </c>
      <c r="Z31" s="140">
        <v>-10.71</v>
      </c>
      <c r="AA31" s="155">
        <v>46644740</v>
      </c>
    </row>
    <row r="32" spans="1:27" ht="12.75">
      <c r="A32" s="135" t="s">
        <v>78</v>
      </c>
      <c r="B32" s="136"/>
      <c r="C32" s="153">
        <f aca="true" t="shared" si="6" ref="C32:Y32">SUM(C33:C37)</f>
        <v>89302587</v>
      </c>
      <c r="D32" s="153">
        <f>SUM(D33:D37)</f>
        <v>0</v>
      </c>
      <c r="E32" s="154">
        <f t="shared" si="6"/>
        <v>89446421</v>
      </c>
      <c r="F32" s="100">
        <f t="shared" si="6"/>
        <v>93658815</v>
      </c>
      <c r="G32" s="100">
        <f t="shared" si="6"/>
        <v>5424501</v>
      </c>
      <c r="H32" s="100">
        <f t="shared" si="6"/>
        <v>6226681</v>
      </c>
      <c r="I32" s="100">
        <f t="shared" si="6"/>
        <v>6104541</v>
      </c>
      <c r="J32" s="100">
        <f t="shared" si="6"/>
        <v>17755723</v>
      </c>
      <c r="K32" s="100">
        <f t="shared" si="6"/>
        <v>7210217</v>
      </c>
      <c r="L32" s="100">
        <f t="shared" si="6"/>
        <v>10506147</v>
      </c>
      <c r="M32" s="100">
        <f t="shared" si="6"/>
        <v>6427112</v>
      </c>
      <c r="N32" s="100">
        <f t="shared" si="6"/>
        <v>24143476</v>
      </c>
      <c r="O32" s="100">
        <f t="shared" si="6"/>
        <v>7602725</v>
      </c>
      <c r="P32" s="100">
        <f t="shared" si="6"/>
        <v>15217656</v>
      </c>
      <c r="Q32" s="100">
        <f t="shared" si="6"/>
        <v>6842007</v>
      </c>
      <c r="R32" s="100">
        <f t="shared" si="6"/>
        <v>29662388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71561587</v>
      </c>
      <c r="X32" s="100">
        <f t="shared" si="6"/>
        <v>73346067</v>
      </c>
      <c r="Y32" s="100">
        <f t="shared" si="6"/>
        <v>-1784480</v>
      </c>
      <c r="Z32" s="137">
        <f>+IF(X32&lt;&gt;0,+(Y32/X32)*100,0)</f>
        <v>-2.4329593569073036</v>
      </c>
      <c r="AA32" s="153">
        <f>SUM(AA33:AA37)</f>
        <v>93658815</v>
      </c>
    </row>
    <row r="33" spans="1:27" ht="12.75">
      <c r="A33" s="138" t="s">
        <v>79</v>
      </c>
      <c r="B33" s="136"/>
      <c r="C33" s="155">
        <v>52600724</v>
      </c>
      <c r="D33" s="155"/>
      <c r="E33" s="156">
        <v>47341096</v>
      </c>
      <c r="F33" s="60">
        <v>49254761</v>
      </c>
      <c r="G33" s="60">
        <v>3072206</v>
      </c>
      <c r="H33" s="60">
        <v>3280618</v>
      </c>
      <c r="I33" s="60">
        <v>3318579</v>
      </c>
      <c r="J33" s="60">
        <v>9671403</v>
      </c>
      <c r="K33" s="60">
        <v>3902667</v>
      </c>
      <c r="L33" s="60">
        <v>5772053</v>
      </c>
      <c r="M33" s="60">
        <v>3421505</v>
      </c>
      <c r="N33" s="60">
        <v>13096225</v>
      </c>
      <c r="O33" s="60">
        <v>3741142</v>
      </c>
      <c r="P33" s="60">
        <v>11182013</v>
      </c>
      <c r="Q33" s="60">
        <v>3623647</v>
      </c>
      <c r="R33" s="60">
        <v>18546802</v>
      </c>
      <c r="S33" s="60"/>
      <c r="T33" s="60"/>
      <c r="U33" s="60"/>
      <c r="V33" s="60"/>
      <c r="W33" s="60">
        <v>41314430</v>
      </c>
      <c r="X33" s="60">
        <v>38819702</v>
      </c>
      <c r="Y33" s="60">
        <v>2494728</v>
      </c>
      <c r="Z33" s="140">
        <v>6.43</v>
      </c>
      <c r="AA33" s="155">
        <v>49254761</v>
      </c>
    </row>
    <row r="34" spans="1:27" ht="12.75">
      <c r="A34" s="138" t="s">
        <v>80</v>
      </c>
      <c r="B34" s="136"/>
      <c r="C34" s="155">
        <v>561709</v>
      </c>
      <c r="D34" s="155"/>
      <c r="E34" s="156">
        <v>665657</v>
      </c>
      <c r="F34" s="60">
        <v>968878</v>
      </c>
      <c r="G34" s="60">
        <v>60573</v>
      </c>
      <c r="H34" s="60">
        <v>59263</v>
      </c>
      <c r="I34" s="60">
        <v>111335</v>
      </c>
      <c r="J34" s="60">
        <v>231171</v>
      </c>
      <c r="K34" s="60">
        <v>40343</v>
      </c>
      <c r="L34" s="60">
        <v>110042</v>
      </c>
      <c r="M34" s="60">
        <v>40535</v>
      </c>
      <c r="N34" s="60">
        <v>190920</v>
      </c>
      <c r="O34" s="60">
        <v>46013</v>
      </c>
      <c r="P34" s="60">
        <v>38267</v>
      </c>
      <c r="Q34" s="60">
        <v>83307</v>
      </c>
      <c r="R34" s="60">
        <v>167587</v>
      </c>
      <c r="S34" s="60"/>
      <c r="T34" s="60"/>
      <c r="U34" s="60"/>
      <c r="V34" s="60"/>
      <c r="W34" s="60">
        <v>589678</v>
      </c>
      <c r="X34" s="60">
        <v>545840</v>
      </c>
      <c r="Y34" s="60">
        <v>43838</v>
      </c>
      <c r="Z34" s="140">
        <v>8.03</v>
      </c>
      <c r="AA34" s="155">
        <v>968878</v>
      </c>
    </row>
    <row r="35" spans="1:27" ht="12.75">
      <c r="A35" s="138" t="s">
        <v>81</v>
      </c>
      <c r="B35" s="136"/>
      <c r="C35" s="155">
        <v>33228167</v>
      </c>
      <c r="D35" s="155"/>
      <c r="E35" s="156">
        <v>37717932</v>
      </c>
      <c r="F35" s="60">
        <v>39526652</v>
      </c>
      <c r="G35" s="60">
        <v>2092460</v>
      </c>
      <c r="H35" s="60">
        <v>2432551</v>
      </c>
      <c r="I35" s="60">
        <v>2447379</v>
      </c>
      <c r="J35" s="60">
        <v>6972390</v>
      </c>
      <c r="K35" s="60">
        <v>2806251</v>
      </c>
      <c r="L35" s="60">
        <v>4238335</v>
      </c>
      <c r="M35" s="60">
        <v>2720654</v>
      </c>
      <c r="N35" s="60">
        <v>9765240</v>
      </c>
      <c r="O35" s="60">
        <v>3598096</v>
      </c>
      <c r="P35" s="60">
        <v>3744808</v>
      </c>
      <c r="Q35" s="60">
        <v>2931414</v>
      </c>
      <c r="R35" s="60">
        <v>10274318</v>
      </c>
      <c r="S35" s="60"/>
      <c r="T35" s="60"/>
      <c r="U35" s="60"/>
      <c r="V35" s="60"/>
      <c r="W35" s="60">
        <v>27011948</v>
      </c>
      <c r="X35" s="60">
        <v>30928703</v>
      </c>
      <c r="Y35" s="60">
        <v>-3916755</v>
      </c>
      <c r="Z35" s="140">
        <v>-12.66</v>
      </c>
      <c r="AA35" s="155">
        <v>39526652</v>
      </c>
    </row>
    <row r="36" spans="1:27" ht="12.75">
      <c r="A36" s="138" t="s">
        <v>82</v>
      </c>
      <c r="B36" s="136"/>
      <c r="C36" s="155">
        <v>2911987</v>
      </c>
      <c r="D36" s="155"/>
      <c r="E36" s="156">
        <v>3721736</v>
      </c>
      <c r="F36" s="60">
        <v>3908524</v>
      </c>
      <c r="G36" s="60">
        <v>199262</v>
      </c>
      <c r="H36" s="60">
        <v>454249</v>
      </c>
      <c r="I36" s="60">
        <v>227248</v>
      </c>
      <c r="J36" s="60">
        <v>880759</v>
      </c>
      <c r="K36" s="60">
        <v>460956</v>
      </c>
      <c r="L36" s="60">
        <v>385717</v>
      </c>
      <c r="M36" s="60">
        <v>244418</v>
      </c>
      <c r="N36" s="60">
        <v>1091091</v>
      </c>
      <c r="O36" s="60">
        <v>217474</v>
      </c>
      <c r="P36" s="60">
        <v>252568</v>
      </c>
      <c r="Q36" s="60">
        <v>203639</v>
      </c>
      <c r="R36" s="60">
        <v>673681</v>
      </c>
      <c r="S36" s="60"/>
      <c r="T36" s="60"/>
      <c r="U36" s="60"/>
      <c r="V36" s="60"/>
      <c r="W36" s="60">
        <v>2645531</v>
      </c>
      <c r="X36" s="60">
        <v>3051822</v>
      </c>
      <c r="Y36" s="60">
        <v>-406291</v>
      </c>
      <c r="Z36" s="140">
        <v>-13.31</v>
      </c>
      <c r="AA36" s="155">
        <v>3908524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97158325</v>
      </c>
      <c r="D38" s="153">
        <f>SUM(D39:D41)</f>
        <v>0</v>
      </c>
      <c r="E38" s="154">
        <f t="shared" si="7"/>
        <v>107064421</v>
      </c>
      <c r="F38" s="100">
        <f t="shared" si="7"/>
        <v>106136971</v>
      </c>
      <c r="G38" s="100">
        <f t="shared" si="7"/>
        <v>3221141</v>
      </c>
      <c r="H38" s="100">
        <f t="shared" si="7"/>
        <v>3859088</v>
      </c>
      <c r="I38" s="100">
        <f t="shared" si="7"/>
        <v>3922501</v>
      </c>
      <c r="J38" s="100">
        <f t="shared" si="7"/>
        <v>11002730</v>
      </c>
      <c r="K38" s="100">
        <f t="shared" si="7"/>
        <v>4151921</v>
      </c>
      <c r="L38" s="100">
        <f t="shared" si="7"/>
        <v>5636737</v>
      </c>
      <c r="M38" s="100">
        <f t="shared" si="7"/>
        <v>4526363</v>
      </c>
      <c r="N38" s="100">
        <f t="shared" si="7"/>
        <v>14315021</v>
      </c>
      <c r="O38" s="100">
        <f t="shared" si="7"/>
        <v>4323234</v>
      </c>
      <c r="P38" s="100">
        <f t="shared" si="7"/>
        <v>32134480</v>
      </c>
      <c r="Q38" s="100">
        <f t="shared" si="7"/>
        <v>4820067</v>
      </c>
      <c r="R38" s="100">
        <f t="shared" si="7"/>
        <v>41277781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66595532</v>
      </c>
      <c r="X38" s="100">
        <f t="shared" si="7"/>
        <v>87792824</v>
      </c>
      <c r="Y38" s="100">
        <f t="shared" si="7"/>
        <v>-21197292</v>
      </c>
      <c r="Z38" s="137">
        <f>+IF(X38&lt;&gt;0,+(Y38/X38)*100,0)</f>
        <v>-24.14467496796777</v>
      </c>
      <c r="AA38" s="153">
        <f>SUM(AA39:AA41)</f>
        <v>106136971</v>
      </c>
    </row>
    <row r="39" spans="1:27" ht="12.75">
      <c r="A39" s="138" t="s">
        <v>85</v>
      </c>
      <c r="B39" s="136"/>
      <c r="C39" s="155">
        <v>86704285</v>
      </c>
      <c r="D39" s="155"/>
      <c r="E39" s="156">
        <v>96294632</v>
      </c>
      <c r="F39" s="60">
        <v>95212794</v>
      </c>
      <c r="G39" s="60">
        <v>2410554</v>
      </c>
      <c r="H39" s="60">
        <v>3009304</v>
      </c>
      <c r="I39" s="60">
        <v>3109009</v>
      </c>
      <c r="J39" s="60">
        <v>8528867</v>
      </c>
      <c r="K39" s="60">
        <v>3281366</v>
      </c>
      <c r="L39" s="60">
        <v>4532359</v>
      </c>
      <c r="M39" s="60">
        <v>3684505</v>
      </c>
      <c r="N39" s="60">
        <v>11498230</v>
      </c>
      <c r="O39" s="60">
        <v>3483873</v>
      </c>
      <c r="P39" s="60">
        <v>31013855</v>
      </c>
      <c r="Q39" s="60">
        <v>3870314</v>
      </c>
      <c r="R39" s="60">
        <v>38368042</v>
      </c>
      <c r="S39" s="60"/>
      <c r="T39" s="60"/>
      <c r="U39" s="60"/>
      <c r="V39" s="60"/>
      <c r="W39" s="60">
        <v>58395139</v>
      </c>
      <c r="X39" s="60">
        <v>78961598</v>
      </c>
      <c r="Y39" s="60">
        <v>-20566459</v>
      </c>
      <c r="Z39" s="140">
        <v>-26.05</v>
      </c>
      <c r="AA39" s="155">
        <v>95212794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>
        <v>10454040</v>
      </c>
      <c r="D41" s="155"/>
      <c r="E41" s="156">
        <v>10769789</v>
      </c>
      <c r="F41" s="60">
        <v>10924177</v>
      </c>
      <c r="G41" s="60">
        <v>810587</v>
      </c>
      <c r="H41" s="60">
        <v>849784</v>
      </c>
      <c r="I41" s="60">
        <v>813492</v>
      </c>
      <c r="J41" s="60">
        <v>2473863</v>
      </c>
      <c r="K41" s="60">
        <v>870555</v>
      </c>
      <c r="L41" s="60">
        <v>1104378</v>
      </c>
      <c r="M41" s="60">
        <v>841858</v>
      </c>
      <c r="N41" s="60">
        <v>2816791</v>
      </c>
      <c r="O41" s="60">
        <v>839361</v>
      </c>
      <c r="P41" s="60">
        <v>1120625</v>
      </c>
      <c r="Q41" s="60">
        <v>949753</v>
      </c>
      <c r="R41" s="60">
        <v>2909739</v>
      </c>
      <c r="S41" s="60"/>
      <c r="T41" s="60"/>
      <c r="U41" s="60"/>
      <c r="V41" s="60"/>
      <c r="W41" s="60">
        <v>8200393</v>
      </c>
      <c r="X41" s="60">
        <v>8831226</v>
      </c>
      <c r="Y41" s="60">
        <v>-630833</v>
      </c>
      <c r="Z41" s="140">
        <v>-7.14</v>
      </c>
      <c r="AA41" s="155">
        <v>10924177</v>
      </c>
    </row>
    <row r="42" spans="1:27" ht="12.75">
      <c r="A42" s="135" t="s">
        <v>88</v>
      </c>
      <c r="B42" s="142"/>
      <c r="C42" s="153">
        <f aca="true" t="shared" si="8" ref="C42:Y42">SUM(C43:C46)</f>
        <v>333639174</v>
      </c>
      <c r="D42" s="153">
        <f>SUM(D43:D46)</f>
        <v>0</v>
      </c>
      <c r="E42" s="154">
        <f t="shared" si="8"/>
        <v>358100996</v>
      </c>
      <c r="F42" s="100">
        <f t="shared" si="8"/>
        <v>368451291</v>
      </c>
      <c r="G42" s="100">
        <f t="shared" si="8"/>
        <v>10913893</v>
      </c>
      <c r="H42" s="100">
        <f t="shared" si="8"/>
        <v>54129575</v>
      </c>
      <c r="I42" s="100">
        <f t="shared" si="8"/>
        <v>19274452</v>
      </c>
      <c r="J42" s="100">
        <f t="shared" si="8"/>
        <v>84317920</v>
      </c>
      <c r="K42" s="100">
        <f t="shared" si="8"/>
        <v>40300732</v>
      </c>
      <c r="L42" s="100">
        <f t="shared" si="8"/>
        <v>29947073</v>
      </c>
      <c r="M42" s="100">
        <f t="shared" si="8"/>
        <v>29769524</v>
      </c>
      <c r="N42" s="100">
        <f t="shared" si="8"/>
        <v>100017329</v>
      </c>
      <c r="O42" s="100">
        <f t="shared" si="8"/>
        <v>31578815</v>
      </c>
      <c r="P42" s="100">
        <f t="shared" si="8"/>
        <v>41561795</v>
      </c>
      <c r="Q42" s="100">
        <f t="shared" si="8"/>
        <v>26482879</v>
      </c>
      <c r="R42" s="100">
        <f t="shared" si="8"/>
        <v>99623489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283958738</v>
      </c>
      <c r="X42" s="100">
        <f t="shared" si="8"/>
        <v>293642819</v>
      </c>
      <c r="Y42" s="100">
        <f t="shared" si="8"/>
        <v>-9684081</v>
      </c>
      <c r="Z42" s="137">
        <f>+IF(X42&lt;&gt;0,+(Y42/X42)*100,0)</f>
        <v>-3.2979117395000896</v>
      </c>
      <c r="AA42" s="153">
        <f>SUM(AA43:AA46)</f>
        <v>368451291</v>
      </c>
    </row>
    <row r="43" spans="1:27" ht="12.75">
      <c r="A43" s="138" t="s">
        <v>89</v>
      </c>
      <c r="B43" s="136"/>
      <c r="C43" s="155">
        <v>201447867</v>
      </c>
      <c r="D43" s="155"/>
      <c r="E43" s="156">
        <v>229593530</v>
      </c>
      <c r="F43" s="60">
        <v>228913174</v>
      </c>
      <c r="G43" s="60">
        <v>4007846</v>
      </c>
      <c r="H43" s="60">
        <v>42508782</v>
      </c>
      <c r="I43" s="60">
        <v>7489976</v>
      </c>
      <c r="J43" s="60">
        <v>54006604</v>
      </c>
      <c r="K43" s="60">
        <v>28713402</v>
      </c>
      <c r="L43" s="60">
        <v>16425404</v>
      </c>
      <c r="M43" s="60">
        <v>17172903</v>
      </c>
      <c r="N43" s="60">
        <v>62311709</v>
      </c>
      <c r="O43" s="60">
        <v>18920930</v>
      </c>
      <c r="P43" s="60">
        <v>20355868</v>
      </c>
      <c r="Q43" s="60">
        <v>13020824</v>
      </c>
      <c r="R43" s="60">
        <v>52297622</v>
      </c>
      <c r="S43" s="60"/>
      <c r="T43" s="60"/>
      <c r="U43" s="60"/>
      <c r="V43" s="60"/>
      <c r="W43" s="60">
        <v>168615935</v>
      </c>
      <c r="X43" s="60">
        <v>188266695</v>
      </c>
      <c r="Y43" s="60">
        <v>-19650760</v>
      </c>
      <c r="Z43" s="140">
        <v>-10.44</v>
      </c>
      <c r="AA43" s="155">
        <v>228913174</v>
      </c>
    </row>
    <row r="44" spans="1:27" ht="12.75">
      <c r="A44" s="138" t="s">
        <v>90</v>
      </c>
      <c r="B44" s="136"/>
      <c r="C44" s="155">
        <v>61936488</v>
      </c>
      <c r="D44" s="155"/>
      <c r="E44" s="156">
        <v>55826236</v>
      </c>
      <c r="F44" s="60">
        <v>69098646</v>
      </c>
      <c r="G44" s="60">
        <v>2399917</v>
      </c>
      <c r="H44" s="60">
        <v>5777566</v>
      </c>
      <c r="I44" s="60">
        <v>6233700</v>
      </c>
      <c r="J44" s="60">
        <v>14411183</v>
      </c>
      <c r="K44" s="60">
        <v>5836996</v>
      </c>
      <c r="L44" s="60">
        <v>5781172</v>
      </c>
      <c r="M44" s="60">
        <v>6155296</v>
      </c>
      <c r="N44" s="60">
        <v>17773464</v>
      </c>
      <c r="O44" s="60">
        <v>6640544</v>
      </c>
      <c r="P44" s="60">
        <v>6431544</v>
      </c>
      <c r="Q44" s="60">
        <v>7449116</v>
      </c>
      <c r="R44" s="60">
        <v>20521204</v>
      </c>
      <c r="S44" s="60"/>
      <c r="T44" s="60"/>
      <c r="U44" s="60"/>
      <c r="V44" s="60"/>
      <c r="W44" s="60">
        <v>52705851</v>
      </c>
      <c r="X44" s="60">
        <v>45777515</v>
      </c>
      <c r="Y44" s="60">
        <v>6928336</v>
      </c>
      <c r="Z44" s="140">
        <v>15.13</v>
      </c>
      <c r="AA44" s="155">
        <v>69098646</v>
      </c>
    </row>
    <row r="45" spans="1:27" ht="12.75">
      <c r="A45" s="138" t="s">
        <v>91</v>
      </c>
      <c r="B45" s="136"/>
      <c r="C45" s="157">
        <v>40244090</v>
      </c>
      <c r="D45" s="157"/>
      <c r="E45" s="158">
        <v>41421316</v>
      </c>
      <c r="F45" s="159">
        <v>39803756</v>
      </c>
      <c r="G45" s="159">
        <v>1706887</v>
      </c>
      <c r="H45" s="159">
        <v>2910134</v>
      </c>
      <c r="I45" s="159">
        <v>2518383</v>
      </c>
      <c r="J45" s="159">
        <v>7135404</v>
      </c>
      <c r="K45" s="159">
        <v>2558767</v>
      </c>
      <c r="L45" s="159">
        <v>3334892</v>
      </c>
      <c r="M45" s="159">
        <v>3232896</v>
      </c>
      <c r="N45" s="159">
        <v>9126555</v>
      </c>
      <c r="O45" s="159">
        <v>2703976</v>
      </c>
      <c r="P45" s="159">
        <v>10818684</v>
      </c>
      <c r="Q45" s="159">
        <v>2981597</v>
      </c>
      <c r="R45" s="159">
        <v>16504257</v>
      </c>
      <c r="S45" s="159"/>
      <c r="T45" s="159"/>
      <c r="U45" s="159"/>
      <c r="V45" s="159"/>
      <c r="W45" s="159">
        <v>32766216</v>
      </c>
      <c r="X45" s="159">
        <v>33965479</v>
      </c>
      <c r="Y45" s="159">
        <v>-1199263</v>
      </c>
      <c r="Z45" s="141">
        <v>-3.53</v>
      </c>
      <c r="AA45" s="157">
        <v>39803756</v>
      </c>
    </row>
    <row r="46" spans="1:27" ht="12.75">
      <c r="A46" s="138" t="s">
        <v>92</v>
      </c>
      <c r="B46" s="136"/>
      <c r="C46" s="155">
        <v>30010729</v>
      </c>
      <c r="D46" s="155"/>
      <c r="E46" s="156">
        <v>31259914</v>
      </c>
      <c r="F46" s="60">
        <v>30635715</v>
      </c>
      <c r="G46" s="60">
        <v>2799243</v>
      </c>
      <c r="H46" s="60">
        <v>2933093</v>
      </c>
      <c r="I46" s="60">
        <v>3032393</v>
      </c>
      <c r="J46" s="60">
        <v>8764729</v>
      </c>
      <c r="K46" s="60">
        <v>3191567</v>
      </c>
      <c r="L46" s="60">
        <v>4405605</v>
      </c>
      <c r="M46" s="60">
        <v>3208429</v>
      </c>
      <c r="N46" s="60">
        <v>10805601</v>
      </c>
      <c r="O46" s="60">
        <v>3313365</v>
      </c>
      <c r="P46" s="60">
        <v>3955699</v>
      </c>
      <c r="Q46" s="60">
        <v>3031342</v>
      </c>
      <c r="R46" s="60">
        <v>10300406</v>
      </c>
      <c r="S46" s="60"/>
      <c r="T46" s="60"/>
      <c r="U46" s="60"/>
      <c r="V46" s="60"/>
      <c r="W46" s="60">
        <v>29870736</v>
      </c>
      <c r="X46" s="60">
        <v>25633130</v>
      </c>
      <c r="Y46" s="60">
        <v>4237606</v>
      </c>
      <c r="Z46" s="140">
        <v>16.53</v>
      </c>
      <c r="AA46" s="155">
        <v>30635715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641955773</v>
      </c>
      <c r="D48" s="168">
        <f>+D28+D32+D38+D42+D47</f>
        <v>0</v>
      </c>
      <c r="E48" s="169">
        <f t="shared" si="9"/>
        <v>686356524</v>
      </c>
      <c r="F48" s="73">
        <f t="shared" si="9"/>
        <v>695539517</v>
      </c>
      <c r="G48" s="73">
        <f t="shared" si="9"/>
        <v>27162489</v>
      </c>
      <c r="H48" s="73">
        <f t="shared" si="9"/>
        <v>71509416</v>
      </c>
      <c r="I48" s="73">
        <f t="shared" si="9"/>
        <v>35844802</v>
      </c>
      <c r="J48" s="73">
        <f t="shared" si="9"/>
        <v>134516707</v>
      </c>
      <c r="K48" s="73">
        <f t="shared" si="9"/>
        <v>58767640</v>
      </c>
      <c r="L48" s="73">
        <f t="shared" si="9"/>
        <v>56304924</v>
      </c>
      <c r="M48" s="73">
        <f t="shared" si="9"/>
        <v>48197339</v>
      </c>
      <c r="N48" s="73">
        <f t="shared" si="9"/>
        <v>163269903</v>
      </c>
      <c r="O48" s="73">
        <f t="shared" si="9"/>
        <v>49880363</v>
      </c>
      <c r="P48" s="73">
        <f t="shared" si="9"/>
        <v>113666438</v>
      </c>
      <c r="Q48" s="73">
        <f t="shared" si="9"/>
        <v>46379229</v>
      </c>
      <c r="R48" s="73">
        <f t="shared" si="9"/>
        <v>209926030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507712640</v>
      </c>
      <c r="X48" s="73">
        <f t="shared" si="9"/>
        <v>562812352</v>
      </c>
      <c r="Y48" s="73">
        <f t="shared" si="9"/>
        <v>-55099712</v>
      </c>
      <c r="Z48" s="170">
        <f>+IF(X48&lt;&gt;0,+(Y48/X48)*100,0)</f>
        <v>-9.790068004761913</v>
      </c>
      <c r="AA48" s="168">
        <f>+AA28+AA32+AA38+AA42+AA47</f>
        <v>695539517</v>
      </c>
    </row>
    <row r="49" spans="1:27" ht="12.75">
      <c r="A49" s="148" t="s">
        <v>49</v>
      </c>
      <c r="B49" s="149"/>
      <c r="C49" s="171">
        <f aca="true" t="shared" si="10" ref="C49:Y49">+C25-C48</f>
        <v>23880029</v>
      </c>
      <c r="D49" s="171">
        <f>+D25-D48</f>
        <v>0</v>
      </c>
      <c r="E49" s="172">
        <f t="shared" si="10"/>
        <v>-10798929</v>
      </c>
      <c r="F49" s="173">
        <f t="shared" si="10"/>
        <v>-17760021</v>
      </c>
      <c r="G49" s="173">
        <f t="shared" si="10"/>
        <v>115405333</v>
      </c>
      <c r="H49" s="173">
        <f t="shared" si="10"/>
        <v>-28001512</v>
      </c>
      <c r="I49" s="173">
        <f t="shared" si="10"/>
        <v>14211006</v>
      </c>
      <c r="J49" s="173">
        <f t="shared" si="10"/>
        <v>101614827</v>
      </c>
      <c r="K49" s="173">
        <f t="shared" si="10"/>
        <v>-15761084</v>
      </c>
      <c r="L49" s="173">
        <f t="shared" si="10"/>
        <v>-13530051</v>
      </c>
      <c r="M49" s="173">
        <f t="shared" si="10"/>
        <v>26132316</v>
      </c>
      <c r="N49" s="173">
        <f t="shared" si="10"/>
        <v>-3158819</v>
      </c>
      <c r="O49" s="173">
        <f t="shared" si="10"/>
        <v>-3055965</v>
      </c>
      <c r="P49" s="173">
        <f t="shared" si="10"/>
        <v>-68284786</v>
      </c>
      <c r="Q49" s="173">
        <f t="shared" si="10"/>
        <v>20302814</v>
      </c>
      <c r="R49" s="173">
        <f t="shared" si="10"/>
        <v>-51037937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47418071</v>
      </c>
      <c r="X49" s="173">
        <f>IF(F25=F48,0,X25-X48)</f>
        <v>-8855122</v>
      </c>
      <c r="Y49" s="173">
        <f t="shared" si="10"/>
        <v>56273193</v>
      </c>
      <c r="Z49" s="174">
        <f>+IF(X49&lt;&gt;0,+(Y49/X49)*100,0)</f>
        <v>-635.4874952598055</v>
      </c>
      <c r="AA49" s="171">
        <f>+AA25-AA48</f>
        <v>-17760021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135339445</v>
      </c>
      <c r="D5" s="155">
        <v>0</v>
      </c>
      <c r="E5" s="156">
        <v>148563488</v>
      </c>
      <c r="F5" s="60">
        <v>148671261</v>
      </c>
      <c r="G5" s="60">
        <v>60912165</v>
      </c>
      <c r="H5" s="60">
        <v>7320208</v>
      </c>
      <c r="I5" s="60">
        <v>7979717</v>
      </c>
      <c r="J5" s="60">
        <v>76212090</v>
      </c>
      <c r="K5" s="60">
        <v>8001843</v>
      </c>
      <c r="L5" s="60">
        <v>8420903</v>
      </c>
      <c r="M5" s="60">
        <v>8323889</v>
      </c>
      <c r="N5" s="60">
        <v>24746635</v>
      </c>
      <c r="O5" s="60">
        <v>8277067</v>
      </c>
      <c r="P5" s="60">
        <v>8088819</v>
      </c>
      <c r="Q5" s="60">
        <v>8130475</v>
      </c>
      <c r="R5" s="60">
        <v>24496361</v>
      </c>
      <c r="S5" s="60">
        <v>0</v>
      </c>
      <c r="T5" s="60">
        <v>0</v>
      </c>
      <c r="U5" s="60">
        <v>0</v>
      </c>
      <c r="V5" s="60">
        <v>0</v>
      </c>
      <c r="W5" s="60">
        <v>125455086</v>
      </c>
      <c r="X5" s="60">
        <v>121822059</v>
      </c>
      <c r="Y5" s="60">
        <v>3633027</v>
      </c>
      <c r="Z5" s="140">
        <v>2.98</v>
      </c>
      <c r="AA5" s="155">
        <v>148671261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234162285</v>
      </c>
      <c r="D7" s="155">
        <v>0</v>
      </c>
      <c r="E7" s="156">
        <v>224482368</v>
      </c>
      <c r="F7" s="60">
        <v>223745356</v>
      </c>
      <c r="G7" s="60">
        <v>21510290</v>
      </c>
      <c r="H7" s="60">
        <v>20223233</v>
      </c>
      <c r="I7" s="60">
        <v>19977740</v>
      </c>
      <c r="J7" s="60">
        <v>61711263</v>
      </c>
      <c r="K7" s="60">
        <v>17993134</v>
      </c>
      <c r="L7" s="60">
        <v>15927174</v>
      </c>
      <c r="M7" s="60">
        <v>19583991</v>
      </c>
      <c r="N7" s="60">
        <v>53504299</v>
      </c>
      <c r="O7" s="60">
        <v>20555087</v>
      </c>
      <c r="P7" s="60">
        <v>17666572</v>
      </c>
      <c r="Q7" s="60">
        <v>7004775</v>
      </c>
      <c r="R7" s="60">
        <v>45226434</v>
      </c>
      <c r="S7" s="60">
        <v>0</v>
      </c>
      <c r="T7" s="60">
        <v>0</v>
      </c>
      <c r="U7" s="60">
        <v>0</v>
      </c>
      <c r="V7" s="60">
        <v>0</v>
      </c>
      <c r="W7" s="60">
        <v>160441996</v>
      </c>
      <c r="X7" s="60">
        <v>172851421</v>
      </c>
      <c r="Y7" s="60">
        <v>-12409425</v>
      </c>
      <c r="Z7" s="140">
        <v>-7.18</v>
      </c>
      <c r="AA7" s="155">
        <v>223745356</v>
      </c>
    </row>
    <row r="8" spans="1:27" ht="12.75">
      <c r="A8" s="183" t="s">
        <v>104</v>
      </c>
      <c r="B8" s="182"/>
      <c r="C8" s="155">
        <v>37380339</v>
      </c>
      <c r="D8" s="155">
        <v>0</v>
      </c>
      <c r="E8" s="156">
        <v>53124403</v>
      </c>
      <c r="F8" s="60">
        <v>53284419</v>
      </c>
      <c r="G8" s="60">
        <v>7677455</v>
      </c>
      <c r="H8" s="60">
        <v>4682213</v>
      </c>
      <c r="I8" s="60">
        <v>4973136</v>
      </c>
      <c r="J8" s="60">
        <v>17332804</v>
      </c>
      <c r="K8" s="60">
        <v>4505837</v>
      </c>
      <c r="L8" s="60">
        <v>5095878</v>
      </c>
      <c r="M8" s="60">
        <v>5509870</v>
      </c>
      <c r="N8" s="60">
        <v>15111585</v>
      </c>
      <c r="O8" s="60">
        <v>6541737</v>
      </c>
      <c r="P8" s="60">
        <v>6783845</v>
      </c>
      <c r="Q8" s="60">
        <v>2613230</v>
      </c>
      <c r="R8" s="60">
        <v>15938812</v>
      </c>
      <c r="S8" s="60">
        <v>0</v>
      </c>
      <c r="T8" s="60">
        <v>0</v>
      </c>
      <c r="U8" s="60">
        <v>0</v>
      </c>
      <c r="V8" s="60">
        <v>0</v>
      </c>
      <c r="W8" s="60">
        <v>48383201</v>
      </c>
      <c r="X8" s="60">
        <v>39843300</v>
      </c>
      <c r="Y8" s="60">
        <v>8539901</v>
      </c>
      <c r="Z8" s="140">
        <v>21.43</v>
      </c>
      <c r="AA8" s="155">
        <v>53284419</v>
      </c>
    </row>
    <row r="9" spans="1:27" ht="12.75">
      <c r="A9" s="183" t="s">
        <v>105</v>
      </c>
      <c r="B9" s="182"/>
      <c r="C9" s="155">
        <v>40540705</v>
      </c>
      <c r="D9" s="155">
        <v>0</v>
      </c>
      <c r="E9" s="156">
        <v>40787081</v>
      </c>
      <c r="F9" s="60">
        <v>37217215</v>
      </c>
      <c r="G9" s="60">
        <v>5058871</v>
      </c>
      <c r="H9" s="60">
        <v>3518003</v>
      </c>
      <c r="I9" s="60">
        <v>3632193</v>
      </c>
      <c r="J9" s="60">
        <v>12209067</v>
      </c>
      <c r="K9" s="60">
        <v>3494122</v>
      </c>
      <c r="L9" s="60">
        <v>3694399</v>
      </c>
      <c r="M9" s="60">
        <v>3769790</v>
      </c>
      <c r="N9" s="60">
        <v>10958311</v>
      </c>
      <c r="O9" s="60">
        <v>4096375</v>
      </c>
      <c r="P9" s="60">
        <v>3967294</v>
      </c>
      <c r="Q9" s="60">
        <v>3708402</v>
      </c>
      <c r="R9" s="60">
        <v>11772071</v>
      </c>
      <c r="S9" s="60">
        <v>0</v>
      </c>
      <c r="T9" s="60">
        <v>0</v>
      </c>
      <c r="U9" s="60">
        <v>0</v>
      </c>
      <c r="V9" s="60">
        <v>0</v>
      </c>
      <c r="W9" s="60">
        <v>34939449</v>
      </c>
      <c r="X9" s="60">
        <v>30590308</v>
      </c>
      <c r="Y9" s="60">
        <v>4349141</v>
      </c>
      <c r="Z9" s="140">
        <v>14.22</v>
      </c>
      <c r="AA9" s="155">
        <v>37217215</v>
      </c>
    </row>
    <row r="10" spans="1:27" ht="12.75">
      <c r="A10" s="183" t="s">
        <v>106</v>
      </c>
      <c r="B10" s="182"/>
      <c r="C10" s="155">
        <v>48735384</v>
      </c>
      <c r="D10" s="155">
        <v>0</v>
      </c>
      <c r="E10" s="156">
        <v>24979278</v>
      </c>
      <c r="F10" s="54">
        <v>25148958</v>
      </c>
      <c r="G10" s="54">
        <v>3160516</v>
      </c>
      <c r="H10" s="54">
        <v>3161691</v>
      </c>
      <c r="I10" s="54">
        <v>3159599</v>
      </c>
      <c r="J10" s="54">
        <v>9481806</v>
      </c>
      <c r="K10" s="54">
        <v>3152874</v>
      </c>
      <c r="L10" s="54">
        <v>3163993</v>
      </c>
      <c r="M10" s="54">
        <v>3165316</v>
      </c>
      <c r="N10" s="54">
        <v>9482183</v>
      </c>
      <c r="O10" s="54">
        <v>3158567</v>
      </c>
      <c r="P10" s="54">
        <v>3168415</v>
      </c>
      <c r="Q10" s="54">
        <v>3170383</v>
      </c>
      <c r="R10" s="54">
        <v>9497365</v>
      </c>
      <c r="S10" s="54">
        <v>0</v>
      </c>
      <c r="T10" s="54">
        <v>0</v>
      </c>
      <c r="U10" s="54">
        <v>0</v>
      </c>
      <c r="V10" s="54">
        <v>0</v>
      </c>
      <c r="W10" s="54">
        <v>28461354</v>
      </c>
      <c r="X10" s="54">
        <v>18734457</v>
      </c>
      <c r="Y10" s="54">
        <v>9726897</v>
      </c>
      <c r="Z10" s="184">
        <v>51.92</v>
      </c>
      <c r="AA10" s="130">
        <v>25148958</v>
      </c>
    </row>
    <row r="11" spans="1:27" ht="12.75">
      <c r="A11" s="183" t="s">
        <v>107</v>
      </c>
      <c r="B11" s="185"/>
      <c r="C11" s="155">
        <v>-34273206</v>
      </c>
      <c r="D11" s="155">
        <v>0</v>
      </c>
      <c r="E11" s="156">
        <v>13450780</v>
      </c>
      <c r="F11" s="60">
        <v>12058710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10088083</v>
      </c>
      <c r="Y11" s="60">
        <v>-10088083</v>
      </c>
      <c r="Z11" s="140">
        <v>-100</v>
      </c>
      <c r="AA11" s="155">
        <v>12058710</v>
      </c>
    </row>
    <row r="12" spans="1:27" ht="12.75">
      <c r="A12" s="183" t="s">
        <v>108</v>
      </c>
      <c r="B12" s="185"/>
      <c r="C12" s="155">
        <v>744348</v>
      </c>
      <c r="D12" s="155">
        <v>0</v>
      </c>
      <c r="E12" s="156">
        <v>590630</v>
      </c>
      <c r="F12" s="60">
        <v>1200364</v>
      </c>
      <c r="G12" s="60">
        <v>124444</v>
      </c>
      <c r="H12" s="60">
        <v>30339</v>
      </c>
      <c r="I12" s="60">
        <v>43212</v>
      </c>
      <c r="J12" s="60">
        <v>197995</v>
      </c>
      <c r="K12" s="60">
        <v>43867</v>
      </c>
      <c r="L12" s="60">
        <v>638500</v>
      </c>
      <c r="M12" s="60">
        <v>35863</v>
      </c>
      <c r="N12" s="60">
        <v>718230</v>
      </c>
      <c r="O12" s="60">
        <v>40853</v>
      </c>
      <c r="P12" s="60">
        <v>39246</v>
      </c>
      <c r="Q12" s="60">
        <v>35306</v>
      </c>
      <c r="R12" s="60">
        <v>115405</v>
      </c>
      <c r="S12" s="60">
        <v>0</v>
      </c>
      <c r="T12" s="60">
        <v>0</v>
      </c>
      <c r="U12" s="60">
        <v>0</v>
      </c>
      <c r="V12" s="60">
        <v>0</v>
      </c>
      <c r="W12" s="60">
        <v>1031630</v>
      </c>
      <c r="X12" s="60">
        <v>442971</v>
      </c>
      <c r="Y12" s="60">
        <v>588659</v>
      </c>
      <c r="Z12" s="140">
        <v>132.89</v>
      </c>
      <c r="AA12" s="155">
        <v>1200364</v>
      </c>
    </row>
    <row r="13" spans="1:27" ht="12.75">
      <c r="A13" s="181" t="s">
        <v>109</v>
      </c>
      <c r="B13" s="185"/>
      <c r="C13" s="155">
        <v>5031308</v>
      </c>
      <c r="D13" s="155">
        <v>0</v>
      </c>
      <c r="E13" s="156">
        <v>3000000</v>
      </c>
      <c r="F13" s="60">
        <v>6787662</v>
      </c>
      <c r="G13" s="60">
        <v>147240</v>
      </c>
      <c r="H13" s="60">
        <v>398591</v>
      </c>
      <c r="I13" s="60">
        <v>680425</v>
      </c>
      <c r="J13" s="60">
        <v>1226256</v>
      </c>
      <c r="K13" s="60">
        <v>519547</v>
      </c>
      <c r="L13" s="60">
        <v>593144</v>
      </c>
      <c r="M13" s="60">
        <v>530772</v>
      </c>
      <c r="N13" s="60">
        <v>1643463</v>
      </c>
      <c r="O13" s="60">
        <v>297781</v>
      </c>
      <c r="P13" s="60">
        <v>1199204</v>
      </c>
      <c r="Q13" s="60">
        <v>625958</v>
      </c>
      <c r="R13" s="60">
        <v>2122943</v>
      </c>
      <c r="S13" s="60">
        <v>0</v>
      </c>
      <c r="T13" s="60">
        <v>0</v>
      </c>
      <c r="U13" s="60">
        <v>0</v>
      </c>
      <c r="V13" s="60">
        <v>0</v>
      </c>
      <c r="W13" s="60">
        <v>4992662</v>
      </c>
      <c r="X13" s="60">
        <v>2250000</v>
      </c>
      <c r="Y13" s="60">
        <v>2742662</v>
      </c>
      <c r="Z13" s="140">
        <v>121.9</v>
      </c>
      <c r="AA13" s="155">
        <v>6787662</v>
      </c>
    </row>
    <row r="14" spans="1:27" ht="12.75">
      <c r="A14" s="181" t="s">
        <v>110</v>
      </c>
      <c r="B14" s="185"/>
      <c r="C14" s="155">
        <v>3306788</v>
      </c>
      <c r="D14" s="155">
        <v>0</v>
      </c>
      <c r="E14" s="156">
        <v>4500000</v>
      </c>
      <c r="F14" s="60">
        <v>7536296</v>
      </c>
      <c r="G14" s="60">
        <v>527423</v>
      </c>
      <c r="H14" s="60">
        <v>626466</v>
      </c>
      <c r="I14" s="60">
        <v>567109</v>
      </c>
      <c r="J14" s="60">
        <v>1720998</v>
      </c>
      <c r="K14" s="60">
        <v>582546</v>
      </c>
      <c r="L14" s="60">
        <v>472796</v>
      </c>
      <c r="M14" s="60">
        <v>581191</v>
      </c>
      <c r="N14" s="60">
        <v>1636533</v>
      </c>
      <c r="O14" s="60">
        <v>508273</v>
      </c>
      <c r="P14" s="60">
        <v>589895</v>
      </c>
      <c r="Q14" s="60">
        <v>519907</v>
      </c>
      <c r="R14" s="60">
        <v>1618075</v>
      </c>
      <c r="S14" s="60">
        <v>0</v>
      </c>
      <c r="T14" s="60">
        <v>0</v>
      </c>
      <c r="U14" s="60">
        <v>0</v>
      </c>
      <c r="V14" s="60">
        <v>0</v>
      </c>
      <c r="W14" s="60">
        <v>4975606</v>
      </c>
      <c r="X14" s="60">
        <v>3375000</v>
      </c>
      <c r="Y14" s="60">
        <v>1600606</v>
      </c>
      <c r="Z14" s="140">
        <v>47.43</v>
      </c>
      <c r="AA14" s="155">
        <v>7536296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9798101</v>
      </c>
      <c r="D16" s="155">
        <v>0</v>
      </c>
      <c r="E16" s="156">
        <v>3085695</v>
      </c>
      <c r="F16" s="60">
        <v>3459377</v>
      </c>
      <c r="G16" s="60">
        <v>228225</v>
      </c>
      <c r="H16" s="60">
        <v>265914</v>
      </c>
      <c r="I16" s="60">
        <v>260867</v>
      </c>
      <c r="J16" s="60">
        <v>755006</v>
      </c>
      <c r="K16" s="60">
        <v>246140</v>
      </c>
      <c r="L16" s="60">
        <v>363158</v>
      </c>
      <c r="M16" s="60">
        <v>220712</v>
      </c>
      <c r="N16" s="60">
        <v>830010</v>
      </c>
      <c r="O16" s="60">
        <v>203456</v>
      </c>
      <c r="P16" s="60">
        <v>274385</v>
      </c>
      <c r="Q16" s="60">
        <v>328623</v>
      </c>
      <c r="R16" s="60">
        <v>806464</v>
      </c>
      <c r="S16" s="60">
        <v>0</v>
      </c>
      <c r="T16" s="60">
        <v>0</v>
      </c>
      <c r="U16" s="60">
        <v>0</v>
      </c>
      <c r="V16" s="60">
        <v>0</v>
      </c>
      <c r="W16" s="60">
        <v>2391480</v>
      </c>
      <c r="X16" s="60">
        <v>2314274</v>
      </c>
      <c r="Y16" s="60">
        <v>77206</v>
      </c>
      <c r="Z16" s="140">
        <v>3.34</v>
      </c>
      <c r="AA16" s="155">
        <v>3459377</v>
      </c>
    </row>
    <row r="17" spans="1:27" ht="12.75">
      <c r="A17" s="181" t="s">
        <v>113</v>
      </c>
      <c r="B17" s="185"/>
      <c r="C17" s="155">
        <v>6065570</v>
      </c>
      <c r="D17" s="155">
        <v>0</v>
      </c>
      <c r="E17" s="156">
        <v>9086136</v>
      </c>
      <c r="F17" s="60">
        <v>8050016</v>
      </c>
      <c r="G17" s="60">
        <v>696569</v>
      </c>
      <c r="H17" s="60">
        <v>762929</v>
      </c>
      <c r="I17" s="60">
        <v>500566</v>
      </c>
      <c r="J17" s="60">
        <v>1960064</v>
      </c>
      <c r="K17" s="60">
        <v>160629</v>
      </c>
      <c r="L17" s="60">
        <v>780414</v>
      </c>
      <c r="M17" s="60">
        <v>971563</v>
      </c>
      <c r="N17" s="60">
        <v>1912606</v>
      </c>
      <c r="O17" s="60">
        <v>494126</v>
      </c>
      <c r="P17" s="60">
        <v>348599</v>
      </c>
      <c r="Q17" s="60">
        <v>305928</v>
      </c>
      <c r="R17" s="60">
        <v>1148653</v>
      </c>
      <c r="S17" s="60">
        <v>0</v>
      </c>
      <c r="T17" s="60">
        <v>0</v>
      </c>
      <c r="U17" s="60">
        <v>0</v>
      </c>
      <c r="V17" s="60">
        <v>0</v>
      </c>
      <c r="W17" s="60">
        <v>5021323</v>
      </c>
      <c r="X17" s="60">
        <v>6814603</v>
      </c>
      <c r="Y17" s="60">
        <v>-1793280</v>
      </c>
      <c r="Z17" s="140">
        <v>-26.32</v>
      </c>
      <c r="AA17" s="155">
        <v>8050016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137377211</v>
      </c>
      <c r="D19" s="155">
        <v>0</v>
      </c>
      <c r="E19" s="156">
        <v>100681408</v>
      </c>
      <c r="F19" s="60">
        <v>101003708</v>
      </c>
      <c r="G19" s="60">
        <v>38175000</v>
      </c>
      <c r="H19" s="60">
        <v>0</v>
      </c>
      <c r="I19" s="60">
        <v>0</v>
      </c>
      <c r="J19" s="60">
        <v>38175000</v>
      </c>
      <c r="K19" s="60">
        <v>1798246</v>
      </c>
      <c r="L19" s="60">
        <v>1167170</v>
      </c>
      <c r="M19" s="60">
        <v>29297000</v>
      </c>
      <c r="N19" s="60">
        <v>32262416</v>
      </c>
      <c r="O19" s="60">
        <v>0</v>
      </c>
      <c r="P19" s="60">
        <v>583267</v>
      </c>
      <c r="Q19" s="60">
        <v>22907000</v>
      </c>
      <c r="R19" s="60">
        <v>23490267</v>
      </c>
      <c r="S19" s="60">
        <v>0</v>
      </c>
      <c r="T19" s="60">
        <v>0</v>
      </c>
      <c r="U19" s="60">
        <v>0</v>
      </c>
      <c r="V19" s="60">
        <v>0</v>
      </c>
      <c r="W19" s="60">
        <v>93927683</v>
      </c>
      <c r="X19" s="60">
        <v>99911494</v>
      </c>
      <c r="Y19" s="60">
        <v>-5983811</v>
      </c>
      <c r="Z19" s="140">
        <v>-5.99</v>
      </c>
      <c r="AA19" s="155">
        <v>101003708</v>
      </c>
    </row>
    <row r="20" spans="1:27" ht="12.75">
      <c r="A20" s="181" t="s">
        <v>35</v>
      </c>
      <c r="B20" s="185"/>
      <c r="C20" s="155">
        <v>10800971</v>
      </c>
      <c r="D20" s="155">
        <v>0</v>
      </c>
      <c r="E20" s="156">
        <v>10842981</v>
      </c>
      <c r="F20" s="54">
        <v>11232807</v>
      </c>
      <c r="G20" s="54">
        <v>4349624</v>
      </c>
      <c r="H20" s="54">
        <v>2518317</v>
      </c>
      <c r="I20" s="54">
        <v>2784401</v>
      </c>
      <c r="J20" s="54">
        <v>9652342</v>
      </c>
      <c r="K20" s="54">
        <v>2507771</v>
      </c>
      <c r="L20" s="54">
        <v>2457344</v>
      </c>
      <c r="M20" s="54">
        <v>2339698</v>
      </c>
      <c r="N20" s="54">
        <v>7304813</v>
      </c>
      <c r="O20" s="54">
        <v>2651076</v>
      </c>
      <c r="P20" s="54">
        <v>2672111</v>
      </c>
      <c r="Q20" s="54">
        <v>4270975</v>
      </c>
      <c r="R20" s="54">
        <v>9594162</v>
      </c>
      <c r="S20" s="54">
        <v>0</v>
      </c>
      <c r="T20" s="54">
        <v>0</v>
      </c>
      <c r="U20" s="54">
        <v>0</v>
      </c>
      <c r="V20" s="54">
        <v>0</v>
      </c>
      <c r="W20" s="54">
        <v>26551317</v>
      </c>
      <c r="X20" s="54">
        <v>8132233</v>
      </c>
      <c r="Y20" s="54">
        <v>18419084</v>
      </c>
      <c r="Z20" s="184">
        <v>226.49</v>
      </c>
      <c r="AA20" s="130">
        <v>11232807</v>
      </c>
    </row>
    <row r="21" spans="1:27" ht="12.75">
      <c r="A21" s="181" t="s">
        <v>115</v>
      </c>
      <c r="B21" s="185"/>
      <c r="C21" s="155">
        <v>26553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635035802</v>
      </c>
      <c r="D22" s="188">
        <f>SUM(D5:D21)</f>
        <v>0</v>
      </c>
      <c r="E22" s="189">
        <f t="shared" si="0"/>
        <v>637174248</v>
      </c>
      <c r="F22" s="190">
        <f t="shared" si="0"/>
        <v>639396149</v>
      </c>
      <c r="G22" s="190">
        <f t="shared" si="0"/>
        <v>142567822</v>
      </c>
      <c r="H22" s="190">
        <f t="shared" si="0"/>
        <v>43507904</v>
      </c>
      <c r="I22" s="190">
        <f t="shared" si="0"/>
        <v>44558965</v>
      </c>
      <c r="J22" s="190">
        <f t="shared" si="0"/>
        <v>230634691</v>
      </c>
      <c r="K22" s="190">
        <f t="shared" si="0"/>
        <v>43006556</v>
      </c>
      <c r="L22" s="190">
        <f t="shared" si="0"/>
        <v>42774873</v>
      </c>
      <c r="M22" s="190">
        <f t="shared" si="0"/>
        <v>74329655</v>
      </c>
      <c r="N22" s="190">
        <f t="shared" si="0"/>
        <v>160111084</v>
      </c>
      <c r="O22" s="190">
        <f t="shared" si="0"/>
        <v>46824398</v>
      </c>
      <c r="P22" s="190">
        <f t="shared" si="0"/>
        <v>45381652</v>
      </c>
      <c r="Q22" s="190">
        <f t="shared" si="0"/>
        <v>53620962</v>
      </c>
      <c r="R22" s="190">
        <f t="shared" si="0"/>
        <v>145827012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536572787</v>
      </c>
      <c r="X22" s="190">
        <f t="shared" si="0"/>
        <v>517170203</v>
      </c>
      <c r="Y22" s="190">
        <f t="shared" si="0"/>
        <v>19402584</v>
      </c>
      <c r="Z22" s="191">
        <f>+IF(X22&lt;&gt;0,+(Y22/X22)*100,0)</f>
        <v>3.7516824997746436</v>
      </c>
      <c r="AA22" s="188">
        <f>SUM(AA5:AA21)</f>
        <v>639396149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228678963</v>
      </c>
      <c r="D25" s="155">
        <v>0</v>
      </c>
      <c r="E25" s="156">
        <v>233201497</v>
      </c>
      <c r="F25" s="60">
        <v>229366288</v>
      </c>
      <c r="G25" s="60">
        <v>17313488</v>
      </c>
      <c r="H25" s="60">
        <v>17585469</v>
      </c>
      <c r="I25" s="60">
        <v>17071541</v>
      </c>
      <c r="J25" s="60">
        <v>51970498</v>
      </c>
      <c r="K25" s="60">
        <v>17400745</v>
      </c>
      <c r="L25" s="60">
        <v>28717302</v>
      </c>
      <c r="M25" s="60">
        <v>17897422</v>
      </c>
      <c r="N25" s="60">
        <v>64015469</v>
      </c>
      <c r="O25" s="60">
        <v>19363338</v>
      </c>
      <c r="P25" s="60">
        <v>18229015</v>
      </c>
      <c r="Q25" s="60">
        <v>17202295</v>
      </c>
      <c r="R25" s="60">
        <v>54794648</v>
      </c>
      <c r="S25" s="60">
        <v>0</v>
      </c>
      <c r="T25" s="60">
        <v>0</v>
      </c>
      <c r="U25" s="60">
        <v>0</v>
      </c>
      <c r="V25" s="60">
        <v>0</v>
      </c>
      <c r="W25" s="60">
        <v>170780615</v>
      </c>
      <c r="X25" s="60">
        <v>177233140</v>
      </c>
      <c r="Y25" s="60">
        <v>-6452525</v>
      </c>
      <c r="Z25" s="140">
        <v>-3.64</v>
      </c>
      <c r="AA25" s="155">
        <v>229366288</v>
      </c>
    </row>
    <row r="26" spans="1:27" ht="12.75">
      <c r="A26" s="183" t="s">
        <v>38</v>
      </c>
      <c r="B26" s="182"/>
      <c r="C26" s="155">
        <v>10513662</v>
      </c>
      <c r="D26" s="155">
        <v>0</v>
      </c>
      <c r="E26" s="156">
        <v>11003887</v>
      </c>
      <c r="F26" s="60">
        <v>10917309</v>
      </c>
      <c r="G26" s="60">
        <v>876348</v>
      </c>
      <c r="H26" s="60">
        <v>841591</v>
      </c>
      <c r="I26" s="60">
        <v>872365</v>
      </c>
      <c r="J26" s="60">
        <v>2590304</v>
      </c>
      <c r="K26" s="60">
        <v>857101</v>
      </c>
      <c r="L26" s="60">
        <v>895857</v>
      </c>
      <c r="M26" s="60">
        <v>891824</v>
      </c>
      <c r="N26" s="60">
        <v>2644782</v>
      </c>
      <c r="O26" s="60">
        <v>876536</v>
      </c>
      <c r="P26" s="60">
        <v>878591</v>
      </c>
      <c r="Q26" s="60">
        <v>1348666</v>
      </c>
      <c r="R26" s="60">
        <v>3103793</v>
      </c>
      <c r="S26" s="60">
        <v>0</v>
      </c>
      <c r="T26" s="60">
        <v>0</v>
      </c>
      <c r="U26" s="60">
        <v>0</v>
      </c>
      <c r="V26" s="60">
        <v>0</v>
      </c>
      <c r="W26" s="60">
        <v>8338879</v>
      </c>
      <c r="X26" s="60">
        <v>7922799</v>
      </c>
      <c r="Y26" s="60">
        <v>416080</v>
      </c>
      <c r="Z26" s="140">
        <v>5.25</v>
      </c>
      <c r="AA26" s="155">
        <v>10917309</v>
      </c>
    </row>
    <row r="27" spans="1:27" ht="12.75">
      <c r="A27" s="183" t="s">
        <v>118</v>
      </c>
      <c r="B27" s="182"/>
      <c r="C27" s="155">
        <v>22593439</v>
      </c>
      <c r="D27" s="155">
        <v>0</v>
      </c>
      <c r="E27" s="156">
        <v>30323244</v>
      </c>
      <c r="F27" s="60">
        <v>30007555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30007555</v>
      </c>
    </row>
    <row r="28" spans="1:27" ht="12.75">
      <c r="A28" s="183" t="s">
        <v>39</v>
      </c>
      <c r="B28" s="182"/>
      <c r="C28" s="155">
        <v>87291539</v>
      </c>
      <c r="D28" s="155">
        <v>0</v>
      </c>
      <c r="E28" s="156">
        <v>83123168</v>
      </c>
      <c r="F28" s="60">
        <v>83123168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55820103</v>
      </c>
      <c r="Q28" s="60">
        <v>0</v>
      </c>
      <c r="R28" s="60">
        <v>55820103</v>
      </c>
      <c r="S28" s="60">
        <v>0</v>
      </c>
      <c r="T28" s="60">
        <v>0</v>
      </c>
      <c r="U28" s="60">
        <v>0</v>
      </c>
      <c r="V28" s="60">
        <v>0</v>
      </c>
      <c r="W28" s="60">
        <v>55820103</v>
      </c>
      <c r="X28" s="60"/>
      <c r="Y28" s="60">
        <v>55820103</v>
      </c>
      <c r="Z28" s="140">
        <v>0</v>
      </c>
      <c r="AA28" s="155">
        <v>83123168</v>
      </c>
    </row>
    <row r="29" spans="1:27" ht="12.75">
      <c r="A29" s="183" t="s">
        <v>40</v>
      </c>
      <c r="B29" s="182"/>
      <c r="C29" s="155">
        <v>9127513</v>
      </c>
      <c r="D29" s="155">
        <v>0</v>
      </c>
      <c r="E29" s="156">
        <v>4462808</v>
      </c>
      <c r="F29" s="60">
        <v>4462808</v>
      </c>
      <c r="G29" s="60">
        <v>0</v>
      </c>
      <c r="H29" s="60">
        <v>801173</v>
      </c>
      <c r="I29" s="60">
        <v>0</v>
      </c>
      <c r="J29" s="60">
        <v>801173</v>
      </c>
      <c r="K29" s="60">
        <v>771714</v>
      </c>
      <c r="L29" s="60">
        <v>0</v>
      </c>
      <c r="M29" s="60">
        <v>763183</v>
      </c>
      <c r="N29" s="60">
        <v>1534897</v>
      </c>
      <c r="O29" s="60">
        <v>0</v>
      </c>
      <c r="P29" s="60">
        <v>760143</v>
      </c>
      <c r="Q29" s="60">
        <v>-53494</v>
      </c>
      <c r="R29" s="60">
        <v>706649</v>
      </c>
      <c r="S29" s="60">
        <v>0</v>
      </c>
      <c r="T29" s="60">
        <v>0</v>
      </c>
      <c r="U29" s="60">
        <v>0</v>
      </c>
      <c r="V29" s="60">
        <v>0</v>
      </c>
      <c r="W29" s="60">
        <v>3042719</v>
      </c>
      <c r="X29" s="60">
        <v>3480993</v>
      </c>
      <c r="Y29" s="60">
        <v>-438274</v>
      </c>
      <c r="Z29" s="140">
        <v>-12.59</v>
      </c>
      <c r="AA29" s="155">
        <v>4462808</v>
      </c>
    </row>
    <row r="30" spans="1:27" ht="12.75">
      <c r="A30" s="183" t="s">
        <v>119</v>
      </c>
      <c r="B30" s="182"/>
      <c r="C30" s="155">
        <v>204008230</v>
      </c>
      <c r="D30" s="155">
        <v>0</v>
      </c>
      <c r="E30" s="156">
        <v>207393791</v>
      </c>
      <c r="F30" s="60">
        <v>221875282</v>
      </c>
      <c r="G30" s="60">
        <v>1913558</v>
      </c>
      <c r="H30" s="60">
        <v>42688485</v>
      </c>
      <c r="I30" s="60">
        <v>7934810</v>
      </c>
      <c r="J30" s="60">
        <v>52536853</v>
      </c>
      <c r="K30" s="60">
        <v>28665971</v>
      </c>
      <c r="L30" s="60">
        <v>15581818</v>
      </c>
      <c r="M30" s="60">
        <v>17109815</v>
      </c>
      <c r="N30" s="60">
        <v>61357604</v>
      </c>
      <c r="O30" s="60">
        <v>18812112</v>
      </c>
      <c r="P30" s="60">
        <v>16805610</v>
      </c>
      <c r="Q30" s="60">
        <v>14953228</v>
      </c>
      <c r="R30" s="60">
        <v>50570950</v>
      </c>
      <c r="S30" s="60">
        <v>0</v>
      </c>
      <c r="T30" s="60">
        <v>0</v>
      </c>
      <c r="U30" s="60">
        <v>0</v>
      </c>
      <c r="V30" s="60">
        <v>0</v>
      </c>
      <c r="W30" s="60">
        <v>164465407</v>
      </c>
      <c r="X30" s="60">
        <v>162596730</v>
      </c>
      <c r="Y30" s="60">
        <v>1868677</v>
      </c>
      <c r="Z30" s="140">
        <v>1.15</v>
      </c>
      <c r="AA30" s="155">
        <v>221875282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35999396</v>
      </c>
      <c r="F31" s="60">
        <v>33193201</v>
      </c>
      <c r="G31" s="60">
        <v>100113</v>
      </c>
      <c r="H31" s="60">
        <v>17019</v>
      </c>
      <c r="I31" s="60">
        <v>123171</v>
      </c>
      <c r="J31" s="60">
        <v>240303</v>
      </c>
      <c r="K31" s="60">
        <v>21896</v>
      </c>
      <c r="L31" s="60">
        <v>17021</v>
      </c>
      <c r="M31" s="60">
        <v>8279</v>
      </c>
      <c r="N31" s="60">
        <v>47196</v>
      </c>
      <c r="O31" s="60">
        <v>7791</v>
      </c>
      <c r="P31" s="60">
        <v>-8922</v>
      </c>
      <c r="Q31" s="60">
        <v>36898</v>
      </c>
      <c r="R31" s="60">
        <v>35767</v>
      </c>
      <c r="S31" s="60">
        <v>0</v>
      </c>
      <c r="T31" s="60">
        <v>0</v>
      </c>
      <c r="U31" s="60">
        <v>0</v>
      </c>
      <c r="V31" s="60">
        <v>0</v>
      </c>
      <c r="W31" s="60">
        <v>323266</v>
      </c>
      <c r="X31" s="60">
        <v>26999549</v>
      </c>
      <c r="Y31" s="60">
        <v>-26676283</v>
      </c>
      <c r="Z31" s="140">
        <v>-98.8</v>
      </c>
      <c r="AA31" s="155">
        <v>33193201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12536751</v>
      </c>
      <c r="F32" s="60">
        <v>14530925</v>
      </c>
      <c r="G32" s="60">
        <v>0</v>
      </c>
      <c r="H32" s="60">
        <v>793083</v>
      </c>
      <c r="I32" s="60">
        <v>25766</v>
      </c>
      <c r="J32" s="60">
        <v>818849</v>
      </c>
      <c r="K32" s="60">
        <v>124650</v>
      </c>
      <c r="L32" s="60">
        <v>0</v>
      </c>
      <c r="M32" s="60">
        <v>169718</v>
      </c>
      <c r="N32" s="60">
        <v>294368</v>
      </c>
      <c r="O32" s="60">
        <v>136882</v>
      </c>
      <c r="P32" s="60">
        <v>2498168</v>
      </c>
      <c r="Q32" s="60">
        <v>422224</v>
      </c>
      <c r="R32" s="60">
        <v>3057274</v>
      </c>
      <c r="S32" s="60">
        <v>0</v>
      </c>
      <c r="T32" s="60">
        <v>0</v>
      </c>
      <c r="U32" s="60">
        <v>0</v>
      </c>
      <c r="V32" s="60">
        <v>0</v>
      </c>
      <c r="W32" s="60">
        <v>4170491</v>
      </c>
      <c r="X32" s="60">
        <v>9026460</v>
      </c>
      <c r="Y32" s="60">
        <v>-4855969</v>
      </c>
      <c r="Z32" s="140">
        <v>-53.8</v>
      </c>
      <c r="AA32" s="155">
        <v>14530925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580000</v>
      </c>
      <c r="F33" s="60">
        <v>1080000</v>
      </c>
      <c r="G33" s="60">
        <v>3182274</v>
      </c>
      <c r="H33" s="60">
        <v>3230791</v>
      </c>
      <c r="I33" s="60">
        <v>3165991</v>
      </c>
      <c r="J33" s="60">
        <v>9579056</v>
      </c>
      <c r="K33" s="60">
        <v>3514667</v>
      </c>
      <c r="L33" s="60">
        <v>3142046</v>
      </c>
      <c r="M33" s="60">
        <v>3717349</v>
      </c>
      <c r="N33" s="60">
        <v>10374062</v>
      </c>
      <c r="O33" s="60">
        <v>3821507</v>
      </c>
      <c r="P33" s="60">
        <v>3380055</v>
      </c>
      <c r="Q33" s="60">
        <v>3904792</v>
      </c>
      <c r="R33" s="60">
        <v>11106354</v>
      </c>
      <c r="S33" s="60">
        <v>0</v>
      </c>
      <c r="T33" s="60">
        <v>0</v>
      </c>
      <c r="U33" s="60">
        <v>0</v>
      </c>
      <c r="V33" s="60">
        <v>0</v>
      </c>
      <c r="W33" s="60">
        <v>31059472</v>
      </c>
      <c r="X33" s="60">
        <v>580000</v>
      </c>
      <c r="Y33" s="60">
        <v>30479472</v>
      </c>
      <c r="Z33" s="140">
        <v>5255.08</v>
      </c>
      <c r="AA33" s="155">
        <v>1080000</v>
      </c>
    </row>
    <row r="34" spans="1:27" ht="12.75">
      <c r="A34" s="183" t="s">
        <v>43</v>
      </c>
      <c r="B34" s="182"/>
      <c r="C34" s="155">
        <v>79742427</v>
      </c>
      <c r="D34" s="155">
        <v>0</v>
      </c>
      <c r="E34" s="156">
        <v>67731982</v>
      </c>
      <c r="F34" s="60">
        <v>66982981</v>
      </c>
      <c r="G34" s="60">
        <v>3776708</v>
      </c>
      <c r="H34" s="60">
        <v>5551805</v>
      </c>
      <c r="I34" s="60">
        <v>6651158</v>
      </c>
      <c r="J34" s="60">
        <v>15979671</v>
      </c>
      <c r="K34" s="60">
        <v>7410896</v>
      </c>
      <c r="L34" s="60">
        <v>7950880</v>
      </c>
      <c r="M34" s="60">
        <v>7639749</v>
      </c>
      <c r="N34" s="60">
        <v>23001525</v>
      </c>
      <c r="O34" s="60">
        <v>6862197</v>
      </c>
      <c r="P34" s="60">
        <v>15303675</v>
      </c>
      <c r="Q34" s="60">
        <v>8564620</v>
      </c>
      <c r="R34" s="60">
        <v>30730492</v>
      </c>
      <c r="S34" s="60">
        <v>0</v>
      </c>
      <c r="T34" s="60">
        <v>0</v>
      </c>
      <c r="U34" s="60">
        <v>0</v>
      </c>
      <c r="V34" s="60">
        <v>0</v>
      </c>
      <c r="W34" s="60">
        <v>69711688</v>
      </c>
      <c r="X34" s="60">
        <v>8132233</v>
      </c>
      <c r="Y34" s="60">
        <v>61579455</v>
      </c>
      <c r="Z34" s="140">
        <v>757.23</v>
      </c>
      <c r="AA34" s="155">
        <v>66982981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641955773</v>
      </c>
      <c r="D36" s="188">
        <f>SUM(D25:D35)</f>
        <v>0</v>
      </c>
      <c r="E36" s="189">
        <f t="shared" si="1"/>
        <v>686356524</v>
      </c>
      <c r="F36" s="190">
        <f t="shared" si="1"/>
        <v>695539517</v>
      </c>
      <c r="G36" s="190">
        <f t="shared" si="1"/>
        <v>27162489</v>
      </c>
      <c r="H36" s="190">
        <f t="shared" si="1"/>
        <v>71509416</v>
      </c>
      <c r="I36" s="190">
        <f t="shared" si="1"/>
        <v>35844802</v>
      </c>
      <c r="J36" s="190">
        <f t="shared" si="1"/>
        <v>134516707</v>
      </c>
      <c r="K36" s="190">
        <f t="shared" si="1"/>
        <v>58767640</v>
      </c>
      <c r="L36" s="190">
        <f t="shared" si="1"/>
        <v>56304924</v>
      </c>
      <c r="M36" s="190">
        <f t="shared" si="1"/>
        <v>48197339</v>
      </c>
      <c r="N36" s="190">
        <f t="shared" si="1"/>
        <v>163269903</v>
      </c>
      <c r="O36" s="190">
        <f t="shared" si="1"/>
        <v>49880363</v>
      </c>
      <c r="P36" s="190">
        <f t="shared" si="1"/>
        <v>113666438</v>
      </c>
      <c r="Q36" s="190">
        <f t="shared" si="1"/>
        <v>46379229</v>
      </c>
      <c r="R36" s="190">
        <f t="shared" si="1"/>
        <v>209926030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507712640</v>
      </c>
      <c r="X36" s="190">
        <f t="shared" si="1"/>
        <v>395971904</v>
      </c>
      <c r="Y36" s="190">
        <f t="shared" si="1"/>
        <v>111740736</v>
      </c>
      <c r="Z36" s="191">
        <f>+IF(X36&lt;&gt;0,+(Y36/X36)*100,0)</f>
        <v>28.21935972507787</v>
      </c>
      <c r="AA36" s="188">
        <f>SUM(AA25:AA35)</f>
        <v>695539517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-6919971</v>
      </c>
      <c r="D38" s="199">
        <f>+D22-D36</f>
        <v>0</v>
      </c>
      <c r="E38" s="200">
        <f t="shared" si="2"/>
        <v>-49182276</v>
      </c>
      <c r="F38" s="106">
        <f t="shared" si="2"/>
        <v>-56143368</v>
      </c>
      <c r="G38" s="106">
        <f t="shared" si="2"/>
        <v>115405333</v>
      </c>
      <c r="H38" s="106">
        <f t="shared" si="2"/>
        <v>-28001512</v>
      </c>
      <c r="I38" s="106">
        <f t="shared" si="2"/>
        <v>8714163</v>
      </c>
      <c r="J38" s="106">
        <f t="shared" si="2"/>
        <v>96117984</v>
      </c>
      <c r="K38" s="106">
        <f t="shared" si="2"/>
        <v>-15761084</v>
      </c>
      <c r="L38" s="106">
        <f t="shared" si="2"/>
        <v>-13530051</v>
      </c>
      <c r="M38" s="106">
        <f t="shared" si="2"/>
        <v>26132316</v>
      </c>
      <c r="N38" s="106">
        <f t="shared" si="2"/>
        <v>-3158819</v>
      </c>
      <c r="O38" s="106">
        <f t="shared" si="2"/>
        <v>-3055965</v>
      </c>
      <c r="P38" s="106">
        <f t="shared" si="2"/>
        <v>-68284786</v>
      </c>
      <c r="Q38" s="106">
        <f t="shared" si="2"/>
        <v>7241733</v>
      </c>
      <c r="R38" s="106">
        <f t="shared" si="2"/>
        <v>-64099018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28860147</v>
      </c>
      <c r="X38" s="106">
        <f>IF(F22=F36,0,X22-X36)</f>
        <v>121198299</v>
      </c>
      <c r="Y38" s="106">
        <f t="shared" si="2"/>
        <v>-92338152</v>
      </c>
      <c r="Z38" s="201">
        <f>+IF(X38&lt;&gt;0,+(Y38/X38)*100,0)</f>
        <v>-76.18766332685907</v>
      </c>
      <c r="AA38" s="199">
        <f>+AA22-AA36</f>
        <v>-56143368</v>
      </c>
    </row>
    <row r="39" spans="1:27" ht="12.75">
      <c r="A39" s="181" t="s">
        <v>46</v>
      </c>
      <c r="B39" s="185"/>
      <c r="C39" s="155">
        <v>30800000</v>
      </c>
      <c r="D39" s="155">
        <v>0</v>
      </c>
      <c r="E39" s="156">
        <v>38383347</v>
      </c>
      <c r="F39" s="60">
        <v>38383347</v>
      </c>
      <c r="G39" s="60">
        <v>0</v>
      </c>
      <c r="H39" s="60">
        <v>0</v>
      </c>
      <c r="I39" s="60">
        <v>5496843</v>
      </c>
      <c r="J39" s="60">
        <v>5496843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13061081</v>
      </c>
      <c r="R39" s="60">
        <v>13061081</v>
      </c>
      <c r="S39" s="60">
        <v>0</v>
      </c>
      <c r="T39" s="60">
        <v>0</v>
      </c>
      <c r="U39" s="60">
        <v>0</v>
      </c>
      <c r="V39" s="60">
        <v>0</v>
      </c>
      <c r="W39" s="60">
        <v>18557924</v>
      </c>
      <c r="X39" s="60">
        <v>38383347</v>
      </c>
      <c r="Y39" s="60">
        <v>-19825423</v>
      </c>
      <c r="Z39" s="140">
        <v>-51.65</v>
      </c>
      <c r="AA39" s="155">
        <v>38383347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23880029</v>
      </c>
      <c r="D42" s="206">
        <f>SUM(D38:D41)</f>
        <v>0</v>
      </c>
      <c r="E42" s="207">
        <f t="shared" si="3"/>
        <v>-10798929</v>
      </c>
      <c r="F42" s="88">
        <f t="shared" si="3"/>
        <v>-17760021</v>
      </c>
      <c r="G42" s="88">
        <f t="shared" si="3"/>
        <v>115405333</v>
      </c>
      <c r="H42" s="88">
        <f t="shared" si="3"/>
        <v>-28001512</v>
      </c>
      <c r="I42" s="88">
        <f t="shared" si="3"/>
        <v>14211006</v>
      </c>
      <c r="J42" s="88">
        <f t="shared" si="3"/>
        <v>101614827</v>
      </c>
      <c r="K42" s="88">
        <f t="shared" si="3"/>
        <v>-15761084</v>
      </c>
      <c r="L42" s="88">
        <f t="shared" si="3"/>
        <v>-13530051</v>
      </c>
      <c r="M42" s="88">
        <f t="shared" si="3"/>
        <v>26132316</v>
      </c>
      <c r="N42" s="88">
        <f t="shared" si="3"/>
        <v>-3158819</v>
      </c>
      <c r="O42" s="88">
        <f t="shared" si="3"/>
        <v>-3055965</v>
      </c>
      <c r="P42" s="88">
        <f t="shared" si="3"/>
        <v>-68284786</v>
      </c>
      <c r="Q42" s="88">
        <f t="shared" si="3"/>
        <v>20302814</v>
      </c>
      <c r="R42" s="88">
        <f t="shared" si="3"/>
        <v>-51037937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47418071</v>
      </c>
      <c r="X42" s="88">
        <f t="shared" si="3"/>
        <v>159581646</v>
      </c>
      <c r="Y42" s="88">
        <f t="shared" si="3"/>
        <v>-112163575</v>
      </c>
      <c r="Z42" s="208">
        <f>+IF(X42&lt;&gt;0,+(Y42/X42)*100,0)</f>
        <v>-70.28601208938527</v>
      </c>
      <c r="AA42" s="206">
        <f>SUM(AA38:AA41)</f>
        <v>-17760021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23880029</v>
      </c>
      <c r="D44" s="210">
        <f>+D42-D43</f>
        <v>0</v>
      </c>
      <c r="E44" s="211">
        <f t="shared" si="4"/>
        <v>-10798929</v>
      </c>
      <c r="F44" s="77">
        <f t="shared" si="4"/>
        <v>-17760021</v>
      </c>
      <c r="G44" s="77">
        <f t="shared" si="4"/>
        <v>115405333</v>
      </c>
      <c r="H44" s="77">
        <f t="shared" si="4"/>
        <v>-28001512</v>
      </c>
      <c r="I44" s="77">
        <f t="shared" si="4"/>
        <v>14211006</v>
      </c>
      <c r="J44" s="77">
        <f t="shared" si="4"/>
        <v>101614827</v>
      </c>
      <c r="K44" s="77">
        <f t="shared" si="4"/>
        <v>-15761084</v>
      </c>
      <c r="L44" s="77">
        <f t="shared" si="4"/>
        <v>-13530051</v>
      </c>
      <c r="M44" s="77">
        <f t="shared" si="4"/>
        <v>26132316</v>
      </c>
      <c r="N44" s="77">
        <f t="shared" si="4"/>
        <v>-3158819</v>
      </c>
      <c r="O44" s="77">
        <f t="shared" si="4"/>
        <v>-3055965</v>
      </c>
      <c r="P44" s="77">
        <f t="shared" si="4"/>
        <v>-68284786</v>
      </c>
      <c r="Q44" s="77">
        <f t="shared" si="4"/>
        <v>20302814</v>
      </c>
      <c r="R44" s="77">
        <f t="shared" si="4"/>
        <v>-51037937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47418071</v>
      </c>
      <c r="X44" s="77">
        <f t="shared" si="4"/>
        <v>159581646</v>
      </c>
      <c r="Y44" s="77">
        <f t="shared" si="4"/>
        <v>-112163575</v>
      </c>
      <c r="Z44" s="212">
        <f>+IF(X44&lt;&gt;0,+(Y44/X44)*100,0)</f>
        <v>-70.28601208938527</v>
      </c>
      <c r="AA44" s="210">
        <f>+AA42-AA43</f>
        <v>-17760021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23880029</v>
      </c>
      <c r="D46" s="206">
        <f>SUM(D44:D45)</f>
        <v>0</v>
      </c>
      <c r="E46" s="207">
        <f t="shared" si="5"/>
        <v>-10798929</v>
      </c>
      <c r="F46" s="88">
        <f t="shared" si="5"/>
        <v>-17760021</v>
      </c>
      <c r="G46" s="88">
        <f t="shared" si="5"/>
        <v>115405333</v>
      </c>
      <c r="H46" s="88">
        <f t="shared" si="5"/>
        <v>-28001512</v>
      </c>
      <c r="I46" s="88">
        <f t="shared" si="5"/>
        <v>14211006</v>
      </c>
      <c r="J46" s="88">
        <f t="shared" si="5"/>
        <v>101614827</v>
      </c>
      <c r="K46" s="88">
        <f t="shared" si="5"/>
        <v>-15761084</v>
      </c>
      <c r="L46" s="88">
        <f t="shared" si="5"/>
        <v>-13530051</v>
      </c>
      <c r="M46" s="88">
        <f t="shared" si="5"/>
        <v>26132316</v>
      </c>
      <c r="N46" s="88">
        <f t="shared" si="5"/>
        <v>-3158819</v>
      </c>
      <c r="O46" s="88">
        <f t="shared" si="5"/>
        <v>-3055965</v>
      </c>
      <c r="P46" s="88">
        <f t="shared" si="5"/>
        <v>-68284786</v>
      </c>
      <c r="Q46" s="88">
        <f t="shared" si="5"/>
        <v>20302814</v>
      </c>
      <c r="R46" s="88">
        <f t="shared" si="5"/>
        <v>-51037937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47418071</v>
      </c>
      <c r="X46" s="88">
        <f t="shared" si="5"/>
        <v>159581646</v>
      </c>
      <c r="Y46" s="88">
        <f t="shared" si="5"/>
        <v>-112163575</v>
      </c>
      <c r="Z46" s="208">
        <f>+IF(X46&lt;&gt;0,+(Y46/X46)*100,0)</f>
        <v>-70.28601208938527</v>
      </c>
      <c r="AA46" s="206">
        <f>SUM(AA44:AA45)</f>
        <v>-17760021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23880029</v>
      </c>
      <c r="D48" s="217">
        <f>SUM(D46:D47)</f>
        <v>0</v>
      </c>
      <c r="E48" s="218">
        <f t="shared" si="6"/>
        <v>-10798929</v>
      </c>
      <c r="F48" s="219">
        <f t="shared" si="6"/>
        <v>-17760021</v>
      </c>
      <c r="G48" s="219">
        <f t="shared" si="6"/>
        <v>115405333</v>
      </c>
      <c r="H48" s="220">
        <f t="shared" si="6"/>
        <v>-28001512</v>
      </c>
      <c r="I48" s="220">
        <f t="shared" si="6"/>
        <v>14211006</v>
      </c>
      <c r="J48" s="220">
        <f t="shared" si="6"/>
        <v>101614827</v>
      </c>
      <c r="K48" s="220">
        <f t="shared" si="6"/>
        <v>-15761084</v>
      </c>
      <c r="L48" s="220">
        <f t="shared" si="6"/>
        <v>-13530051</v>
      </c>
      <c r="M48" s="219">
        <f t="shared" si="6"/>
        <v>26132316</v>
      </c>
      <c r="N48" s="219">
        <f t="shared" si="6"/>
        <v>-3158819</v>
      </c>
      <c r="O48" s="220">
        <f t="shared" si="6"/>
        <v>-3055965</v>
      </c>
      <c r="P48" s="220">
        <f t="shared" si="6"/>
        <v>-68284786</v>
      </c>
      <c r="Q48" s="220">
        <f t="shared" si="6"/>
        <v>20302814</v>
      </c>
      <c r="R48" s="220">
        <f t="shared" si="6"/>
        <v>-51037937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47418071</v>
      </c>
      <c r="X48" s="220">
        <f t="shared" si="6"/>
        <v>159581646</v>
      </c>
      <c r="Y48" s="220">
        <f t="shared" si="6"/>
        <v>-112163575</v>
      </c>
      <c r="Z48" s="221">
        <f>+IF(X48&lt;&gt;0,+(Y48/X48)*100,0)</f>
        <v>-70.28601208938527</v>
      </c>
      <c r="AA48" s="222">
        <f>SUM(AA46:AA47)</f>
        <v>-17760021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292283</v>
      </c>
      <c r="D5" s="153">
        <f>SUM(D6:D8)</f>
        <v>0</v>
      </c>
      <c r="E5" s="154">
        <f t="shared" si="0"/>
        <v>1375200</v>
      </c>
      <c r="F5" s="100">
        <f t="shared" si="0"/>
        <v>1601200</v>
      </c>
      <c r="G5" s="100">
        <f t="shared" si="0"/>
        <v>0</v>
      </c>
      <c r="H5" s="100">
        <f t="shared" si="0"/>
        <v>0</v>
      </c>
      <c r="I5" s="100">
        <f t="shared" si="0"/>
        <v>11293</v>
      </c>
      <c r="J5" s="100">
        <f t="shared" si="0"/>
        <v>11293</v>
      </c>
      <c r="K5" s="100">
        <f t="shared" si="0"/>
        <v>0</v>
      </c>
      <c r="L5" s="100">
        <f t="shared" si="0"/>
        <v>24140</v>
      </c>
      <c r="M5" s="100">
        <f t="shared" si="0"/>
        <v>0</v>
      </c>
      <c r="N5" s="100">
        <f t="shared" si="0"/>
        <v>24140</v>
      </c>
      <c r="O5" s="100">
        <f t="shared" si="0"/>
        <v>11075</v>
      </c>
      <c r="P5" s="100">
        <f t="shared" si="0"/>
        <v>0</v>
      </c>
      <c r="Q5" s="100">
        <f t="shared" si="0"/>
        <v>5042</v>
      </c>
      <c r="R5" s="100">
        <f t="shared" si="0"/>
        <v>16117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51550</v>
      </c>
      <c r="X5" s="100">
        <f t="shared" si="0"/>
        <v>1347696</v>
      </c>
      <c r="Y5" s="100">
        <f t="shared" si="0"/>
        <v>-1296146</v>
      </c>
      <c r="Z5" s="137">
        <f>+IF(X5&lt;&gt;0,+(Y5/X5)*100,0)</f>
        <v>-96.17495340195416</v>
      </c>
      <c r="AA5" s="153">
        <f>SUM(AA6:AA8)</f>
        <v>1601200</v>
      </c>
    </row>
    <row r="6" spans="1:27" ht="12.75">
      <c r="A6" s="138" t="s">
        <v>75</v>
      </c>
      <c r="B6" s="136"/>
      <c r="C6" s="155">
        <v>53366</v>
      </c>
      <c r="D6" s="155"/>
      <c r="E6" s="156">
        <v>30000</v>
      </c>
      <c r="F6" s="60">
        <v>30000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1141</v>
      </c>
      <c r="R6" s="60">
        <v>1141</v>
      </c>
      <c r="S6" s="60"/>
      <c r="T6" s="60"/>
      <c r="U6" s="60"/>
      <c r="V6" s="60"/>
      <c r="W6" s="60">
        <v>1141</v>
      </c>
      <c r="X6" s="60">
        <v>29400</v>
      </c>
      <c r="Y6" s="60">
        <v>-28259</v>
      </c>
      <c r="Z6" s="140">
        <v>-96.12</v>
      </c>
      <c r="AA6" s="62">
        <v>30000</v>
      </c>
    </row>
    <row r="7" spans="1:27" ht="12.75">
      <c r="A7" s="138" t="s">
        <v>76</v>
      </c>
      <c r="B7" s="136"/>
      <c r="C7" s="157">
        <v>108444</v>
      </c>
      <c r="D7" s="157"/>
      <c r="E7" s="158">
        <v>640200</v>
      </c>
      <c r="F7" s="159">
        <v>866200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>
        <v>2760</v>
      </c>
      <c r="R7" s="159">
        <v>2760</v>
      </c>
      <c r="S7" s="159"/>
      <c r="T7" s="159"/>
      <c r="U7" s="159"/>
      <c r="V7" s="159"/>
      <c r="W7" s="159">
        <v>2760</v>
      </c>
      <c r="X7" s="159">
        <v>627396</v>
      </c>
      <c r="Y7" s="159">
        <v>-624636</v>
      </c>
      <c r="Z7" s="141">
        <v>-99.56</v>
      </c>
      <c r="AA7" s="225">
        <v>866200</v>
      </c>
    </row>
    <row r="8" spans="1:27" ht="12.75">
      <c r="A8" s="138" t="s">
        <v>77</v>
      </c>
      <c r="B8" s="136"/>
      <c r="C8" s="155">
        <v>130473</v>
      </c>
      <c r="D8" s="155"/>
      <c r="E8" s="156">
        <v>705000</v>
      </c>
      <c r="F8" s="60">
        <v>705000</v>
      </c>
      <c r="G8" s="60"/>
      <c r="H8" s="60"/>
      <c r="I8" s="60">
        <v>11293</v>
      </c>
      <c r="J8" s="60">
        <v>11293</v>
      </c>
      <c r="K8" s="60"/>
      <c r="L8" s="60">
        <v>24140</v>
      </c>
      <c r="M8" s="60"/>
      <c r="N8" s="60">
        <v>24140</v>
      </c>
      <c r="O8" s="60">
        <v>11075</v>
      </c>
      <c r="P8" s="60"/>
      <c r="Q8" s="60">
        <v>1141</v>
      </c>
      <c r="R8" s="60">
        <v>12216</v>
      </c>
      <c r="S8" s="60"/>
      <c r="T8" s="60"/>
      <c r="U8" s="60"/>
      <c r="V8" s="60"/>
      <c r="W8" s="60">
        <v>47649</v>
      </c>
      <c r="X8" s="60">
        <v>690900</v>
      </c>
      <c r="Y8" s="60">
        <v>-643251</v>
      </c>
      <c r="Z8" s="140">
        <v>-93.1</v>
      </c>
      <c r="AA8" s="62">
        <v>705000</v>
      </c>
    </row>
    <row r="9" spans="1:27" ht="12.75">
      <c r="A9" s="135" t="s">
        <v>78</v>
      </c>
      <c r="B9" s="136"/>
      <c r="C9" s="153">
        <f aca="true" t="shared" si="1" ref="C9:Y9">SUM(C10:C14)</f>
        <v>511674</v>
      </c>
      <c r="D9" s="153">
        <f>SUM(D10:D14)</f>
        <v>0</v>
      </c>
      <c r="E9" s="154">
        <f t="shared" si="1"/>
        <v>13186455</v>
      </c>
      <c r="F9" s="100">
        <f t="shared" si="1"/>
        <v>6325000</v>
      </c>
      <c r="G9" s="100">
        <f t="shared" si="1"/>
        <v>70175</v>
      </c>
      <c r="H9" s="100">
        <f t="shared" si="1"/>
        <v>0</v>
      </c>
      <c r="I9" s="100">
        <f t="shared" si="1"/>
        <v>0</v>
      </c>
      <c r="J9" s="100">
        <f t="shared" si="1"/>
        <v>70175</v>
      </c>
      <c r="K9" s="100">
        <f t="shared" si="1"/>
        <v>0</v>
      </c>
      <c r="L9" s="100">
        <f t="shared" si="1"/>
        <v>0</v>
      </c>
      <c r="M9" s="100">
        <f t="shared" si="1"/>
        <v>17500</v>
      </c>
      <c r="N9" s="100">
        <f t="shared" si="1"/>
        <v>17500</v>
      </c>
      <c r="O9" s="100">
        <f t="shared" si="1"/>
        <v>20940</v>
      </c>
      <c r="P9" s="100">
        <f t="shared" si="1"/>
        <v>0</v>
      </c>
      <c r="Q9" s="100">
        <f t="shared" si="1"/>
        <v>41613</v>
      </c>
      <c r="R9" s="100">
        <f t="shared" si="1"/>
        <v>62553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150228</v>
      </c>
      <c r="X9" s="100">
        <f t="shared" si="1"/>
        <v>12922727</v>
      </c>
      <c r="Y9" s="100">
        <f t="shared" si="1"/>
        <v>-12772499</v>
      </c>
      <c r="Z9" s="137">
        <f>+IF(X9&lt;&gt;0,+(Y9/X9)*100,0)</f>
        <v>-98.83748995084397</v>
      </c>
      <c r="AA9" s="102">
        <f>SUM(AA10:AA14)</f>
        <v>6325000</v>
      </c>
    </row>
    <row r="10" spans="1:27" ht="12.75">
      <c r="A10" s="138" t="s">
        <v>79</v>
      </c>
      <c r="B10" s="136"/>
      <c r="C10" s="155">
        <v>225561</v>
      </c>
      <c r="D10" s="155"/>
      <c r="E10" s="156">
        <v>2500000</v>
      </c>
      <c r="F10" s="60">
        <v>4450000</v>
      </c>
      <c r="G10" s="60">
        <v>70175</v>
      </c>
      <c r="H10" s="60"/>
      <c r="I10" s="60"/>
      <c r="J10" s="60">
        <v>70175</v>
      </c>
      <c r="K10" s="60"/>
      <c r="L10" s="60"/>
      <c r="M10" s="60">
        <v>17500</v>
      </c>
      <c r="N10" s="60">
        <v>17500</v>
      </c>
      <c r="O10" s="60">
        <v>395</v>
      </c>
      <c r="P10" s="60"/>
      <c r="Q10" s="60">
        <v>30613</v>
      </c>
      <c r="R10" s="60">
        <v>31008</v>
      </c>
      <c r="S10" s="60"/>
      <c r="T10" s="60"/>
      <c r="U10" s="60"/>
      <c r="V10" s="60"/>
      <c r="W10" s="60">
        <v>118683</v>
      </c>
      <c r="X10" s="60">
        <v>2450000</v>
      </c>
      <c r="Y10" s="60">
        <v>-2331317</v>
      </c>
      <c r="Z10" s="140">
        <v>-95.16</v>
      </c>
      <c r="AA10" s="62">
        <v>4450000</v>
      </c>
    </row>
    <row r="11" spans="1:27" ht="12.75">
      <c r="A11" s="138" t="s">
        <v>80</v>
      </c>
      <c r="B11" s="136"/>
      <c r="C11" s="155"/>
      <c r="D11" s="155"/>
      <c r="E11" s="156">
        <v>9821455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9625027</v>
      </c>
      <c r="Y11" s="60">
        <v>-9625027</v>
      </c>
      <c r="Z11" s="140">
        <v>-100</v>
      </c>
      <c r="AA11" s="62"/>
    </row>
    <row r="12" spans="1:27" ht="12.75">
      <c r="A12" s="138" t="s">
        <v>81</v>
      </c>
      <c r="B12" s="136"/>
      <c r="C12" s="155">
        <v>275219</v>
      </c>
      <c r="D12" s="155"/>
      <c r="E12" s="156">
        <v>865000</v>
      </c>
      <c r="F12" s="60">
        <v>1875000</v>
      </c>
      <c r="G12" s="60"/>
      <c r="H12" s="60"/>
      <c r="I12" s="60"/>
      <c r="J12" s="60"/>
      <c r="K12" s="60"/>
      <c r="L12" s="60"/>
      <c r="M12" s="60"/>
      <c r="N12" s="60"/>
      <c r="O12" s="60">
        <v>20545</v>
      </c>
      <c r="P12" s="60"/>
      <c r="Q12" s="60">
        <v>11000</v>
      </c>
      <c r="R12" s="60">
        <v>31545</v>
      </c>
      <c r="S12" s="60"/>
      <c r="T12" s="60"/>
      <c r="U12" s="60"/>
      <c r="V12" s="60"/>
      <c r="W12" s="60">
        <v>31545</v>
      </c>
      <c r="X12" s="60">
        <v>847700</v>
      </c>
      <c r="Y12" s="60">
        <v>-816155</v>
      </c>
      <c r="Z12" s="140">
        <v>-96.28</v>
      </c>
      <c r="AA12" s="62">
        <v>1875000</v>
      </c>
    </row>
    <row r="13" spans="1:27" ht="12.75">
      <c r="A13" s="138" t="s">
        <v>82</v>
      </c>
      <c r="B13" s="136"/>
      <c r="C13" s="155">
        <v>10894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6054877</v>
      </c>
      <c r="D15" s="153">
        <f>SUM(D16:D18)</f>
        <v>0</v>
      </c>
      <c r="E15" s="154">
        <f t="shared" si="2"/>
        <v>5425485</v>
      </c>
      <c r="F15" s="100">
        <f t="shared" si="2"/>
        <v>5058190</v>
      </c>
      <c r="G15" s="100">
        <f t="shared" si="2"/>
        <v>0</v>
      </c>
      <c r="H15" s="100">
        <f t="shared" si="2"/>
        <v>0</v>
      </c>
      <c r="I15" s="100">
        <f t="shared" si="2"/>
        <v>25041</v>
      </c>
      <c r="J15" s="100">
        <f t="shared" si="2"/>
        <v>25041</v>
      </c>
      <c r="K15" s="100">
        <f t="shared" si="2"/>
        <v>117889</v>
      </c>
      <c r="L15" s="100">
        <f t="shared" si="2"/>
        <v>0</v>
      </c>
      <c r="M15" s="100">
        <f t="shared" si="2"/>
        <v>0</v>
      </c>
      <c r="N15" s="100">
        <f t="shared" si="2"/>
        <v>117889</v>
      </c>
      <c r="O15" s="100">
        <f t="shared" si="2"/>
        <v>2366</v>
      </c>
      <c r="P15" s="100">
        <f t="shared" si="2"/>
        <v>0</v>
      </c>
      <c r="Q15" s="100">
        <f t="shared" si="2"/>
        <v>567</v>
      </c>
      <c r="R15" s="100">
        <f t="shared" si="2"/>
        <v>2933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145863</v>
      </c>
      <c r="X15" s="100">
        <f t="shared" si="2"/>
        <v>5316976</v>
      </c>
      <c r="Y15" s="100">
        <f t="shared" si="2"/>
        <v>-5171113</v>
      </c>
      <c r="Z15" s="137">
        <f>+IF(X15&lt;&gt;0,+(Y15/X15)*100,0)</f>
        <v>-97.25665491061083</v>
      </c>
      <c r="AA15" s="102">
        <f>SUM(AA16:AA18)</f>
        <v>5058190</v>
      </c>
    </row>
    <row r="16" spans="1:27" ht="12.75">
      <c r="A16" s="138" t="s">
        <v>85</v>
      </c>
      <c r="B16" s="136"/>
      <c r="C16" s="155">
        <v>5911363</v>
      </c>
      <c r="D16" s="155"/>
      <c r="E16" s="156">
        <v>1470485</v>
      </c>
      <c r="F16" s="60">
        <v>1003190</v>
      </c>
      <c r="G16" s="60"/>
      <c r="H16" s="60"/>
      <c r="I16" s="60">
        <v>23992</v>
      </c>
      <c r="J16" s="60">
        <v>23992</v>
      </c>
      <c r="K16" s="60">
        <v>40000</v>
      </c>
      <c r="L16" s="60"/>
      <c r="M16" s="60"/>
      <c r="N16" s="60">
        <v>40000</v>
      </c>
      <c r="O16" s="60"/>
      <c r="P16" s="60"/>
      <c r="Q16" s="60"/>
      <c r="R16" s="60"/>
      <c r="S16" s="60"/>
      <c r="T16" s="60"/>
      <c r="U16" s="60"/>
      <c r="V16" s="60"/>
      <c r="W16" s="60">
        <v>63992</v>
      </c>
      <c r="X16" s="60">
        <v>1441076</v>
      </c>
      <c r="Y16" s="60">
        <v>-1377084</v>
      </c>
      <c r="Z16" s="140">
        <v>-95.56</v>
      </c>
      <c r="AA16" s="62">
        <v>1003190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>
        <v>143514</v>
      </c>
      <c r="D18" s="155"/>
      <c r="E18" s="156">
        <v>3955000</v>
      </c>
      <c r="F18" s="60">
        <v>4055000</v>
      </c>
      <c r="G18" s="60"/>
      <c r="H18" s="60"/>
      <c r="I18" s="60">
        <v>1049</v>
      </c>
      <c r="J18" s="60">
        <v>1049</v>
      </c>
      <c r="K18" s="60">
        <v>77889</v>
      </c>
      <c r="L18" s="60"/>
      <c r="M18" s="60"/>
      <c r="N18" s="60">
        <v>77889</v>
      </c>
      <c r="O18" s="60">
        <v>2366</v>
      </c>
      <c r="P18" s="60"/>
      <c r="Q18" s="60">
        <v>567</v>
      </c>
      <c r="R18" s="60">
        <v>2933</v>
      </c>
      <c r="S18" s="60"/>
      <c r="T18" s="60"/>
      <c r="U18" s="60"/>
      <c r="V18" s="60"/>
      <c r="W18" s="60">
        <v>81871</v>
      </c>
      <c r="X18" s="60">
        <v>3875900</v>
      </c>
      <c r="Y18" s="60">
        <v>-3794029</v>
      </c>
      <c r="Z18" s="140">
        <v>-97.89</v>
      </c>
      <c r="AA18" s="62">
        <v>4055000</v>
      </c>
    </row>
    <row r="19" spans="1:27" ht="12.75">
      <c r="A19" s="135" t="s">
        <v>88</v>
      </c>
      <c r="B19" s="142"/>
      <c r="C19" s="153">
        <f aca="true" t="shared" si="3" ref="C19:Y19">SUM(C20:C23)</f>
        <v>78800872</v>
      </c>
      <c r="D19" s="153">
        <f>SUM(D20:D23)</f>
        <v>0</v>
      </c>
      <c r="E19" s="154">
        <f t="shared" si="3"/>
        <v>43081407</v>
      </c>
      <c r="F19" s="100">
        <f t="shared" si="3"/>
        <v>55400874</v>
      </c>
      <c r="G19" s="100">
        <f t="shared" si="3"/>
        <v>0</v>
      </c>
      <c r="H19" s="100">
        <f t="shared" si="3"/>
        <v>1606985</v>
      </c>
      <c r="I19" s="100">
        <f t="shared" si="3"/>
        <v>3247992</v>
      </c>
      <c r="J19" s="100">
        <f t="shared" si="3"/>
        <v>4854977</v>
      </c>
      <c r="K19" s="100">
        <f t="shared" si="3"/>
        <v>4835159</v>
      </c>
      <c r="L19" s="100">
        <f t="shared" si="3"/>
        <v>1563927</v>
      </c>
      <c r="M19" s="100">
        <f t="shared" si="3"/>
        <v>2541879</v>
      </c>
      <c r="N19" s="100">
        <f t="shared" si="3"/>
        <v>8940965</v>
      </c>
      <c r="O19" s="100">
        <f t="shared" si="3"/>
        <v>418723</v>
      </c>
      <c r="P19" s="100">
        <f t="shared" si="3"/>
        <v>2827892</v>
      </c>
      <c r="Q19" s="100">
        <f t="shared" si="3"/>
        <v>3165654</v>
      </c>
      <c r="R19" s="100">
        <f t="shared" si="3"/>
        <v>6412269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20208211</v>
      </c>
      <c r="X19" s="100">
        <f t="shared" si="3"/>
        <v>42219778</v>
      </c>
      <c r="Y19" s="100">
        <f t="shared" si="3"/>
        <v>-22011567</v>
      </c>
      <c r="Z19" s="137">
        <f>+IF(X19&lt;&gt;0,+(Y19/X19)*100,0)</f>
        <v>-52.13567679110014</v>
      </c>
      <c r="AA19" s="102">
        <f>SUM(AA20:AA23)</f>
        <v>55400874</v>
      </c>
    </row>
    <row r="20" spans="1:27" ht="12.75">
      <c r="A20" s="138" t="s">
        <v>89</v>
      </c>
      <c r="B20" s="136"/>
      <c r="C20" s="155">
        <v>7776950</v>
      </c>
      <c r="D20" s="155"/>
      <c r="E20" s="156">
        <v>8073647</v>
      </c>
      <c r="F20" s="60">
        <v>10063684</v>
      </c>
      <c r="G20" s="60"/>
      <c r="H20" s="60"/>
      <c r="I20" s="60">
        <v>303756</v>
      </c>
      <c r="J20" s="60">
        <v>303756</v>
      </c>
      <c r="K20" s="60">
        <v>79384</v>
      </c>
      <c r="L20" s="60"/>
      <c r="M20" s="60"/>
      <c r="N20" s="60">
        <v>79384</v>
      </c>
      <c r="O20" s="60">
        <v>45233</v>
      </c>
      <c r="P20" s="60"/>
      <c r="Q20" s="60">
        <v>888234</v>
      </c>
      <c r="R20" s="60">
        <v>933467</v>
      </c>
      <c r="S20" s="60"/>
      <c r="T20" s="60"/>
      <c r="U20" s="60"/>
      <c r="V20" s="60"/>
      <c r="W20" s="60">
        <v>1316607</v>
      </c>
      <c r="X20" s="60">
        <v>7912173</v>
      </c>
      <c r="Y20" s="60">
        <v>-6595566</v>
      </c>
      <c r="Z20" s="140">
        <v>-83.36</v>
      </c>
      <c r="AA20" s="62">
        <v>10063684</v>
      </c>
    </row>
    <row r="21" spans="1:27" ht="12.75">
      <c r="A21" s="138" t="s">
        <v>90</v>
      </c>
      <c r="B21" s="136"/>
      <c r="C21" s="155">
        <v>30626177</v>
      </c>
      <c r="D21" s="155"/>
      <c r="E21" s="156">
        <v>2750000</v>
      </c>
      <c r="F21" s="60">
        <v>3400000</v>
      </c>
      <c r="G21" s="60"/>
      <c r="H21" s="60"/>
      <c r="I21" s="60"/>
      <c r="J21" s="60"/>
      <c r="K21" s="60"/>
      <c r="L21" s="60"/>
      <c r="M21" s="60">
        <v>706000</v>
      </c>
      <c r="N21" s="60">
        <v>706000</v>
      </c>
      <c r="O21" s="60"/>
      <c r="P21" s="60"/>
      <c r="Q21" s="60">
        <v>50760</v>
      </c>
      <c r="R21" s="60">
        <v>50760</v>
      </c>
      <c r="S21" s="60"/>
      <c r="T21" s="60"/>
      <c r="U21" s="60"/>
      <c r="V21" s="60"/>
      <c r="W21" s="60">
        <v>756760</v>
      </c>
      <c r="X21" s="60">
        <v>2695000</v>
      </c>
      <c r="Y21" s="60">
        <v>-1938240</v>
      </c>
      <c r="Z21" s="140">
        <v>-71.92</v>
      </c>
      <c r="AA21" s="62">
        <v>3400000</v>
      </c>
    </row>
    <row r="22" spans="1:27" ht="12.75">
      <c r="A22" s="138" t="s">
        <v>91</v>
      </c>
      <c r="B22" s="136"/>
      <c r="C22" s="157">
        <v>39967005</v>
      </c>
      <c r="D22" s="157"/>
      <c r="E22" s="158">
        <v>28757760</v>
      </c>
      <c r="F22" s="159">
        <v>36837190</v>
      </c>
      <c r="G22" s="159"/>
      <c r="H22" s="159">
        <v>1606985</v>
      </c>
      <c r="I22" s="159">
        <v>2944236</v>
      </c>
      <c r="J22" s="159">
        <v>4551221</v>
      </c>
      <c r="K22" s="159">
        <v>4755775</v>
      </c>
      <c r="L22" s="159">
        <v>1563927</v>
      </c>
      <c r="M22" s="159">
        <v>1835879</v>
      </c>
      <c r="N22" s="159">
        <v>8155581</v>
      </c>
      <c r="O22" s="159">
        <v>373490</v>
      </c>
      <c r="P22" s="159">
        <v>2827892</v>
      </c>
      <c r="Q22" s="159">
        <v>2226660</v>
      </c>
      <c r="R22" s="159">
        <v>5428042</v>
      </c>
      <c r="S22" s="159"/>
      <c r="T22" s="159"/>
      <c r="U22" s="159"/>
      <c r="V22" s="159"/>
      <c r="W22" s="159">
        <v>18134844</v>
      </c>
      <c r="X22" s="159">
        <v>28182605</v>
      </c>
      <c r="Y22" s="159">
        <v>-10047761</v>
      </c>
      <c r="Z22" s="141">
        <v>-35.65</v>
      </c>
      <c r="AA22" s="225">
        <v>36837190</v>
      </c>
    </row>
    <row r="23" spans="1:27" ht="12.75">
      <c r="A23" s="138" t="s">
        <v>92</v>
      </c>
      <c r="B23" s="136"/>
      <c r="C23" s="155">
        <v>430740</v>
      </c>
      <c r="D23" s="155"/>
      <c r="E23" s="156">
        <v>3500000</v>
      </c>
      <c r="F23" s="60">
        <v>5100000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3430000</v>
      </c>
      <c r="Y23" s="60">
        <v>-3430000</v>
      </c>
      <c r="Z23" s="140">
        <v>-100</v>
      </c>
      <c r="AA23" s="62">
        <v>5100000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85659706</v>
      </c>
      <c r="D25" s="217">
        <f>+D5+D9+D15+D19+D24</f>
        <v>0</v>
      </c>
      <c r="E25" s="230">
        <f t="shared" si="4"/>
        <v>63068547</v>
      </c>
      <c r="F25" s="219">
        <f t="shared" si="4"/>
        <v>68385264</v>
      </c>
      <c r="G25" s="219">
        <f t="shared" si="4"/>
        <v>70175</v>
      </c>
      <c r="H25" s="219">
        <f t="shared" si="4"/>
        <v>1606985</v>
      </c>
      <c r="I25" s="219">
        <f t="shared" si="4"/>
        <v>3284326</v>
      </c>
      <c r="J25" s="219">
        <f t="shared" si="4"/>
        <v>4961486</v>
      </c>
      <c r="K25" s="219">
        <f t="shared" si="4"/>
        <v>4953048</v>
      </c>
      <c r="L25" s="219">
        <f t="shared" si="4"/>
        <v>1588067</v>
      </c>
      <c r="M25" s="219">
        <f t="shared" si="4"/>
        <v>2559379</v>
      </c>
      <c r="N25" s="219">
        <f t="shared" si="4"/>
        <v>9100494</v>
      </c>
      <c r="O25" s="219">
        <f t="shared" si="4"/>
        <v>453104</v>
      </c>
      <c r="P25" s="219">
        <f t="shared" si="4"/>
        <v>2827892</v>
      </c>
      <c r="Q25" s="219">
        <f t="shared" si="4"/>
        <v>3212876</v>
      </c>
      <c r="R25" s="219">
        <f t="shared" si="4"/>
        <v>6493872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20555852</v>
      </c>
      <c r="X25" s="219">
        <f t="shared" si="4"/>
        <v>61807177</v>
      </c>
      <c r="Y25" s="219">
        <f t="shared" si="4"/>
        <v>-41251325</v>
      </c>
      <c r="Z25" s="231">
        <f>+IF(X25&lt;&gt;0,+(Y25/X25)*100,0)</f>
        <v>-66.74196590470392</v>
      </c>
      <c r="AA25" s="232">
        <f>+AA5+AA9+AA15+AA19+AA24</f>
        <v>68385264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25699172</v>
      </c>
      <c r="D28" s="155"/>
      <c r="E28" s="156">
        <v>34809700</v>
      </c>
      <c r="F28" s="60">
        <v>34809700</v>
      </c>
      <c r="G28" s="60"/>
      <c r="H28" s="60">
        <v>1606985</v>
      </c>
      <c r="I28" s="60">
        <v>2882284</v>
      </c>
      <c r="J28" s="60">
        <v>4489269</v>
      </c>
      <c r="K28" s="60">
        <v>4173685</v>
      </c>
      <c r="L28" s="60">
        <v>1563927</v>
      </c>
      <c r="M28" s="60">
        <v>1552286</v>
      </c>
      <c r="N28" s="60">
        <v>7289898</v>
      </c>
      <c r="O28" s="60"/>
      <c r="P28" s="60">
        <v>2827892</v>
      </c>
      <c r="Q28" s="60">
        <v>1671818</v>
      </c>
      <c r="R28" s="60">
        <v>4499710</v>
      </c>
      <c r="S28" s="60"/>
      <c r="T28" s="60"/>
      <c r="U28" s="60"/>
      <c r="V28" s="60"/>
      <c r="W28" s="60">
        <v>16278877</v>
      </c>
      <c r="X28" s="60">
        <v>34809699</v>
      </c>
      <c r="Y28" s="60">
        <v>-18530822</v>
      </c>
      <c r="Z28" s="140">
        <v>-53.23</v>
      </c>
      <c r="AA28" s="155">
        <v>34809700</v>
      </c>
    </row>
    <row r="29" spans="1:27" ht="12.75">
      <c r="A29" s="234" t="s">
        <v>134</v>
      </c>
      <c r="B29" s="136"/>
      <c r="C29" s="155">
        <v>10406018</v>
      </c>
      <c r="D29" s="155"/>
      <c r="E29" s="156">
        <v>2000000</v>
      </c>
      <c r="F29" s="60">
        <v>2000000</v>
      </c>
      <c r="G29" s="60"/>
      <c r="H29" s="60"/>
      <c r="I29" s="60"/>
      <c r="J29" s="60"/>
      <c r="K29" s="60"/>
      <c r="L29" s="60"/>
      <c r="M29" s="60">
        <v>706000</v>
      </c>
      <c r="N29" s="60">
        <v>706000</v>
      </c>
      <c r="O29" s="60"/>
      <c r="P29" s="60"/>
      <c r="Q29" s="60"/>
      <c r="R29" s="60"/>
      <c r="S29" s="60"/>
      <c r="T29" s="60"/>
      <c r="U29" s="60"/>
      <c r="V29" s="60"/>
      <c r="W29" s="60">
        <v>706000</v>
      </c>
      <c r="X29" s="60">
        <v>2000000</v>
      </c>
      <c r="Y29" s="60">
        <v>-1294000</v>
      </c>
      <c r="Z29" s="140">
        <v>-64.7</v>
      </c>
      <c r="AA29" s="62">
        <v>2000000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>
        <v>1573647</v>
      </c>
      <c r="F31" s="60">
        <v>1573647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1573647</v>
      </c>
      <c r="Y31" s="60">
        <v>-1573647</v>
      </c>
      <c r="Z31" s="140">
        <v>-100</v>
      </c>
      <c r="AA31" s="62">
        <v>1573647</v>
      </c>
    </row>
    <row r="32" spans="1:27" ht="12.75">
      <c r="A32" s="236" t="s">
        <v>46</v>
      </c>
      <c r="B32" s="136"/>
      <c r="C32" s="210">
        <f aca="true" t="shared" si="5" ref="C32:Y32">SUM(C28:C31)</f>
        <v>36105190</v>
      </c>
      <c r="D32" s="210">
        <f>SUM(D28:D31)</f>
        <v>0</v>
      </c>
      <c r="E32" s="211">
        <f t="shared" si="5"/>
        <v>38383347</v>
      </c>
      <c r="F32" s="77">
        <f t="shared" si="5"/>
        <v>38383347</v>
      </c>
      <c r="G32" s="77">
        <f t="shared" si="5"/>
        <v>0</v>
      </c>
      <c r="H32" s="77">
        <f t="shared" si="5"/>
        <v>1606985</v>
      </c>
      <c r="I32" s="77">
        <f t="shared" si="5"/>
        <v>2882284</v>
      </c>
      <c r="J32" s="77">
        <f t="shared" si="5"/>
        <v>4489269</v>
      </c>
      <c r="K32" s="77">
        <f t="shared" si="5"/>
        <v>4173685</v>
      </c>
      <c r="L32" s="77">
        <f t="shared" si="5"/>
        <v>1563927</v>
      </c>
      <c r="M32" s="77">
        <f t="shared" si="5"/>
        <v>2258286</v>
      </c>
      <c r="N32" s="77">
        <f t="shared" si="5"/>
        <v>7995898</v>
      </c>
      <c r="O32" s="77">
        <f t="shared" si="5"/>
        <v>0</v>
      </c>
      <c r="P32" s="77">
        <f t="shared" si="5"/>
        <v>2827892</v>
      </c>
      <c r="Q32" s="77">
        <f t="shared" si="5"/>
        <v>1671818</v>
      </c>
      <c r="R32" s="77">
        <f t="shared" si="5"/>
        <v>4499710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16984877</v>
      </c>
      <c r="X32" s="77">
        <f t="shared" si="5"/>
        <v>38383346</v>
      </c>
      <c r="Y32" s="77">
        <f t="shared" si="5"/>
        <v>-21398469</v>
      </c>
      <c r="Z32" s="212">
        <f>+IF(X32&lt;&gt;0,+(Y32/X32)*100,0)</f>
        <v>-55.74935806794957</v>
      </c>
      <c r="AA32" s="79">
        <f>SUM(AA28:AA31)</f>
        <v>38383347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49554517</v>
      </c>
      <c r="D35" s="155"/>
      <c r="E35" s="156">
        <v>24685200</v>
      </c>
      <c r="F35" s="60">
        <v>30001917</v>
      </c>
      <c r="G35" s="60">
        <v>70175</v>
      </c>
      <c r="H35" s="60"/>
      <c r="I35" s="60">
        <v>402041</v>
      </c>
      <c r="J35" s="60">
        <v>472216</v>
      </c>
      <c r="K35" s="60">
        <v>779365</v>
      </c>
      <c r="L35" s="60">
        <v>24140</v>
      </c>
      <c r="M35" s="60">
        <v>301093</v>
      </c>
      <c r="N35" s="60">
        <v>1104598</v>
      </c>
      <c r="O35" s="60">
        <v>453104</v>
      </c>
      <c r="P35" s="60"/>
      <c r="Q35" s="60">
        <v>1541058</v>
      </c>
      <c r="R35" s="60">
        <v>1994162</v>
      </c>
      <c r="S35" s="60"/>
      <c r="T35" s="60"/>
      <c r="U35" s="60"/>
      <c r="V35" s="60"/>
      <c r="W35" s="60">
        <v>3570976</v>
      </c>
      <c r="X35" s="60">
        <v>24685200</v>
      </c>
      <c r="Y35" s="60">
        <v>-21114224</v>
      </c>
      <c r="Z35" s="140">
        <v>-85.53</v>
      </c>
      <c r="AA35" s="62">
        <v>30001917</v>
      </c>
    </row>
    <row r="36" spans="1:27" ht="12.75">
      <c r="A36" s="238" t="s">
        <v>139</v>
      </c>
      <c r="B36" s="149"/>
      <c r="C36" s="222">
        <f aca="true" t="shared" si="6" ref="C36:Y36">SUM(C32:C35)</f>
        <v>85659707</v>
      </c>
      <c r="D36" s="222">
        <f>SUM(D32:D35)</f>
        <v>0</v>
      </c>
      <c r="E36" s="218">
        <f t="shared" si="6"/>
        <v>63068547</v>
      </c>
      <c r="F36" s="220">
        <f t="shared" si="6"/>
        <v>68385264</v>
      </c>
      <c r="G36" s="220">
        <f t="shared" si="6"/>
        <v>70175</v>
      </c>
      <c r="H36" s="220">
        <f t="shared" si="6"/>
        <v>1606985</v>
      </c>
      <c r="I36" s="220">
        <f t="shared" si="6"/>
        <v>3284325</v>
      </c>
      <c r="J36" s="220">
        <f t="shared" si="6"/>
        <v>4961485</v>
      </c>
      <c r="K36" s="220">
        <f t="shared" si="6"/>
        <v>4953050</v>
      </c>
      <c r="L36" s="220">
        <f t="shared" si="6"/>
        <v>1588067</v>
      </c>
      <c r="M36" s="220">
        <f t="shared" si="6"/>
        <v>2559379</v>
      </c>
      <c r="N36" s="220">
        <f t="shared" si="6"/>
        <v>9100496</v>
      </c>
      <c r="O36" s="220">
        <f t="shared" si="6"/>
        <v>453104</v>
      </c>
      <c r="P36" s="220">
        <f t="shared" si="6"/>
        <v>2827892</v>
      </c>
      <c r="Q36" s="220">
        <f t="shared" si="6"/>
        <v>3212876</v>
      </c>
      <c r="R36" s="220">
        <f t="shared" si="6"/>
        <v>6493872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20555853</v>
      </c>
      <c r="X36" s="220">
        <f t="shared" si="6"/>
        <v>63068546</v>
      </c>
      <c r="Y36" s="220">
        <f t="shared" si="6"/>
        <v>-42512693</v>
      </c>
      <c r="Z36" s="221">
        <f>+IF(X36&lt;&gt;0,+(Y36/X36)*100,0)</f>
        <v>-67.40712398855683</v>
      </c>
      <c r="AA36" s="239">
        <f>SUM(AA32:AA35)</f>
        <v>68385264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>
        <v>3000000</v>
      </c>
      <c r="F6" s="60">
        <v>15000000</v>
      </c>
      <c r="G6" s="60">
        <v>34516909</v>
      </c>
      <c r="H6" s="60">
        <v>32630291</v>
      </c>
      <c r="I6" s="60">
        <v>17070443</v>
      </c>
      <c r="J6" s="60">
        <v>17070443</v>
      </c>
      <c r="K6" s="60">
        <v>10689802</v>
      </c>
      <c r="L6" s="60">
        <v>4400438</v>
      </c>
      <c r="M6" s="60">
        <v>45536041</v>
      </c>
      <c r="N6" s="60">
        <v>45536041</v>
      </c>
      <c r="O6" s="60">
        <v>24116578</v>
      </c>
      <c r="P6" s="60">
        <v>7851806</v>
      </c>
      <c r="Q6" s="60">
        <v>10201709</v>
      </c>
      <c r="R6" s="60">
        <v>10201709</v>
      </c>
      <c r="S6" s="60"/>
      <c r="T6" s="60"/>
      <c r="U6" s="60"/>
      <c r="V6" s="60"/>
      <c r="W6" s="60">
        <v>10201709</v>
      </c>
      <c r="X6" s="60">
        <v>11250000</v>
      </c>
      <c r="Y6" s="60">
        <v>-1048291</v>
      </c>
      <c r="Z6" s="140">
        <v>-9.32</v>
      </c>
      <c r="AA6" s="62">
        <v>15000000</v>
      </c>
    </row>
    <row r="7" spans="1:27" ht="12.75">
      <c r="A7" s="249" t="s">
        <v>144</v>
      </c>
      <c r="B7" s="182"/>
      <c r="C7" s="155">
        <v>78573452</v>
      </c>
      <c r="D7" s="155"/>
      <c r="E7" s="59">
        <v>26044947</v>
      </c>
      <c r="F7" s="60">
        <v>53248795</v>
      </c>
      <c r="G7" s="60">
        <v>69318373</v>
      </c>
      <c r="H7" s="60">
        <v>81480798</v>
      </c>
      <c r="I7" s="60">
        <v>87198491</v>
      </c>
      <c r="J7" s="60">
        <v>87198491</v>
      </c>
      <c r="K7" s="60">
        <v>103746362</v>
      </c>
      <c r="L7" s="60">
        <v>89277134</v>
      </c>
      <c r="M7" s="60">
        <v>97999713</v>
      </c>
      <c r="N7" s="60">
        <v>97999713</v>
      </c>
      <c r="O7" s="60">
        <v>115589382</v>
      </c>
      <c r="P7" s="60">
        <v>112947631</v>
      </c>
      <c r="Q7" s="60">
        <v>134570323</v>
      </c>
      <c r="R7" s="60">
        <v>134570323</v>
      </c>
      <c r="S7" s="60"/>
      <c r="T7" s="60"/>
      <c r="U7" s="60"/>
      <c r="V7" s="60"/>
      <c r="W7" s="60">
        <v>134570323</v>
      </c>
      <c r="X7" s="60">
        <v>39936596</v>
      </c>
      <c r="Y7" s="60">
        <v>94633727</v>
      </c>
      <c r="Z7" s="140">
        <v>236.96</v>
      </c>
      <c r="AA7" s="62">
        <v>53248795</v>
      </c>
    </row>
    <row r="8" spans="1:27" ht="12.75">
      <c r="A8" s="249" t="s">
        <v>145</v>
      </c>
      <c r="B8" s="182"/>
      <c r="C8" s="155">
        <v>48615571</v>
      </c>
      <c r="D8" s="155"/>
      <c r="E8" s="59">
        <v>49675240</v>
      </c>
      <c r="F8" s="60">
        <v>55241874</v>
      </c>
      <c r="G8" s="60">
        <v>62623089</v>
      </c>
      <c r="H8" s="60">
        <v>61986102</v>
      </c>
      <c r="I8" s="60">
        <v>58742195</v>
      </c>
      <c r="J8" s="60">
        <v>58742195</v>
      </c>
      <c r="K8" s="60">
        <v>50223091</v>
      </c>
      <c r="L8" s="60">
        <v>54366017</v>
      </c>
      <c r="M8" s="60">
        <v>55987871</v>
      </c>
      <c r="N8" s="60">
        <v>55987871</v>
      </c>
      <c r="O8" s="60">
        <v>55613214</v>
      </c>
      <c r="P8" s="60">
        <v>49515574</v>
      </c>
      <c r="Q8" s="60">
        <v>49036410</v>
      </c>
      <c r="R8" s="60">
        <v>49036410</v>
      </c>
      <c r="S8" s="60"/>
      <c r="T8" s="60"/>
      <c r="U8" s="60"/>
      <c r="V8" s="60"/>
      <c r="W8" s="60">
        <v>49036410</v>
      </c>
      <c r="X8" s="60">
        <v>41431406</v>
      </c>
      <c r="Y8" s="60">
        <v>7605004</v>
      </c>
      <c r="Z8" s="140">
        <v>18.36</v>
      </c>
      <c r="AA8" s="62">
        <v>55241874</v>
      </c>
    </row>
    <row r="9" spans="1:27" ht="12.75">
      <c r="A9" s="249" t="s">
        <v>146</v>
      </c>
      <c r="B9" s="182"/>
      <c r="C9" s="155">
        <v>33935616</v>
      </c>
      <c r="D9" s="155"/>
      <c r="E9" s="59">
        <v>43667818</v>
      </c>
      <c r="F9" s="60">
        <v>24649351</v>
      </c>
      <c r="G9" s="60">
        <v>60458773</v>
      </c>
      <c r="H9" s="60">
        <v>37325064</v>
      </c>
      <c r="I9" s="60">
        <v>28253098</v>
      </c>
      <c r="J9" s="60">
        <v>28253098</v>
      </c>
      <c r="K9" s="60">
        <v>22104390</v>
      </c>
      <c r="L9" s="60">
        <v>26452895</v>
      </c>
      <c r="M9" s="60">
        <v>24710510</v>
      </c>
      <c r="N9" s="60">
        <v>24710510</v>
      </c>
      <c r="O9" s="60">
        <v>18119741</v>
      </c>
      <c r="P9" s="60">
        <v>28301817</v>
      </c>
      <c r="Q9" s="60">
        <v>28584835</v>
      </c>
      <c r="R9" s="60">
        <v>28584835</v>
      </c>
      <c r="S9" s="60"/>
      <c r="T9" s="60"/>
      <c r="U9" s="60"/>
      <c r="V9" s="60"/>
      <c r="W9" s="60">
        <v>28584835</v>
      </c>
      <c r="X9" s="60">
        <v>18487013</v>
      </c>
      <c r="Y9" s="60">
        <v>10097822</v>
      </c>
      <c r="Z9" s="140">
        <v>54.62</v>
      </c>
      <c r="AA9" s="62">
        <v>24649351</v>
      </c>
    </row>
    <row r="10" spans="1:27" ht="12.75">
      <c r="A10" s="249" t="s">
        <v>147</v>
      </c>
      <c r="B10" s="182"/>
      <c r="C10" s="155">
        <v>3000</v>
      </c>
      <c r="D10" s="155"/>
      <c r="E10" s="59">
        <v>8207</v>
      </c>
      <c r="F10" s="60">
        <v>8207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6155</v>
      </c>
      <c r="Y10" s="159">
        <v>-6155</v>
      </c>
      <c r="Z10" s="141">
        <v>-100</v>
      </c>
      <c r="AA10" s="225">
        <v>8207</v>
      </c>
    </row>
    <row r="11" spans="1:27" ht="12.75">
      <c r="A11" s="249" t="s">
        <v>148</v>
      </c>
      <c r="B11" s="182"/>
      <c r="C11" s="155">
        <v>5433902</v>
      </c>
      <c r="D11" s="155"/>
      <c r="E11" s="59">
        <v>4844996</v>
      </c>
      <c r="F11" s="60">
        <v>4844996</v>
      </c>
      <c r="G11" s="60">
        <v>6275375</v>
      </c>
      <c r="H11" s="60">
        <v>6966919</v>
      </c>
      <c r="I11" s="60">
        <v>6090811</v>
      </c>
      <c r="J11" s="60">
        <v>6090811</v>
      </c>
      <c r="K11" s="60">
        <v>6686563</v>
      </c>
      <c r="L11" s="60">
        <v>6439243</v>
      </c>
      <c r="M11" s="60">
        <v>5866373</v>
      </c>
      <c r="N11" s="60">
        <v>5866373</v>
      </c>
      <c r="O11" s="60">
        <v>5682030</v>
      </c>
      <c r="P11" s="60">
        <v>6327117</v>
      </c>
      <c r="Q11" s="60">
        <v>6141521</v>
      </c>
      <c r="R11" s="60">
        <v>6141521</v>
      </c>
      <c r="S11" s="60"/>
      <c r="T11" s="60"/>
      <c r="U11" s="60"/>
      <c r="V11" s="60"/>
      <c r="W11" s="60">
        <v>6141521</v>
      </c>
      <c r="X11" s="60">
        <v>3633747</v>
      </c>
      <c r="Y11" s="60">
        <v>2507774</v>
      </c>
      <c r="Z11" s="140">
        <v>69.01</v>
      </c>
      <c r="AA11" s="62">
        <v>4844996</v>
      </c>
    </row>
    <row r="12" spans="1:27" ht="12.75">
      <c r="A12" s="250" t="s">
        <v>56</v>
      </c>
      <c r="B12" s="251"/>
      <c r="C12" s="168">
        <f aca="true" t="shared" si="0" ref="C12:Y12">SUM(C6:C11)</f>
        <v>166561541</v>
      </c>
      <c r="D12" s="168">
        <f>SUM(D6:D11)</f>
        <v>0</v>
      </c>
      <c r="E12" s="72">
        <f t="shared" si="0"/>
        <v>127241208</v>
      </c>
      <c r="F12" s="73">
        <f t="shared" si="0"/>
        <v>152993223</v>
      </c>
      <c r="G12" s="73">
        <f t="shared" si="0"/>
        <v>233192519</v>
      </c>
      <c r="H12" s="73">
        <f t="shared" si="0"/>
        <v>220389174</v>
      </c>
      <c r="I12" s="73">
        <f t="shared" si="0"/>
        <v>197355038</v>
      </c>
      <c r="J12" s="73">
        <f t="shared" si="0"/>
        <v>197355038</v>
      </c>
      <c r="K12" s="73">
        <f t="shared" si="0"/>
        <v>193450208</v>
      </c>
      <c r="L12" s="73">
        <f t="shared" si="0"/>
        <v>180935727</v>
      </c>
      <c r="M12" s="73">
        <f t="shared" si="0"/>
        <v>230100508</v>
      </c>
      <c r="N12" s="73">
        <f t="shared" si="0"/>
        <v>230100508</v>
      </c>
      <c r="O12" s="73">
        <f t="shared" si="0"/>
        <v>219120945</v>
      </c>
      <c r="P12" s="73">
        <f t="shared" si="0"/>
        <v>204943945</v>
      </c>
      <c r="Q12" s="73">
        <f t="shared" si="0"/>
        <v>228534798</v>
      </c>
      <c r="R12" s="73">
        <f t="shared" si="0"/>
        <v>228534798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228534798</v>
      </c>
      <c r="X12" s="73">
        <f t="shared" si="0"/>
        <v>114744917</v>
      </c>
      <c r="Y12" s="73">
        <f t="shared" si="0"/>
        <v>113789881</v>
      </c>
      <c r="Z12" s="170">
        <f>+IF(X12&lt;&gt;0,+(Y12/X12)*100,0)</f>
        <v>99.16768775038636</v>
      </c>
      <c r="AA12" s="74">
        <f>SUM(AA6:AA11)</f>
        <v>152993223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167601</v>
      </c>
      <c r="D15" s="155"/>
      <c r="E15" s="59">
        <v>113144</v>
      </c>
      <c r="F15" s="60">
        <v>164653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123490</v>
      </c>
      <c r="Y15" s="60">
        <v>-123490</v>
      </c>
      <c r="Z15" s="140">
        <v>-100</v>
      </c>
      <c r="AA15" s="62">
        <v>164653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85381710</v>
      </c>
      <c r="D17" s="155"/>
      <c r="E17" s="59">
        <v>63704539</v>
      </c>
      <c r="F17" s="60">
        <v>63704539</v>
      </c>
      <c r="G17" s="60">
        <v>61823970</v>
      </c>
      <c r="H17" s="60">
        <v>61823970</v>
      </c>
      <c r="I17" s="60">
        <v>61353750</v>
      </c>
      <c r="J17" s="60">
        <v>61353750</v>
      </c>
      <c r="K17" s="60">
        <v>61353750</v>
      </c>
      <c r="L17" s="60">
        <v>85381710</v>
      </c>
      <c r="M17" s="60">
        <v>61353750</v>
      </c>
      <c r="N17" s="60">
        <v>61353750</v>
      </c>
      <c r="O17" s="60">
        <v>119869</v>
      </c>
      <c r="P17" s="60">
        <v>119869</v>
      </c>
      <c r="Q17" s="60">
        <v>85381710</v>
      </c>
      <c r="R17" s="60">
        <v>85381710</v>
      </c>
      <c r="S17" s="60"/>
      <c r="T17" s="60"/>
      <c r="U17" s="60"/>
      <c r="V17" s="60"/>
      <c r="W17" s="60">
        <v>85381710</v>
      </c>
      <c r="X17" s="60">
        <v>47778404</v>
      </c>
      <c r="Y17" s="60">
        <v>37603306</v>
      </c>
      <c r="Z17" s="140">
        <v>78.7</v>
      </c>
      <c r="AA17" s="62">
        <v>63704539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2532215227</v>
      </c>
      <c r="D19" s="155"/>
      <c r="E19" s="59">
        <v>2649006198</v>
      </c>
      <c r="F19" s="60">
        <v>2654322915</v>
      </c>
      <c r="G19" s="60">
        <v>2442633456</v>
      </c>
      <c r="H19" s="60">
        <v>2444844288</v>
      </c>
      <c r="I19" s="60">
        <v>2448264784</v>
      </c>
      <c r="J19" s="60">
        <v>2448264784</v>
      </c>
      <c r="K19" s="60">
        <v>2453019854</v>
      </c>
      <c r="L19" s="60">
        <v>2431375969</v>
      </c>
      <c r="M19" s="60">
        <v>2457262579</v>
      </c>
      <c r="N19" s="60">
        <v>2457262579</v>
      </c>
      <c r="O19" s="60">
        <v>2474055185</v>
      </c>
      <c r="P19" s="60">
        <v>2467279197</v>
      </c>
      <c r="Q19" s="60">
        <v>2499220258</v>
      </c>
      <c r="R19" s="60">
        <v>2499220258</v>
      </c>
      <c r="S19" s="60"/>
      <c r="T19" s="60"/>
      <c r="U19" s="60"/>
      <c r="V19" s="60"/>
      <c r="W19" s="60">
        <v>2499220258</v>
      </c>
      <c r="X19" s="60">
        <v>1990742186</v>
      </c>
      <c r="Y19" s="60">
        <v>508478072</v>
      </c>
      <c r="Z19" s="140">
        <v>25.54</v>
      </c>
      <c r="AA19" s="62">
        <v>2654322915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158583</v>
      </c>
      <c r="D22" s="155"/>
      <c r="E22" s="59">
        <v>100970</v>
      </c>
      <c r="F22" s="60">
        <v>100970</v>
      </c>
      <c r="G22" s="60">
        <v>208955</v>
      </c>
      <c r="H22" s="60">
        <v>208955</v>
      </c>
      <c r="I22" s="60">
        <v>119869</v>
      </c>
      <c r="J22" s="60">
        <v>119869</v>
      </c>
      <c r="K22" s="60">
        <v>119869</v>
      </c>
      <c r="L22" s="60">
        <v>158583</v>
      </c>
      <c r="M22" s="60">
        <v>119869</v>
      </c>
      <c r="N22" s="60">
        <v>119869</v>
      </c>
      <c r="O22" s="60">
        <v>61353750</v>
      </c>
      <c r="P22" s="60">
        <v>61353750</v>
      </c>
      <c r="Q22" s="60">
        <v>158583</v>
      </c>
      <c r="R22" s="60">
        <v>158583</v>
      </c>
      <c r="S22" s="60"/>
      <c r="T22" s="60"/>
      <c r="U22" s="60"/>
      <c r="V22" s="60"/>
      <c r="W22" s="60">
        <v>158583</v>
      </c>
      <c r="X22" s="60">
        <v>75728</v>
      </c>
      <c r="Y22" s="60">
        <v>82855</v>
      </c>
      <c r="Z22" s="140">
        <v>109.41</v>
      </c>
      <c r="AA22" s="62">
        <v>100970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2617923121</v>
      </c>
      <c r="D24" s="168">
        <f>SUM(D15:D23)</f>
        <v>0</v>
      </c>
      <c r="E24" s="76">
        <f t="shared" si="1"/>
        <v>2712924851</v>
      </c>
      <c r="F24" s="77">
        <f t="shared" si="1"/>
        <v>2718293077</v>
      </c>
      <c r="G24" s="77">
        <f t="shared" si="1"/>
        <v>2504666381</v>
      </c>
      <c r="H24" s="77">
        <f t="shared" si="1"/>
        <v>2506877213</v>
      </c>
      <c r="I24" s="77">
        <f t="shared" si="1"/>
        <v>2509738403</v>
      </c>
      <c r="J24" s="77">
        <f t="shared" si="1"/>
        <v>2509738403</v>
      </c>
      <c r="K24" s="77">
        <f t="shared" si="1"/>
        <v>2514493473</v>
      </c>
      <c r="L24" s="77">
        <f t="shared" si="1"/>
        <v>2516916262</v>
      </c>
      <c r="M24" s="77">
        <f t="shared" si="1"/>
        <v>2518736198</v>
      </c>
      <c r="N24" s="77">
        <f t="shared" si="1"/>
        <v>2518736198</v>
      </c>
      <c r="O24" s="77">
        <f t="shared" si="1"/>
        <v>2535528804</v>
      </c>
      <c r="P24" s="77">
        <f t="shared" si="1"/>
        <v>2528752816</v>
      </c>
      <c r="Q24" s="77">
        <f t="shared" si="1"/>
        <v>2584760551</v>
      </c>
      <c r="R24" s="77">
        <f t="shared" si="1"/>
        <v>2584760551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2584760551</v>
      </c>
      <c r="X24" s="77">
        <f t="shared" si="1"/>
        <v>2038719808</v>
      </c>
      <c r="Y24" s="77">
        <f t="shared" si="1"/>
        <v>546040743</v>
      </c>
      <c r="Z24" s="212">
        <f>+IF(X24&lt;&gt;0,+(Y24/X24)*100,0)</f>
        <v>26.78351094923977</v>
      </c>
      <c r="AA24" s="79">
        <f>SUM(AA15:AA23)</f>
        <v>2718293077</v>
      </c>
    </row>
    <row r="25" spans="1:27" ht="12.75">
      <c r="A25" s="250" t="s">
        <v>159</v>
      </c>
      <c r="B25" s="251"/>
      <c r="C25" s="168">
        <f aca="true" t="shared" si="2" ref="C25:Y25">+C12+C24</f>
        <v>2784484662</v>
      </c>
      <c r="D25" s="168">
        <f>+D12+D24</f>
        <v>0</v>
      </c>
      <c r="E25" s="72">
        <f t="shared" si="2"/>
        <v>2840166059</v>
      </c>
      <c r="F25" s="73">
        <f t="shared" si="2"/>
        <v>2871286300</v>
      </c>
      <c r="G25" s="73">
        <f t="shared" si="2"/>
        <v>2737858900</v>
      </c>
      <c r="H25" s="73">
        <f t="shared" si="2"/>
        <v>2727266387</v>
      </c>
      <c r="I25" s="73">
        <f t="shared" si="2"/>
        <v>2707093441</v>
      </c>
      <c r="J25" s="73">
        <f t="shared" si="2"/>
        <v>2707093441</v>
      </c>
      <c r="K25" s="73">
        <f t="shared" si="2"/>
        <v>2707943681</v>
      </c>
      <c r="L25" s="73">
        <f t="shared" si="2"/>
        <v>2697851989</v>
      </c>
      <c r="M25" s="73">
        <f t="shared" si="2"/>
        <v>2748836706</v>
      </c>
      <c r="N25" s="73">
        <f t="shared" si="2"/>
        <v>2748836706</v>
      </c>
      <c r="O25" s="73">
        <f t="shared" si="2"/>
        <v>2754649749</v>
      </c>
      <c r="P25" s="73">
        <f t="shared" si="2"/>
        <v>2733696761</v>
      </c>
      <c r="Q25" s="73">
        <f t="shared" si="2"/>
        <v>2813295349</v>
      </c>
      <c r="R25" s="73">
        <f t="shared" si="2"/>
        <v>2813295349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2813295349</v>
      </c>
      <c r="X25" s="73">
        <f t="shared" si="2"/>
        <v>2153464725</v>
      </c>
      <c r="Y25" s="73">
        <f t="shared" si="2"/>
        <v>659830624</v>
      </c>
      <c r="Z25" s="170">
        <f>+IF(X25&lt;&gt;0,+(Y25/X25)*100,0)</f>
        <v>30.640419429206112</v>
      </c>
      <c r="AA25" s="74">
        <f>+AA12+AA24</f>
        <v>2871286300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7735833</v>
      </c>
      <c r="D30" s="155"/>
      <c r="E30" s="59">
        <v>7302537</v>
      </c>
      <c r="F30" s="60">
        <v>7302537</v>
      </c>
      <c r="G30" s="60">
        <v>7261737</v>
      </c>
      <c r="H30" s="60">
        <v>6834870</v>
      </c>
      <c r="I30" s="60">
        <v>6365127</v>
      </c>
      <c r="J30" s="60">
        <v>6365127</v>
      </c>
      <c r="K30" s="60">
        <v>5904034</v>
      </c>
      <c r="L30" s="60">
        <v>5429937</v>
      </c>
      <c r="M30" s="60">
        <v>4947636</v>
      </c>
      <c r="N30" s="60">
        <v>4947636</v>
      </c>
      <c r="O30" s="60">
        <v>4485216</v>
      </c>
      <c r="P30" s="60">
        <v>3970225</v>
      </c>
      <c r="Q30" s="60">
        <v>4258442</v>
      </c>
      <c r="R30" s="60">
        <v>4258442</v>
      </c>
      <c r="S30" s="60"/>
      <c r="T30" s="60"/>
      <c r="U30" s="60"/>
      <c r="V30" s="60"/>
      <c r="W30" s="60">
        <v>4258442</v>
      </c>
      <c r="X30" s="60">
        <v>5476903</v>
      </c>
      <c r="Y30" s="60">
        <v>-1218461</v>
      </c>
      <c r="Z30" s="140">
        <v>-22.25</v>
      </c>
      <c r="AA30" s="62">
        <v>7302537</v>
      </c>
    </row>
    <row r="31" spans="1:27" ht="12.75">
      <c r="A31" s="249" t="s">
        <v>163</v>
      </c>
      <c r="B31" s="182"/>
      <c r="C31" s="155">
        <v>9590330</v>
      </c>
      <c r="D31" s="155"/>
      <c r="E31" s="59">
        <v>9329629</v>
      </c>
      <c r="F31" s="60">
        <v>9329629</v>
      </c>
      <c r="G31" s="60">
        <v>9650833</v>
      </c>
      <c r="H31" s="60">
        <v>9699129</v>
      </c>
      <c r="I31" s="60">
        <v>9754525</v>
      </c>
      <c r="J31" s="60">
        <v>9754525</v>
      </c>
      <c r="K31" s="60">
        <v>9829132</v>
      </c>
      <c r="L31" s="60">
        <v>9879207</v>
      </c>
      <c r="M31" s="60">
        <v>9920493</v>
      </c>
      <c r="N31" s="60">
        <v>9920493</v>
      </c>
      <c r="O31" s="60">
        <v>9962762</v>
      </c>
      <c r="P31" s="60">
        <v>10002388</v>
      </c>
      <c r="Q31" s="60">
        <v>10060535</v>
      </c>
      <c r="R31" s="60">
        <v>10060535</v>
      </c>
      <c r="S31" s="60"/>
      <c r="T31" s="60"/>
      <c r="U31" s="60"/>
      <c r="V31" s="60"/>
      <c r="W31" s="60">
        <v>10060535</v>
      </c>
      <c r="X31" s="60">
        <v>6997222</v>
      </c>
      <c r="Y31" s="60">
        <v>3063313</v>
      </c>
      <c r="Z31" s="140">
        <v>43.78</v>
      </c>
      <c r="AA31" s="62">
        <v>9329629</v>
      </c>
    </row>
    <row r="32" spans="1:27" ht="12.75">
      <c r="A32" s="249" t="s">
        <v>164</v>
      </c>
      <c r="B32" s="182"/>
      <c r="C32" s="155">
        <v>146961442</v>
      </c>
      <c r="D32" s="155"/>
      <c r="E32" s="59">
        <v>94112731</v>
      </c>
      <c r="F32" s="60">
        <v>109119917</v>
      </c>
      <c r="G32" s="60">
        <v>71130027</v>
      </c>
      <c r="H32" s="60">
        <v>65823821</v>
      </c>
      <c r="I32" s="60">
        <v>53033794</v>
      </c>
      <c r="J32" s="60">
        <v>53033794</v>
      </c>
      <c r="K32" s="60">
        <v>65934265</v>
      </c>
      <c r="L32" s="60">
        <v>93037395</v>
      </c>
      <c r="M32" s="60">
        <v>105327054</v>
      </c>
      <c r="N32" s="60">
        <v>105327054</v>
      </c>
      <c r="O32" s="60">
        <v>119313590</v>
      </c>
      <c r="P32" s="60">
        <v>94381274</v>
      </c>
      <c r="Q32" s="60">
        <v>99599500</v>
      </c>
      <c r="R32" s="60">
        <v>99599500</v>
      </c>
      <c r="S32" s="60"/>
      <c r="T32" s="60"/>
      <c r="U32" s="60"/>
      <c r="V32" s="60"/>
      <c r="W32" s="60">
        <v>99599500</v>
      </c>
      <c r="X32" s="60">
        <v>81839938</v>
      </c>
      <c r="Y32" s="60">
        <v>17759562</v>
      </c>
      <c r="Z32" s="140">
        <v>21.7</v>
      </c>
      <c r="AA32" s="62">
        <v>109119917</v>
      </c>
    </row>
    <row r="33" spans="1:27" ht="12.75">
      <c r="A33" s="249" t="s">
        <v>165</v>
      </c>
      <c r="B33" s="182"/>
      <c r="C33" s="155">
        <v>31715636</v>
      </c>
      <c r="D33" s="155"/>
      <c r="E33" s="59">
        <v>29995284</v>
      </c>
      <c r="F33" s="60">
        <v>29995284</v>
      </c>
      <c r="G33" s="60">
        <v>35373469</v>
      </c>
      <c r="H33" s="60">
        <v>35930235</v>
      </c>
      <c r="I33" s="60">
        <v>35930235</v>
      </c>
      <c r="J33" s="60">
        <v>35930235</v>
      </c>
      <c r="K33" s="60">
        <v>35930235</v>
      </c>
      <c r="L33" s="60">
        <v>35930235</v>
      </c>
      <c r="M33" s="60">
        <v>35930235</v>
      </c>
      <c r="N33" s="60">
        <v>35930235</v>
      </c>
      <c r="O33" s="60">
        <v>35930235</v>
      </c>
      <c r="P33" s="60">
        <v>35930235</v>
      </c>
      <c r="Q33" s="60">
        <v>39090187</v>
      </c>
      <c r="R33" s="60">
        <v>39090187</v>
      </c>
      <c r="S33" s="60"/>
      <c r="T33" s="60"/>
      <c r="U33" s="60"/>
      <c r="V33" s="60"/>
      <c r="W33" s="60">
        <v>39090187</v>
      </c>
      <c r="X33" s="60">
        <v>22496463</v>
      </c>
      <c r="Y33" s="60">
        <v>16593724</v>
      </c>
      <c r="Z33" s="140">
        <v>73.76</v>
      </c>
      <c r="AA33" s="62">
        <v>29995284</v>
      </c>
    </row>
    <row r="34" spans="1:27" ht="12.75">
      <c r="A34" s="250" t="s">
        <v>58</v>
      </c>
      <c r="B34" s="251"/>
      <c r="C34" s="168">
        <f aca="true" t="shared" si="3" ref="C34:Y34">SUM(C29:C33)</f>
        <v>196003241</v>
      </c>
      <c r="D34" s="168">
        <f>SUM(D29:D33)</f>
        <v>0</v>
      </c>
      <c r="E34" s="72">
        <f t="shared" si="3"/>
        <v>140740181</v>
      </c>
      <c r="F34" s="73">
        <f t="shared" si="3"/>
        <v>155747367</v>
      </c>
      <c r="G34" s="73">
        <f t="shared" si="3"/>
        <v>123416066</v>
      </c>
      <c r="H34" s="73">
        <f t="shared" si="3"/>
        <v>118288055</v>
      </c>
      <c r="I34" s="73">
        <f t="shared" si="3"/>
        <v>105083681</v>
      </c>
      <c r="J34" s="73">
        <f t="shared" si="3"/>
        <v>105083681</v>
      </c>
      <c r="K34" s="73">
        <f t="shared" si="3"/>
        <v>117597666</v>
      </c>
      <c r="L34" s="73">
        <f t="shared" si="3"/>
        <v>144276774</v>
      </c>
      <c r="M34" s="73">
        <f t="shared" si="3"/>
        <v>156125418</v>
      </c>
      <c r="N34" s="73">
        <f t="shared" si="3"/>
        <v>156125418</v>
      </c>
      <c r="O34" s="73">
        <f t="shared" si="3"/>
        <v>169691803</v>
      </c>
      <c r="P34" s="73">
        <f t="shared" si="3"/>
        <v>144284122</v>
      </c>
      <c r="Q34" s="73">
        <f t="shared" si="3"/>
        <v>153008664</v>
      </c>
      <c r="R34" s="73">
        <f t="shared" si="3"/>
        <v>153008664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153008664</v>
      </c>
      <c r="X34" s="73">
        <f t="shared" si="3"/>
        <v>116810526</v>
      </c>
      <c r="Y34" s="73">
        <f t="shared" si="3"/>
        <v>36198138</v>
      </c>
      <c r="Z34" s="170">
        <f>+IF(X34&lt;&gt;0,+(Y34/X34)*100,0)</f>
        <v>30.988763803700365</v>
      </c>
      <c r="AA34" s="74">
        <f>SUM(AA29:AA33)</f>
        <v>155747367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37504424</v>
      </c>
      <c r="D37" s="155"/>
      <c r="E37" s="59">
        <v>36733750</v>
      </c>
      <c r="F37" s="60">
        <v>36733750</v>
      </c>
      <c r="G37" s="60">
        <v>37504424</v>
      </c>
      <c r="H37" s="60">
        <v>37504424</v>
      </c>
      <c r="I37" s="60">
        <v>37504424</v>
      </c>
      <c r="J37" s="60">
        <v>37504424</v>
      </c>
      <c r="K37" s="60">
        <v>45198821</v>
      </c>
      <c r="L37" s="60">
        <v>37504424</v>
      </c>
      <c r="M37" s="60">
        <v>37504424</v>
      </c>
      <c r="N37" s="60">
        <v>37504424</v>
      </c>
      <c r="O37" s="60">
        <v>37504424</v>
      </c>
      <c r="P37" s="60">
        <v>45198821</v>
      </c>
      <c r="Q37" s="60">
        <v>36707437</v>
      </c>
      <c r="R37" s="60">
        <v>36707437</v>
      </c>
      <c r="S37" s="60"/>
      <c r="T37" s="60"/>
      <c r="U37" s="60"/>
      <c r="V37" s="60"/>
      <c r="W37" s="60">
        <v>36707437</v>
      </c>
      <c r="X37" s="60">
        <v>27550313</v>
      </c>
      <c r="Y37" s="60">
        <v>9157124</v>
      </c>
      <c r="Z37" s="140">
        <v>33.24</v>
      </c>
      <c r="AA37" s="62">
        <v>36733750</v>
      </c>
    </row>
    <row r="38" spans="1:27" ht="12.75">
      <c r="A38" s="249" t="s">
        <v>165</v>
      </c>
      <c r="B38" s="182"/>
      <c r="C38" s="155">
        <v>140320550</v>
      </c>
      <c r="D38" s="155"/>
      <c r="E38" s="59">
        <v>100661614</v>
      </c>
      <c r="F38" s="60">
        <v>100661614</v>
      </c>
      <c r="G38" s="60">
        <v>105663268</v>
      </c>
      <c r="H38" s="60">
        <v>105663269</v>
      </c>
      <c r="I38" s="60">
        <v>105663269</v>
      </c>
      <c r="J38" s="60">
        <v>105663269</v>
      </c>
      <c r="K38" s="60">
        <v>105663269</v>
      </c>
      <c r="L38" s="60">
        <v>105663269</v>
      </c>
      <c r="M38" s="60">
        <v>105663269</v>
      </c>
      <c r="N38" s="60">
        <v>105663269</v>
      </c>
      <c r="O38" s="60">
        <v>105663269</v>
      </c>
      <c r="P38" s="60">
        <v>105663269</v>
      </c>
      <c r="Q38" s="60">
        <v>134828762</v>
      </c>
      <c r="R38" s="60">
        <v>134828762</v>
      </c>
      <c r="S38" s="60"/>
      <c r="T38" s="60"/>
      <c r="U38" s="60"/>
      <c r="V38" s="60"/>
      <c r="W38" s="60">
        <v>134828762</v>
      </c>
      <c r="X38" s="60">
        <v>75496211</v>
      </c>
      <c r="Y38" s="60">
        <v>59332551</v>
      </c>
      <c r="Z38" s="140">
        <v>78.59</v>
      </c>
      <c r="AA38" s="62">
        <v>100661614</v>
      </c>
    </row>
    <row r="39" spans="1:27" ht="12.75">
      <c r="A39" s="250" t="s">
        <v>59</v>
      </c>
      <c r="B39" s="253"/>
      <c r="C39" s="168">
        <f aca="true" t="shared" si="4" ref="C39:Y39">SUM(C37:C38)</f>
        <v>177824974</v>
      </c>
      <c r="D39" s="168">
        <f>SUM(D37:D38)</f>
        <v>0</v>
      </c>
      <c r="E39" s="76">
        <f t="shared" si="4"/>
        <v>137395364</v>
      </c>
      <c r="F39" s="77">
        <f t="shared" si="4"/>
        <v>137395364</v>
      </c>
      <c r="G39" s="77">
        <f t="shared" si="4"/>
        <v>143167692</v>
      </c>
      <c r="H39" s="77">
        <f t="shared" si="4"/>
        <v>143167693</v>
      </c>
      <c r="I39" s="77">
        <f t="shared" si="4"/>
        <v>143167693</v>
      </c>
      <c r="J39" s="77">
        <f t="shared" si="4"/>
        <v>143167693</v>
      </c>
      <c r="K39" s="77">
        <f t="shared" si="4"/>
        <v>150862090</v>
      </c>
      <c r="L39" s="77">
        <f t="shared" si="4"/>
        <v>143167693</v>
      </c>
      <c r="M39" s="77">
        <f t="shared" si="4"/>
        <v>143167693</v>
      </c>
      <c r="N39" s="77">
        <f t="shared" si="4"/>
        <v>143167693</v>
      </c>
      <c r="O39" s="77">
        <f t="shared" si="4"/>
        <v>143167693</v>
      </c>
      <c r="P39" s="77">
        <f t="shared" si="4"/>
        <v>150862090</v>
      </c>
      <c r="Q39" s="77">
        <f t="shared" si="4"/>
        <v>171536199</v>
      </c>
      <c r="R39" s="77">
        <f t="shared" si="4"/>
        <v>171536199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171536199</v>
      </c>
      <c r="X39" s="77">
        <f t="shared" si="4"/>
        <v>103046524</v>
      </c>
      <c r="Y39" s="77">
        <f t="shared" si="4"/>
        <v>68489675</v>
      </c>
      <c r="Z39" s="212">
        <f>+IF(X39&lt;&gt;0,+(Y39/X39)*100,0)</f>
        <v>66.46480865283723</v>
      </c>
      <c r="AA39" s="79">
        <f>SUM(AA37:AA38)</f>
        <v>137395364</v>
      </c>
    </row>
    <row r="40" spans="1:27" ht="12.75">
      <c r="A40" s="250" t="s">
        <v>167</v>
      </c>
      <c r="B40" s="251"/>
      <c r="C40" s="168">
        <f aca="true" t="shared" si="5" ref="C40:Y40">+C34+C39</f>
        <v>373828215</v>
      </c>
      <c r="D40" s="168">
        <f>+D34+D39</f>
        <v>0</v>
      </c>
      <c r="E40" s="72">
        <f t="shared" si="5"/>
        <v>278135545</v>
      </c>
      <c r="F40" s="73">
        <f t="shared" si="5"/>
        <v>293142731</v>
      </c>
      <c r="G40" s="73">
        <f t="shared" si="5"/>
        <v>266583758</v>
      </c>
      <c r="H40" s="73">
        <f t="shared" si="5"/>
        <v>261455748</v>
      </c>
      <c r="I40" s="73">
        <f t="shared" si="5"/>
        <v>248251374</v>
      </c>
      <c r="J40" s="73">
        <f t="shared" si="5"/>
        <v>248251374</v>
      </c>
      <c r="K40" s="73">
        <f t="shared" si="5"/>
        <v>268459756</v>
      </c>
      <c r="L40" s="73">
        <f t="shared" si="5"/>
        <v>287444467</v>
      </c>
      <c r="M40" s="73">
        <f t="shared" si="5"/>
        <v>299293111</v>
      </c>
      <c r="N40" s="73">
        <f t="shared" si="5"/>
        <v>299293111</v>
      </c>
      <c r="O40" s="73">
        <f t="shared" si="5"/>
        <v>312859496</v>
      </c>
      <c r="P40" s="73">
        <f t="shared" si="5"/>
        <v>295146212</v>
      </c>
      <c r="Q40" s="73">
        <f t="shared" si="5"/>
        <v>324544863</v>
      </c>
      <c r="R40" s="73">
        <f t="shared" si="5"/>
        <v>324544863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324544863</v>
      </c>
      <c r="X40" s="73">
        <f t="shared" si="5"/>
        <v>219857050</v>
      </c>
      <c r="Y40" s="73">
        <f t="shared" si="5"/>
        <v>104687813</v>
      </c>
      <c r="Z40" s="170">
        <f>+IF(X40&lt;&gt;0,+(Y40/X40)*100,0)</f>
        <v>47.61630932462707</v>
      </c>
      <c r="AA40" s="74">
        <f>+AA34+AA39</f>
        <v>293142731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2410656447</v>
      </c>
      <c r="D42" s="257">
        <f>+D25-D40</f>
        <v>0</v>
      </c>
      <c r="E42" s="258">
        <f t="shared" si="6"/>
        <v>2562030514</v>
      </c>
      <c r="F42" s="259">
        <f t="shared" si="6"/>
        <v>2578143569</v>
      </c>
      <c r="G42" s="259">
        <f t="shared" si="6"/>
        <v>2471275142</v>
      </c>
      <c r="H42" s="259">
        <f t="shared" si="6"/>
        <v>2465810639</v>
      </c>
      <c r="I42" s="259">
        <f t="shared" si="6"/>
        <v>2458842067</v>
      </c>
      <c r="J42" s="259">
        <f t="shared" si="6"/>
        <v>2458842067</v>
      </c>
      <c r="K42" s="259">
        <f t="shared" si="6"/>
        <v>2439483925</v>
      </c>
      <c r="L42" s="259">
        <f t="shared" si="6"/>
        <v>2410407522</v>
      </c>
      <c r="M42" s="259">
        <f t="shared" si="6"/>
        <v>2449543595</v>
      </c>
      <c r="N42" s="259">
        <f t="shared" si="6"/>
        <v>2449543595</v>
      </c>
      <c r="O42" s="259">
        <f t="shared" si="6"/>
        <v>2441790253</v>
      </c>
      <c r="P42" s="259">
        <f t="shared" si="6"/>
        <v>2438550549</v>
      </c>
      <c r="Q42" s="259">
        <f t="shared" si="6"/>
        <v>2488750486</v>
      </c>
      <c r="R42" s="259">
        <f t="shared" si="6"/>
        <v>2488750486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2488750486</v>
      </c>
      <c r="X42" s="259">
        <f t="shared" si="6"/>
        <v>1933607675</v>
      </c>
      <c r="Y42" s="259">
        <f t="shared" si="6"/>
        <v>555142811</v>
      </c>
      <c r="Z42" s="260">
        <f>+IF(X42&lt;&gt;0,+(Y42/X42)*100,0)</f>
        <v>28.71020932413293</v>
      </c>
      <c r="AA42" s="261">
        <f>+AA25-AA40</f>
        <v>2578143569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2410656447</v>
      </c>
      <c r="D45" s="155"/>
      <c r="E45" s="59">
        <v>2562030512</v>
      </c>
      <c r="F45" s="60">
        <v>2578143568</v>
      </c>
      <c r="G45" s="60">
        <v>2471275142</v>
      </c>
      <c r="H45" s="60">
        <v>2465810640</v>
      </c>
      <c r="I45" s="60">
        <v>2458842068</v>
      </c>
      <c r="J45" s="60">
        <v>2458842068</v>
      </c>
      <c r="K45" s="60">
        <v>2439483925</v>
      </c>
      <c r="L45" s="60">
        <v>2410407521</v>
      </c>
      <c r="M45" s="60">
        <v>2449543595</v>
      </c>
      <c r="N45" s="60">
        <v>2449543595</v>
      </c>
      <c r="O45" s="60">
        <v>2441790253</v>
      </c>
      <c r="P45" s="60">
        <v>2438550548</v>
      </c>
      <c r="Q45" s="60">
        <v>2488750487</v>
      </c>
      <c r="R45" s="60">
        <v>2488750487</v>
      </c>
      <c r="S45" s="60"/>
      <c r="T45" s="60"/>
      <c r="U45" s="60"/>
      <c r="V45" s="60"/>
      <c r="W45" s="60">
        <v>2488750487</v>
      </c>
      <c r="X45" s="60">
        <v>1933607676</v>
      </c>
      <c r="Y45" s="60">
        <v>555142811</v>
      </c>
      <c r="Z45" s="139">
        <v>28.71</v>
      </c>
      <c r="AA45" s="62">
        <v>2578143568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2410656447</v>
      </c>
      <c r="D48" s="217">
        <f>SUM(D45:D47)</f>
        <v>0</v>
      </c>
      <c r="E48" s="264">
        <f t="shared" si="7"/>
        <v>2562030512</v>
      </c>
      <c r="F48" s="219">
        <f t="shared" si="7"/>
        <v>2578143568</v>
      </c>
      <c r="G48" s="219">
        <f t="shared" si="7"/>
        <v>2471275142</v>
      </c>
      <c r="H48" s="219">
        <f t="shared" si="7"/>
        <v>2465810640</v>
      </c>
      <c r="I48" s="219">
        <f t="shared" si="7"/>
        <v>2458842068</v>
      </c>
      <c r="J48" s="219">
        <f t="shared" si="7"/>
        <v>2458842068</v>
      </c>
      <c r="K48" s="219">
        <f t="shared" si="7"/>
        <v>2439483925</v>
      </c>
      <c r="L48" s="219">
        <f t="shared" si="7"/>
        <v>2410407521</v>
      </c>
      <c r="M48" s="219">
        <f t="shared" si="7"/>
        <v>2449543595</v>
      </c>
      <c r="N48" s="219">
        <f t="shared" si="7"/>
        <v>2449543595</v>
      </c>
      <c r="O48" s="219">
        <f t="shared" si="7"/>
        <v>2441790253</v>
      </c>
      <c r="P48" s="219">
        <f t="shared" si="7"/>
        <v>2438550548</v>
      </c>
      <c r="Q48" s="219">
        <f t="shared" si="7"/>
        <v>2488750487</v>
      </c>
      <c r="R48" s="219">
        <f t="shared" si="7"/>
        <v>2488750487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2488750487</v>
      </c>
      <c r="X48" s="219">
        <f t="shared" si="7"/>
        <v>1933607676</v>
      </c>
      <c r="Y48" s="219">
        <f t="shared" si="7"/>
        <v>555142811</v>
      </c>
      <c r="Z48" s="265">
        <f>+IF(X48&lt;&gt;0,+(Y48/X48)*100,0)</f>
        <v>28.710209309284927</v>
      </c>
      <c r="AA48" s="232">
        <f>SUM(AA45:AA47)</f>
        <v>2578143568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135407418</v>
      </c>
      <c r="D6" s="155"/>
      <c r="E6" s="59">
        <v>139649680</v>
      </c>
      <c r="F6" s="60">
        <v>139750983</v>
      </c>
      <c r="G6" s="60">
        <v>11839968</v>
      </c>
      <c r="H6" s="60">
        <v>30458848</v>
      </c>
      <c r="I6" s="60">
        <v>20001274</v>
      </c>
      <c r="J6" s="60">
        <v>62300090</v>
      </c>
      <c r="K6" s="60">
        <v>11870863</v>
      </c>
      <c r="L6" s="60">
        <v>10946788</v>
      </c>
      <c r="M6" s="60">
        <v>9195044</v>
      </c>
      <c r="N6" s="60">
        <v>32012695</v>
      </c>
      <c r="O6" s="60">
        <v>10199597</v>
      </c>
      <c r="P6" s="60">
        <v>8949457</v>
      </c>
      <c r="Q6" s="60">
        <v>7693888</v>
      </c>
      <c r="R6" s="60">
        <v>26842942</v>
      </c>
      <c r="S6" s="60"/>
      <c r="T6" s="60"/>
      <c r="U6" s="60"/>
      <c r="V6" s="60"/>
      <c r="W6" s="60">
        <v>121155727</v>
      </c>
      <c r="X6" s="60">
        <v>117031884</v>
      </c>
      <c r="Y6" s="60">
        <v>4123843</v>
      </c>
      <c r="Z6" s="140">
        <v>3.52</v>
      </c>
      <c r="AA6" s="62">
        <v>139750983</v>
      </c>
    </row>
    <row r="7" spans="1:27" ht="12.75">
      <c r="A7" s="249" t="s">
        <v>32</v>
      </c>
      <c r="B7" s="182"/>
      <c r="C7" s="155">
        <v>315174978</v>
      </c>
      <c r="D7" s="155"/>
      <c r="E7" s="59">
        <v>335414484</v>
      </c>
      <c r="F7" s="60">
        <v>330367377</v>
      </c>
      <c r="G7" s="60">
        <v>21788406</v>
      </c>
      <c r="H7" s="60">
        <v>25744730</v>
      </c>
      <c r="I7" s="60">
        <v>27881651</v>
      </c>
      <c r="J7" s="60">
        <v>75414787</v>
      </c>
      <c r="K7" s="60">
        <v>25942792</v>
      </c>
      <c r="L7" s="60">
        <v>23585373</v>
      </c>
      <c r="M7" s="60">
        <v>22583167</v>
      </c>
      <c r="N7" s="60">
        <v>72111332</v>
      </c>
      <c r="O7" s="60">
        <v>26050619</v>
      </c>
      <c r="P7" s="60">
        <v>25765785</v>
      </c>
      <c r="Q7" s="60">
        <v>25868293</v>
      </c>
      <c r="R7" s="60">
        <v>77684697</v>
      </c>
      <c r="S7" s="60"/>
      <c r="T7" s="60"/>
      <c r="U7" s="60"/>
      <c r="V7" s="60"/>
      <c r="W7" s="60">
        <v>225210816</v>
      </c>
      <c r="X7" s="60">
        <v>238946748</v>
      </c>
      <c r="Y7" s="60">
        <v>-13735932</v>
      </c>
      <c r="Z7" s="140">
        <v>-5.75</v>
      </c>
      <c r="AA7" s="62">
        <v>330367377</v>
      </c>
    </row>
    <row r="8" spans="1:27" ht="12.75">
      <c r="A8" s="249" t="s">
        <v>178</v>
      </c>
      <c r="B8" s="182"/>
      <c r="C8" s="155">
        <v>17581311</v>
      </c>
      <c r="D8" s="155"/>
      <c r="E8" s="59">
        <v>23605443</v>
      </c>
      <c r="F8" s="60">
        <v>23942563</v>
      </c>
      <c r="G8" s="60">
        <v>7146633</v>
      </c>
      <c r="H8" s="60">
        <v>11391725</v>
      </c>
      <c r="I8" s="60">
        <v>11358658</v>
      </c>
      <c r="J8" s="60">
        <v>29897016</v>
      </c>
      <c r="K8" s="60">
        <v>13388817</v>
      </c>
      <c r="L8" s="60">
        <v>11129825</v>
      </c>
      <c r="M8" s="60">
        <v>16191984</v>
      </c>
      <c r="N8" s="60">
        <v>40710626</v>
      </c>
      <c r="O8" s="60">
        <v>8585487</v>
      </c>
      <c r="P8" s="60">
        <v>9364186</v>
      </c>
      <c r="Q8" s="60">
        <v>15052387</v>
      </c>
      <c r="R8" s="60">
        <v>33002060</v>
      </c>
      <c r="S8" s="60"/>
      <c r="T8" s="60"/>
      <c r="U8" s="60"/>
      <c r="V8" s="60"/>
      <c r="W8" s="60">
        <v>103609702</v>
      </c>
      <c r="X8" s="60">
        <v>70131615</v>
      </c>
      <c r="Y8" s="60">
        <v>33478087</v>
      </c>
      <c r="Z8" s="140">
        <v>47.74</v>
      </c>
      <c r="AA8" s="62">
        <v>23942563</v>
      </c>
    </row>
    <row r="9" spans="1:27" ht="12.75">
      <c r="A9" s="249" t="s">
        <v>179</v>
      </c>
      <c r="B9" s="182"/>
      <c r="C9" s="155">
        <v>170188377</v>
      </c>
      <c r="D9" s="155"/>
      <c r="E9" s="59">
        <v>100681408</v>
      </c>
      <c r="F9" s="60">
        <v>101003706</v>
      </c>
      <c r="G9" s="60">
        <v>38175000</v>
      </c>
      <c r="H9" s="60">
        <v>1889000</v>
      </c>
      <c r="I9" s="60"/>
      <c r="J9" s="60">
        <v>40064000</v>
      </c>
      <c r="K9" s="60"/>
      <c r="L9" s="60">
        <v>476000</v>
      </c>
      <c r="M9" s="60">
        <v>29297000</v>
      </c>
      <c r="N9" s="60">
        <v>29773000</v>
      </c>
      <c r="O9" s="60"/>
      <c r="P9" s="60">
        <v>317000</v>
      </c>
      <c r="Q9" s="60">
        <v>22907000</v>
      </c>
      <c r="R9" s="60">
        <v>23224000</v>
      </c>
      <c r="S9" s="60"/>
      <c r="T9" s="60"/>
      <c r="U9" s="60"/>
      <c r="V9" s="60"/>
      <c r="W9" s="60">
        <v>93061000</v>
      </c>
      <c r="X9" s="60">
        <v>85420353</v>
      </c>
      <c r="Y9" s="60">
        <v>7640647</v>
      </c>
      <c r="Z9" s="140">
        <v>8.94</v>
      </c>
      <c r="AA9" s="62">
        <v>101003706</v>
      </c>
    </row>
    <row r="10" spans="1:27" ht="12.75">
      <c r="A10" s="249" t="s">
        <v>180</v>
      </c>
      <c r="B10" s="182"/>
      <c r="C10" s="155"/>
      <c r="D10" s="155"/>
      <c r="E10" s="59">
        <v>38383349</v>
      </c>
      <c r="F10" s="60">
        <v>38383350</v>
      </c>
      <c r="G10" s="60">
        <v>7466300</v>
      </c>
      <c r="H10" s="60">
        <v>2000000</v>
      </c>
      <c r="I10" s="60">
        <v>2000000</v>
      </c>
      <c r="J10" s="60">
        <v>11466300</v>
      </c>
      <c r="K10" s="60"/>
      <c r="L10" s="60"/>
      <c r="M10" s="60">
        <v>25182000</v>
      </c>
      <c r="N10" s="60">
        <v>25182000</v>
      </c>
      <c r="O10" s="60"/>
      <c r="P10" s="60"/>
      <c r="Q10" s="60">
        <v>7000000</v>
      </c>
      <c r="R10" s="60">
        <v>7000000</v>
      </c>
      <c r="S10" s="60"/>
      <c r="T10" s="60"/>
      <c r="U10" s="60"/>
      <c r="V10" s="60"/>
      <c r="W10" s="60">
        <v>43648300</v>
      </c>
      <c r="X10" s="60">
        <v>37515825</v>
      </c>
      <c r="Y10" s="60">
        <v>6132475</v>
      </c>
      <c r="Z10" s="140">
        <v>16.35</v>
      </c>
      <c r="AA10" s="62">
        <v>38383350</v>
      </c>
    </row>
    <row r="11" spans="1:27" ht="12.75">
      <c r="A11" s="249" t="s">
        <v>181</v>
      </c>
      <c r="B11" s="182"/>
      <c r="C11" s="155">
        <v>8338096</v>
      </c>
      <c r="D11" s="155"/>
      <c r="E11" s="59">
        <v>7500000</v>
      </c>
      <c r="F11" s="60">
        <v>14323959</v>
      </c>
      <c r="G11" s="60">
        <v>1021857</v>
      </c>
      <c r="H11" s="60">
        <v>1046232</v>
      </c>
      <c r="I11" s="60">
        <v>1842304</v>
      </c>
      <c r="J11" s="60">
        <v>3910393</v>
      </c>
      <c r="K11" s="60">
        <v>1369781</v>
      </c>
      <c r="L11" s="60">
        <v>1328896</v>
      </c>
      <c r="M11" s="60">
        <v>1341169</v>
      </c>
      <c r="N11" s="60">
        <v>4039846</v>
      </c>
      <c r="O11" s="60">
        <v>1471159</v>
      </c>
      <c r="P11" s="60">
        <v>1378194</v>
      </c>
      <c r="Q11" s="60">
        <v>1365621</v>
      </c>
      <c r="R11" s="60">
        <v>4214974</v>
      </c>
      <c r="S11" s="60"/>
      <c r="T11" s="60"/>
      <c r="U11" s="60"/>
      <c r="V11" s="60"/>
      <c r="W11" s="60">
        <v>12165213</v>
      </c>
      <c r="X11" s="60">
        <v>11375112</v>
      </c>
      <c r="Y11" s="60">
        <v>790101</v>
      </c>
      <c r="Z11" s="140">
        <v>6.95</v>
      </c>
      <c r="AA11" s="62">
        <v>14323959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-493603882</v>
      </c>
      <c r="D14" s="155"/>
      <c r="E14" s="59">
        <v>-567867306</v>
      </c>
      <c r="F14" s="60">
        <v>-576865987</v>
      </c>
      <c r="G14" s="60">
        <v>-57006920</v>
      </c>
      <c r="H14" s="60">
        <v>-59796282</v>
      </c>
      <c r="I14" s="60">
        <v>-68790254</v>
      </c>
      <c r="J14" s="60">
        <v>-185593456</v>
      </c>
      <c r="K14" s="60">
        <v>-36600512</v>
      </c>
      <c r="L14" s="60">
        <v>-65785944</v>
      </c>
      <c r="M14" s="60">
        <v>-50521340</v>
      </c>
      <c r="N14" s="60">
        <v>-152907796</v>
      </c>
      <c r="O14" s="60">
        <v>-48832090</v>
      </c>
      <c r="P14" s="60">
        <v>-61001763</v>
      </c>
      <c r="Q14" s="60">
        <v>-51850226</v>
      </c>
      <c r="R14" s="60">
        <v>-161684079</v>
      </c>
      <c r="S14" s="60"/>
      <c r="T14" s="60"/>
      <c r="U14" s="60"/>
      <c r="V14" s="60"/>
      <c r="W14" s="60">
        <v>-500185331</v>
      </c>
      <c r="X14" s="60">
        <v>-457683547</v>
      </c>
      <c r="Y14" s="60">
        <v>-42501784</v>
      </c>
      <c r="Z14" s="140">
        <v>9.29</v>
      </c>
      <c r="AA14" s="62">
        <v>-576865987</v>
      </c>
    </row>
    <row r="15" spans="1:27" ht="12.75">
      <c r="A15" s="249" t="s">
        <v>40</v>
      </c>
      <c r="B15" s="182"/>
      <c r="C15" s="155">
        <v>-864109</v>
      </c>
      <c r="D15" s="155"/>
      <c r="E15" s="59">
        <v>-4462811</v>
      </c>
      <c r="F15" s="60">
        <v>-4462810</v>
      </c>
      <c r="G15" s="60">
        <v>-377366</v>
      </c>
      <c r="H15" s="60">
        <v>-424595</v>
      </c>
      <c r="I15" s="60">
        <v>-382101</v>
      </c>
      <c r="J15" s="60">
        <v>-1184062</v>
      </c>
      <c r="K15" s="60">
        <v>-390369</v>
      </c>
      <c r="L15" s="60">
        <v>-373564</v>
      </c>
      <c r="M15" s="60">
        <v>-369161</v>
      </c>
      <c r="N15" s="60">
        <v>-1133094</v>
      </c>
      <c r="O15" s="60">
        <v>-389042</v>
      </c>
      <c r="P15" s="60">
        <v>-336500</v>
      </c>
      <c r="Q15" s="60">
        <v>-367611</v>
      </c>
      <c r="R15" s="60">
        <v>-1093153</v>
      </c>
      <c r="S15" s="60"/>
      <c r="T15" s="60"/>
      <c r="U15" s="60"/>
      <c r="V15" s="60"/>
      <c r="W15" s="60">
        <v>-3410309</v>
      </c>
      <c r="X15" s="60">
        <v>-3389983</v>
      </c>
      <c r="Y15" s="60">
        <v>-20326</v>
      </c>
      <c r="Z15" s="140">
        <v>0.6</v>
      </c>
      <c r="AA15" s="62">
        <v>-4462810</v>
      </c>
    </row>
    <row r="16" spans="1:27" ht="12.75">
      <c r="A16" s="249" t="s">
        <v>42</v>
      </c>
      <c r="B16" s="182"/>
      <c r="C16" s="155"/>
      <c r="D16" s="155"/>
      <c r="E16" s="59">
        <v>-580000</v>
      </c>
      <c r="F16" s="60">
        <v>-1080000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-540000</v>
      </c>
      <c r="Y16" s="60">
        <v>540000</v>
      </c>
      <c r="Z16" s="140">
        <v>-100</v>
      </c>
      <c r="AA16" s="62">
        <v>-1080000</v>
      </c>
    </row>
    <row r="17" spans="1:27" ht="12.75">
      <c r="A17" s="250" t="s">
        <v>185</v>
      </c>
      <c r="B17" s="251"/>
      <c r="C17" s="168">
        <f aca="true" t="shared" si="0" ref="C17:Y17">SUM(C6:C16)</f>
        <v>152222189</v>
      </c>
      <c r="D17" s="168">
        <f t="shared" si="0"/>
        <v>0</v>
      </c>
      <c r="E17" s="72">
        <f t="shared" si="0"/>
        <v>72324247</v>
      </c>
      <c r="F17" s="73">
        <f t="shared" si="0"/>
        <v>65363141</v>
      </c>
      <c r="G17" s="73">
        <f t="shared" si="0"/>
        <v>30053878</v>
      </c>
      <c r="H17" s="73">
        <f t="shared" si="0"/>
        <v>12309658</v>
      </c>
      <c r="I17" s="73">
        <f t="shared" si="0"/>
        <v>-6088468</v>
      </c>
      <c r="J17" s="73">
        <f t="shared" si="0"/>
        <v>36275068</v>
      </c>
      <c r="K17" s="73">
        <f t="shared" si="0"/>
        <v>15581372</v>
      </c>
      <c r="L17" s="73">
        <f t="shared" si="0"/>
        <v>-18692626</v>
      </c>
      <c r="M17" s="73">
        <f t="shared" si="0"/>
        <v>52899863</v>
      </c>
      <c r="N17" s="73">
        <f t="shared" si="0"/>
        <v>49788609</v>
      </c>
      <c r="O17" s="73">
        <f t="shared" si="0"/>
        <v>-2914270</v>
      </c>
      <c r="P17" s="73">
        <f t="shared" si="0"/>
        <v>-15563641</v>
      </c>
      <c r="Q17" s="73">
        <f t="shared" si="0"/>
        <v>27669352</v>
      </c>
      <c r="R17" s="73">
        <f t="shared" si="0"/>
        <v>9191441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95255118</v>
      </c>
      <c r="X17" s="73">
        <f t="shared" si="0"/>
        <v>98808007</v>
      </c>
      <c r="Y17" s="73">
        <f t="shared" si="0"/>
        <v>-3552889</v>
      </c>
      <c r="Z17" s="170">
        <f>+IF(X17&lt;&gt;0,+(Y17/X17)*100,0)</f>
        <v>-3.5957500893626975</v>
      </c>
      <c r="AA17" s="74">
        <f>SUM(AA6:AA16)</f>
        <v>65363141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76539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7743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-85659706</v>
      </c>
      <c r="D26" s="155"/>
      <c r="E26" s="59">
        <v>-63068547</v>
      </c>
      <c r="F26" s="60">
        <v>-68385265</v>
      </c>
      <c r="G26" s="60">
        <v>-4105770</v>
      </c>
      <c r="H26" s="60">
        <v>-1606985</v>
      </c>
      <c r="I26" s="60">
        <v>-3284326</v>
      </c>
      <c r="J26" s="60">
        <v>-8997081</v>
      </c>
      <c r="K26" s="60">
        <v>-4953049</v>
      </c>
      <c r="L26" s="60">
        <v>-1588068</v>
      </c>
      <c r="M26" s="60">
        <v>-2559381</v>
      </c>
      <c r="N26" s="60">
        <v>-9100498</v>
      </c>
      <c r="O26" s="60">
        <v>-453103</v>
      </c>
      <c r="P26" s="60">
        <v>-2827892</v>
      </c>
      <c r="Q26" s="60">
        <v>-3212877</v>
      </c>
      <c r="R26" s="60">
        <v>-6493872</v>
      </c>
      <c r="S26" s="60"/>
      <c r="T26" s="60"/>
      <c r="U26" s="60"/>
      <c r="V26" s="60"/>
      <c r="W26" s="60">
        <v>-24591451</v>
      </c>
      <c r="X26" s="60">
        <v>-43241422</v>
      </c>
      <c r="Y26" s="60">
        <v>18649971</v>
      </c>
      <c r="Z26" s="140">
        <v>-43.13</v>
      </c>
      <c r="AA26" s="62">
        <v>-68385265</v>
      </c>
    </row>
    <row r="27" spans="1:27" ht="12.75">
      <c r="A27" s="250" t="s">
        <v>192</v>
      </c>
      <c r="B27" s="251"/>
      <c r="C27" s="168">
        <f aca="true" t="shared" si="1" ref="C27:Y27">SUM(C21:C26)</f>
        <v>-85575424</v>
      </c>
      <c r="D27" s="168">
        <f>SUM(D21:D26)</f>
        <v>0</v>
      </c>
      <c r="E27" s="72">
        <f t="shared" si="1"/>
        <v>-63068547</v>
      </c>
      <c r="F27" s="73">
        <f t="shared" si="1"/>
        <v>-68385265</v>
      </c>
      <c r="G27" s="73">
        <f t="shared" si="1"/>
        <v>-4105770</v>
      </c>
      <c r="H27" s="73">
        <f t="shared" si="1"/>
        <v>-1606985</v>
      </c>
      <c r="I27" s="73">
        <f t="shared" si="1"/>
        <v>-3284326</v>
      </c>
      <c r="J27" s="73">
        <f t="shared" si="1"/>
        <v>-8997081</v>
      </c>
      <c r="K27" s="73">
        <f t="shared" si="1"/>
        <v>-4953049</v>
      </c>
      <c r="L27" s="73">
        <f t="shared" si="1"/>
        <v>-1588068</v>
      </c>
      <c r="M27" s="73">
        <f t="shared" si="1"/>
        <v>-2559381</v>
      </c>
      <c r="N27" s="73">
        <f t="shared" si="1"/>
        <v>-9100498</v>
      </c>
      <c r="O27" s="73">
        <f t="shared" si="1"/>
        <v>-453103</v>
      </c>
      <c r="P27" s="73">
        <f t="shared" si="1"/>
        <v>-2827892</v>
      </c>
      <c r="Q27" s="73">
        <f t="shared" si="1"/>
        <v>-3212877</v>
      </c>
      <c r="R27" s="73">
        <f t="shared" si="1"/>
        <v>-6493872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-24591451</v>
      </c>
      <c r="X27" s="73">
        <f t="shared" si="1"/>
        <v>-43241422</v>
      </c>
      <c r="Y27" s="73">
        <f t="shared" si="1"/>
        <v>18649971</v>
      </c>
      <c r="Z27" s="170">
        <f>+IF(X27&lt;&gt;0,+(Y27/X27)*100,0)</f>
        <v>-43.12987440607296</v>
      </c>
      <c r="AA27" s="74">
        <f>SUM(AA21:AA26)</f>
        <v>-68385265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-27755492</v>
      </c>
      <c r="D35" s="155"/>
      <c r="E35" s="59">
        <v>-7302539</v>
      </c>
      <c r="F35" s="60">
        <v>-7302536</v>
      </c>
      <c r="G35" s="60">
        <v>-474096</v>
      </c>
      <c r="H35" s="60">
        <v>-426867</v>
      </c>
      <c r="I35" s="60">
        <v>-469361</v>
      </c>
      <c r="J35" s="60">
        <v>-1370324</v>
      </c>
      <c r="K35" s="60">
        <v>-461093</v>
      </c>
      <c r="L35" s="60">
        <v>-477898</v>
      </c>
      <c r="M35" s="60">
        <v>-482301</v>
      </c>
      <c r="N35" s="60">
        <v>-1421292</v>
      </c>
      <c r="O35" s="60">
        <v>-462420</v>
      </c>
      <c r="P35" s="60">
        <v>-514991</v>
      </c>
      <c r="Q35" s="60">
        <v>-483880</v>
      </c>
      <c r="R35" s="60">
        <v>-1461291</v>
      </c>
      <c r="S35" s="60"/>
      <c r="T35" s="60"/>
      <c r="U35" s="60"/>
      <c r="V35" s="60"/>
      <c r="W35" s="60">
        <v>-4252907</v>
      </c>
      <c r="X35" s="60">
        <v>-5047076</v>
      </c>
      <c r="Y35" s="60">
        <v>794169</v>
      </c>
      <c r="Z35" s="140">
        <v>-15.74</v>
      </c>
      <c r="AA35" s="62">
        <v>-7302536</v>
      </c>
    </row>
    <row r="36" spans="1:27" ht="12.75">
      <c r="A36" s="250" t="s">
        <v>198</v>
      </c>
      <c r="B36" s="251"/>
      <c r="C36" s="168">
        <f aca="true" t="shared" si="2" ref="C36:Y36">SUM(C31:C35)</f>
        <v>-27755492</v>
      </c>
      <c r="D36" s="168">
        <f>SUM(D31:D35)</f>
        <v>0</v>
      </c>
      <c r="E36" s="72">
        <f t="shared" si="2"/>
        <v>-7302539</v>
      </c>
      <c r="F36" s="73">
        <f t="shared" si="2"/>
        <v>-7302536</v>
      </c>
      <c r="G36" s="73">
        <f t="shared" si="2"/>
        <v>-474096</v>
      </c>
      <c r="H36" s="73">
        <f t="shared" si="2"/>
        <v>-426867</v>
      </c>
      <c r="I36" s="73">
        <f t="shared" si="2"/>
        <v>-469361</v>
      </c>
      <c r="J36" s="73">
        <f t="shared" si="2"/>
        <v>-1370324</v>
      </c>
      <c r="K36" s="73">
        <f t="shared" si="2"/>
        <v>-461093</v>
      </c>
      <c r="L36" s="73">
        <f t="shared" si="2"/>
        <v>-477898</v>
      </c>
      <c r="M36" s="73">
        <f t="shared" si="2"/>
        <v>-482301</v>
      </c>
      <c r="N36" s="73">
        <f t="shared" si="2"/>
        <v>-1421292</v>
      </c>
      <c r="O36" s="73">
        <f t="shared" si="2"/>
        <v>-462420</v>
      </c>
      <c r="P36" s="73">
        <f t="shared" si="2"/>
        <v>-514991</v>
      </c>
      <c r="Q36" s="73">
        <f t="shared" si="2"/>
        <v>-483880</v>
      </c>
      <c r="R36" s="73">
        <f t="shared" si="2"/>
        <v>-1461291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-4252907</v>
      </c>
      <c r="X36" s="73">
        <f t="shared" si="2"/>
        <v>-5047076</v>
      </c>
      <c r="Y36" s="73">
        <f t="shared" si="2"/>
        <v>794169</v>
      </c>
      <c r="Z36" s="170">
        <f>+IF(X36&lt;&gt;0,+(Y36/X36)*100,0)</f>
        <v>-15.735229665651953</v>
      </c>
      <c r="AA36" s="74">
        <f>SUM(AA31:AA35)</f>
        <v>-7302536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38891273</v>
      </c>
      <c r="D38" s="153">
        <f>+D17+D27+D36</f>
        <v>0</v>
      </c>
      <c r="E38" s="99">
        <f t="shared" si="3"/>
        <v>1953161</v>
      </c>
      <c r="F38" s="100">
        <f t="shared" si="3"/>
        <v>-10324660</v>
      </c>
      <c r="G38" s="100">
        <f t="shared" si="3"/>
        <v>25474012</v>
      </c>
      <c r="H38" s="100">
        <f t="shared" si="3"/>
        <v>10275806</v>
      </c>
      <c r="I38" s="100">
        <f t="shared" si="3"/>
        <v>-9842155</v>
      </c>
      <c r="J38" s="100">
        <f t="shared" si="3"/>
        <v>25907663</v>
      </c>
      <c r="K38" s="100">
        <f t="shared" si="3"/>
        <v>10167230</v>
      </c>
      <c r="L38" s="100">
        <f t="shared" si="3"/>
        <v>-20758592</v>
      </c>
      <c r="M38" s="100">
        <f t="shared" si="3"/>
        <v>49858181</v>
      </c>
      <c r="N38" s="100">
        <f t="shared" si="3"/>
        <v>39266819</v>
      </c>
      <c r="O38" s="100">
        <f t="shared" si="3"/>
        <v>-3829793</v>
      </c>
      <c r="P38" s="100">
        <f t="shared" si="3"/>
        <v>-18906524</v>
      </c>
      <c r="Q38" s="100">
        <f t="shared" si="3"/>
        <v>23972595</v>
      </c>
      <c r="R38" s="100">
        <f t="shared" si="3"/>
        <v>1236278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66410760</v>
      </c>
      <c r="X38" s="100">
        <f t="shared" si="3"/>
        <v>50519509</v>
      </c>
      <c r="Y38" s="100">
        <f t="shared" si="3"/>
        <v>15891251</v>
      </c>
      <c r="Z38" s="137">
        <f>+IF(X38&lt;&gt;0,+(Y38/X38)*100,0)</f>
        <v>31.455671906866712</v>
      </c>
      <c r="AA38" s="102">
        <f>+AA17+AA27+AA36</f>
        <v>-10324660</v>
      </c>
    </row>
    <row r="39" spans="1:27" ht="12.75">
      <c r="A39" s="249" t="s">
        <v>200</v>
      </c>
      <c r="B39" s="182"/>
      <c r="C39" s="153">
        <v>39682179</v>
      </c>
      <c r="D39" s="153"/>
      <c r="E39" s="99">
        <v>27091791</v>
      </c>
      <c r="F39" s="100">
        <v>27091791</v>
      </c>
      <c r="G39" s="100">
        <v>2563105</v>
      </c>
      <c r="H39" s="100">
        <v>28037117</v>
      </c>
      <c r="I39" s="100">
        <v>38312923</v>
      </c>
      <c r="J39" s="100">
        <v>2563105</v>
      </c>
      <c r="K39" s="100">
        <v>28470768</v>
      </c>
      <c r="L39" s="100">
        <v>38637998</v>
      </c>
      <c r="M39" s="100">
        <v>17879406</v>
      </c>
      <c r="N39" s="100">
        <v>28470768</v>
      </c>
      <c r="O39" s="100">
        <v>67737587</v>
      </c>
      <c r="P39" s="100">
        <v>63907794</v>
      </c>
      <c r="Q39" s="100">
        <v>45001270</v>
      </c>
      <c r="R39" s="100">
        <v>67737587</v>
      </c>
      <c r="S39" s="100"/>
      <c r="T39" s="100"/>
      <c r="U39" s="100"/>
      <c r="V39" s="100"/>
      <c r="W39" s="100">
        <v>2563105</v>
      </c>
      <c r="X39" s="100">
        <v>27091791</v>
      </c>
      <c r="Y39" s="100">
        <v>-24528686</v>
      </c>
      <c r="Z39" s="137">
        <v>-90.54</v>
      </c>
      <c r="AA39" s="102">
        <v>27091791</v>
      </c>
    </row>
    <row r="40" spans="1:27" ht="12.75">
      <c r="A40" s="269" t="s">
        <v>201</v>
      </c>
      <c r="B40" s="256"/>
      <c r="C40" s="257">
        <v>78573452</v>
      </c>
      <c r="D40" s="257"/>
      <c r="E40" s="258">
        <v>29044952</v>
      </c>
      <c r="F40" s="259">
        <v>16767130</v>
      </c>
      <c r="G40" s="259">
        <v>28037117</v>
      </c>
      <c r="H40" s="259">
        <v>38312923</v>
      </c>
      <c r="I40" s="259">
        <v>28470768</v>
      </c>
      <c r="J40" s="259">
        <v>28470768</v>
      </c>
      <c r="K40" s="259">
        <v>38637998</v>
      </c>
      <c r="L40" s="259">
        <v>17879406</v>
      </c>
      <c r="M40" s="259">
        <v>67737587</v>
      </c>
      <c r="N40" s="259">
        <v>67737587</v>
      </c>
      <c r="O40" s="259">
        <v>63907794</v>
      </c>
      <c r="P40" s="259">
        <v>45001270</v>
      </c>
      <c r="Q40" s="259">
        <v>68973865</v>
      </c>
      <c r="R40" s="259">
        <v>68973865</v>
      </c>
      <c r="S40" s="259"/>
      <c r="T40" s="259"/>
      <c r="U40" s="259"/>
      <c r="V40" s="259"/>
      <c r="W40" s="259">
        <v>68973865</v>
      </c>
      <c r="X40" s="259">
        <v>77611299</v>
      </c>
      <c r="Y40" s="259">
        <v>-8637434</v>
      </c>
      <c r="Z40" s="260">
        <v>-11.13</v>
      </c>
      <c r="AA40" s="261">
        <v>16767130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85659706</v>
      </c>
      <c r="D5" s="200">
        <f t="shared" si="0"/>
        <v>0</v>
      </c>
      <c r="E5" s="106">
        <f t="shared" si="0"/>
        <v>44067958</v>
      </c>
      <c r="F5" s="106">
        <f t="shared" si="0"/>
        <v>46665866</v>
      </c>
      <c r="G5" s="106">
        <f t="shared" si="0"/>
        <v>70175</v>
      </c>
      <c r="H5" s="106">
        <f t="shared" si="0"/>
        <v>1606985</v>
      </c>
      <c r="I5" s="106">
        <f t="shared" si="0"/>
        <v>3284326</v>
      </c>
      <c r="J5" s="106">
        <f t="shared" si="0"/>
        <v>4961486</v>
      </c>
      <c r="K5" s="106">
        <f t="shared" si="0"/>
        <v>4953048</v>
      </c>
      <c r="L5" s="106">
        <f t="shared" si="0"/>
        <v>1588067</v>
      </c>
      <c r="M5" s="106">
        <f t="shared" si="0"/>
        <v>2559379</v>
      </c>
      <c r="N5" s="106">
        <f t="shared" si="0"/>
        <v>9100494</v>
      </c>
      <c r="O5" s="106">
        <f t="shared" si="0"/>
        <v>453104</v>
      </c>
      <c r="P5" s="106">
        <f t="shared" si="0"/>
        <v>2827892</v>
      </c>
      <c r="Q5" s="106">
        <f t="shared" si="0"/>
        <v>3212876</v>
      </c>
      <c r="R5" s="106">
        <f t="shared" si="0"/>
        <v>6493872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20555852</v>
      </c>
      <c r="X5" s="106">
        <f t="shared" si="0"/>
        <v>34999400</v>
      </c>
      <c r="Y5" s="106">
        <f t="shared" si="0"/>
        <v>-14443548</v>
      </c>
      <c r="Z5" s="201">
        <f>+IF(X5&lt;&gt;0,+(Y5/X5)*100,0)</f>
        <v>-41.26798745121345</v>
      </c>
      <c r="AA5" s="199">
        <f>SUM(AA11:AA18)</f>
        <v>46665866</v>
      </c>
    </row>
    <row r="6" spans="1:27" ht="12.75">
      <c r="A6" s="291" t="s">
        <v>205</v>
      </c>
      <c r="B6" s="142"/>
      <c r="C6" s="62">
        <v>286344</v>
      </c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>
        <v>7210307</v>
      </c>
      <c r="D7" s="156"/>
      <c r="E7" s="60">
        <v>8073647</v>
      </c>
      <c r="F7" s="60">
        <v>9563684</v>
      </c>
      <c r="G7" s="60"/>
      <c r="H7" s="60"/>
      <c r="I7" s="60">
        <v>303756</v>
      </c>
      <c r="J7" s="60">
        <v>303756</v>
      </c>
      <c r="K7" s="60">
        <v>79384</v>
      </c>
      <c r="L7" s="60"/>
      <c r="M7" s="60"/>
      <c r="N7" s="60">
        <v>79384</v>
      </c>
      <c r="O7" s="60">
        <v>45233</v>
      </c>
      <c r="P7" s="60"/>
      <c r="Q7" s="60">
        <v>888234</v>
      </c>
      <c r="R7" s="60">
        <v>933467</v>
      </c>
      <c r="S7" s="60"/>
      <c r="T7" s="60"/>
      <c r="U7" s="60"/>
      <c r="V7" s="60"/>
      <c r="W7" s="60">
        <v>1316607</v>
      </c>
      <c r="X7" s="60">
        <v>7172763</v>
      </c>
      <c r="Y7" s="60">
        <v>-5856156</v>
      </c>
      <c r="Z7" s="140">
        <v>-81.64</v>
      </c>
      <c r="AA7" s="155">
        <v>9563684</v>
      </c>
    </row>
    <row r="8" spans="1:27" ht="12.75">
      <c r="A8" s="291" t="s">
        <v>207</v>
      </c>
      <c r="B8" s="142"/>
      <c r="C8" s="62">
        <v>30572140</v>
      </c>
      <c r="D8" s="156"/>
      <c r="E8" s="60">
        <v>2750000</v>
      </c>
      <c r="F8" s="60">
        <v>2800000</v>
      </c>
      <c r="G8" s="60"/>
      <c r="H8" s="60"/>
      <c r="I8" s="60"/>
      <c r="J8" s="60"/>
      <c r="K8" s="60"/>
      <c r="L8" s="60"/>
      <c r="M8" s="60">
        <v>706000</v>
      </c>
      <c r="N8" s="60">
        <v>706000</v>
      </c>
      <c r="O8" s="60"/>
      <c r="P8" s="60"/>
      <c r="Q8" s="60"/>
      <c r="R8" s="60"/>
      <c r="S8" s="60"/>
      <c r="T8" s="60"/>
      <c r="U8" s="60"/>
      <c r="V8" s="60"/>
      <c r="W8" s="60">
        <v>706000</v>
      </c>
      <c r="X8" s="60">
        <v>2100000</v>
      </c>
      <c r="Y8" s="60">
        <v>-1394000</v>
      </c>
      <c r="Z8" s="140">
        <v>-66.38</v>
      </c>
      <c r="AA8" s="155">
        <v>2800000</v>
      </c>
    </row>
    <row r="9" spans="1:27" ht="12.75">
      <c r="A9" s="291" t="s">
        <v>208</v>
      </c>
      <c r="B9" s="142"/>
      <c r="C9" s="62">
        <v>39925535</v>
      </c>
      <c r="D9" s="156"/>
      <c r="E9" s="60">
        <v>14078626</v>
      </c>
      <c r="F9" s="60">
        <v>14367792</v>
      </c>
      <c r="G9" s="60"/>
      <c r="H9" s="60">
        <v>1606985</v>
      </c>
      <c r="I9" s="60">
        <v>2944236</v>
      </c>
      <c r="J9" s="60">
        <v>4551221</v>
      </c>
      <c r="K9" s="60">
        <v>4755775</v>
      </c>
      <c r="L9" s="60">
        <v>1563927</v>
      </c>
      <c r="M9" s="60">
        <v>1835879</v>
      </c>
      <c r="N9" s="60">
        <v>8155581</v>
      </c>
      <c r="O9" s="60">
        <v>373490</v>
      </c>
      <c r="P9" s="60">
        <v>2827892</v>
      </c>
      <c r="Q9" s="60">
        <v>2226660</v>
      </c>
      <c r="R9" s="60">
        <v>5428042</v>
      </c>
      <c r="S9" s="60"/>
      <c r="T9" s="60"/>
      <c r="U9" s="60"/>
      <c r="V9" s="60"/>
      <c r="W9" s="60">
        <v>18134844</v>
      </c>
      <c r="X9" s="60">
        <v>10775844</v>
      </c>
      <c r="Y9" s="60">
        <v>7359000</v>
      </c>
      <c r="Z9" s="140">
        <v>68.29</v>
      </c>
      <c r="AA9" s="155">
        <v>14367792</v>
      </c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77994326</v>
      </c>
      <c r="D11" s="294">
        <f t="shared" si="1"/>
        <v>0</v>
      </c>
      <c r="E11" s="295">
        <f t="shared" si="1"/>
        <v>24902273</v>
      </c>
      <c r="F11" s="295">
        <f t="shared" si="1"/>
        <v>26731476</v>
      </c>
      <c r="G11" s="295">
        <f t="shared" si="1"/>
        <v>0</v>
      </c>
      <c r="H11" s="295">
        <f t="shared" si="1"/>
        <v>1606985</v>
      </c>
      <c r="I11" s="295">
        <f t="shared" si="1"/>
        <v>3247992</v>
      </c>
      <c r="J11" s="295">
        <f t="shared" si="1"/>
        <v>4854977</v>
      </c>
      <c r="K11" s="295">
        <f t="shared" si="1"/>
        <v>4835159</v>
      </c>
      <c r="L11" s="295">
        <f t="shared" si="1"/>
        <v>1563927</v>
      </c>
      <c r="M11" s="295">
        <f t="shared" si="1"/>
        <v>2541879</v>
      </c>
      <c r="N11" s="295">
        <f t="shared" si="1"/>
        <v>8940965</v>
      </c>
      <c r="O11" s="295">
        <f t="shared" si="1"/>
        <v>418723</v>
      </c>
      <c r="P11" s="295">
        <f t="shared" si="1"/>
        <v>2827892</v>
      </c>
      <c r="Q11" s="295">
        <f t="shared" si="1"/>
        <v>3114894</v>
      </c>
      <c r="R11" s="295">
        <f t="shared" si="1"/>
        <v>6361509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20157451</v>
      </c>
      <c r="X11" s="295">
        <f t="shared" si="1"/>
        <v>20048607</v>
      </c>
      <c r="Y11" s="295">
        <f t="shared" si="1"/>
        <v>108844</v>
      </c>
      <c r="Z11" s="296">
        <f>+IF(X11&lt;&gt;0,+(Y11/X11)*100,0)</f>
        <v>0.5429005616200666</v>
      </c>
      <c r="AA11" s="297">
        <f>SUM(AA6:AA10)</f>
        <v>26731476</v>
      </c>
    </row>
    <row r="12" spans="1:27" ht="12.75">
      <c r="A12" s="298" t="s">
        <v>211</v>
      </c>
      <c r="B12" s="136"/>
      <c r="C12" s="62"/>
      <c r="D12" s="156"/>
      <c r="E12" s="60">
        <v>11885000</v>
      </c>
      <c r="F12" s="60">
        <v>8629000</v>
      </c>
      <c r="G12" s="60"/>
      <c r="H12" s="60"/>
      <c r="I12" s="60"/>
      <c r="J12" s="60"/>
      <c r="K12" s="60">
        <v>112368</v>
      </c>
      <c r="L12" s="60"/>
      <c r="M12" s="60">
        <v>17500</v>
      </c>
      <c r="N12" s="60">
        <v>129868</v>
      </c>
      <c r="O12" s="60">
        <v>20940</v>
      </c>
      <c r="P12" s="60"/>
      <c r="Q12" s="60">
        <v>50760</v>
      </c>
      <c r="R12" s="60">
        <v>71700</v>
      </c>
      <c r="S12" s="60"/>
      <c r="T12" s="60"/>
      <c r="U12" s="60"/>
      <c r="V12" s="60"/>
      <c r="W12" s="60">
        <v>201568</v>
      </c>
      <c r="X12" s="60">
        <v>6471750</v>
      </c>
      <c r="Y12" s="60">
        <v>-6270182</v>
      </c>
      <c r="Z12" s="140">
        <v>-96.89</v>
      </c>
      <c r="AA12" s="155">
        <v>8629000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7607398</v>
      </c>
      <c r="D15" s="156"/>
      <c r="E15" s="60">
        <v>7280685</v>
      </c>
      <c r="F15" s="60">
        <v>11305390</v>
      </c>
      <c r="G15" s="60">
        <v>70175</v>
      </c>
      <c r="H15" s="60"/>
      <c r="I15" s="60">
        <v>36334</v>
      </c>
      <c r="J15" s="60">
        <v>106509</v>
      </c>
      <c r="K15" s="60">
        <v>5521</v>
      </c>
      <c r="L15" s="60">
        <v>24140</v>
      </c>
      <c r="M15" s="60"/>
      <c r="N15" s="60">
        <v>29661</v>
      </c>
      <c r="O15" s="60">
        <v>13441</v>
      </c>
      <c r="P15" s="60"/>
      <c r="Q15" s="60">
        <v>47222</v>
      </c>
      <c r="R15" s="60">
        <v>60663</v>
      </c>
      <c r="S15" s="60"/>
      <c r="T15" s="60"/>
      <c r="U15" s="60"/>
      <c r="V15" s="60"/>
      <c r="W15" s="60">
        <v>196833</v>
      </c>
      <c r="X15" s="60">
        <v>8479043</v>
      </c>
      <c r="Y15" s="60">
        <v>-8282210</v>
      </c>
      <c r="Z15" s="140">
        <v>-97.68</v>
      </c>
      <c r="AA15" s="155">
        <v>11305390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57982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19000589</v>
      </c>
      <c r="F20" s="100">
        <f t="shared" si="2"/>
        <v>21719398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16289549</v>
      </c>
      <c r="Y20" s="100">
        <f t="shared" si="2"/>
        <v>-16289549</v>
      </c>
      <c r="Z20" s="137">
        <f>+IF(X20&lt;&gt;0,+(Y20/X20)*100,0)</f>
        <v>-100</v>
      </c>
      <c r="AA20" s="153">
        <f>SUM(AA26:AA33)</f>
        <v>21719398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>
        <v>14679134</v>
      </c>
      <c r="F24" s="60">
        <v>21719398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16289549</v>
      </c>
      <c r="Y24" s="60">
        <v>-16289549</v>
      </c>
      <c r="Z24" s="140">
        <v>-100</v>
      </c>
      <c r="AA24" s="155">
        <v>21719398</v>
      </c>
    </row>
    <row r="25" spans="1:27" ht="12.75">
      <c r="A25" s="291" t="s">
        <v>209</v>
      </c>
      <c r="B25" s="142"/>
      <c r="C25" s="62"/>
      <c r="D25" s="156"/>
      <c r="E25" s="60">
        <v>4321455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19000589</v>
      </c>
      <c r="F26" s="295">
        <f t="shared" si="3"/>
        <v>21719398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16289549</v>
      </c>
      <c r="Y26" s="295">
        <f t="shared" si="3"/>
        <v>-16289549</v>
      </c>
      <c r="Z26" s="296">
        <f>+IF(X26&lt;&gt;0,+(Y26/X26)*100,0)</f>
        <v>-100</v>
      </c>
      <c r="AA26" s="297">
        <f>SUM(AA21:AA25)</f>
        <v>21719398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286344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7210307</v>
      </c>
      <c r="D37" s="156">
        <f t="shared" si="4"/>
        <v>0</v>
      </c>
      <c r="E37" s="60">
        <f t="shared" si="4"/>
        <v>8073647</v>
      </c>
      <c r="F37" s="60">
        <f t="shared" si="4"/>
        <v>9563684</v>
      </c>
      <c r="G37" s="60">
        <f t="shared" si="4"/>
        <v>0</v>
      </c>
      <c r="H37" s="60">
        <f t="shared" si="4"/>
        <v>0</v>
      </c>
      <c r="I37" s="60">
        <f t="shared" si="4"/>
        <v>303756</v>
      </c>
      <c r="J37" s="60">
        <f t="shared" si="4"/>
        <v>303756</v>
      </c>
      <c r="K37" s="60">
        <f t="shared" si="4"/>
        <v>79384</v>
      </c>
      <c r="L37" s="60">
        <f t="shared" si="4"/>
        <v>0</v>
      </c>
      <c r="M37" s="60">
        <f t="shared" si="4"/>
        <v>0</v>
      </c>
      <c r="N37" s="60">
        <f t="shared" si="4"/>
        <v>79384</v>
      </c>
      <c r="O37" s="60">
        <f t="shared" si="4"/>
        <v>45233</v>
      </c>
      <c r="P37" s="60">
        <f t="shared" si="4"/>
        <v>0</v>
      </c>
      <c r="Q37" s="60">
        <f t="shared" si="4"/>
        <v>888234</v>
      </c>
      <c r="R37" s="60">
        <f t="shared" si="4"/>
        <v>933467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1316607</v>
      </c>
      <c r="X37" s="60">
        <f t="shared" si="4"/>
        <v>7172763</v>
      </c>
      <c r="Y37" s="60">
        <f t="shared" si="4"/>
        <v>-5856156</v>
      </c>
      <c r="Z37" s="140">
        <f t="shared" si="5"/>
        <v>-81.64435378667886</v>
      </c>
      <c r="AA37" s="155">
        <f>AA7+AA22</f>
        <v>9563684</v>
      </c>
    </row>
    <row r="38" spans="1:27" ht="12.75">
      <c r="A38" s="291" t="s">
        <v>207</v>
      </c>
      <c r="B38" s="142"/>
      <c r="C38" s="62">
        <f t="shared" si="4"/>
        <v>30572140</v>
      </c>
      <c r="D38" s="156">
        <f t="shared" si="4"/>
        <v>0</v>
      </c>
      <c r="E38" s="60">
        <f t="shared" si="4"/>
        <v>2750000</v>
      </c>
      <c r="F38" s="60">
        <f t="shared" si="4"/>
        <v>2800000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706000</v>
      </c>
      <c r="N38" s="60">
        <f t="shared" si="4"/>
        <v>706000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706000</v>
      </c>
      <c r="X38" s="60">
        <f t="shared" si="4"/>
        <v>2100000</v>
      </c>
      <c r="Y38" s="60">
        <f t="shared" si="4"/>
        <v>-1394000</v>
      </c>
      <c r="Z38" s="140">
        <f t="shared" si="5"/>
        <v>-66.38095238095238</v>
      </c>
      <c r="AA38" s="155">
        <f>AA8+AA23</f>
        <v>2800000</v>
      </c>
    </row>
    <row r="39" spans="1:27" ht="12.75">
      <c r="A39" s="291" t="s">
        <v>208</v>
      </c>
      <c r="B39" s="142"/>
      <c r="C39" s="62">
        <f t="shared" si="4"/>
        <v>39925535</v>
      </c>
      <c r="D39" s="156">
        <f t="shared" si="4"/>
        <v>0</v>
      </c>
      <c r="E39" s="60">
        <f t="shared" si="4"/>
        <v>28757760</v>
      </c>
      <c r="F39" s="60">
        <f t="shared" si="4"/>
        <v>36087190</v>
      </c>
      <c r="G39" s="60">
        <f t="shared" si="4"/>
        <v>0</v>
      </c>
      <c r="H39" s="60">
        <f t="shared" si="4"/>
        <v>1606985</v>
      </c>
      <c r="I39" s="60">
        <f t="shared" si="4"/>
        <v>2944236</v>
      </c>
      <c r="J39" s="60">
        <f t="shared" si="4"/>
        <v>4551221</v>
      </c>
      <c r="K39" s="60">
        <f t="shared" si="4"/>
        <v>4755775</v>
      </c>
      <c r="L39" s="60">
        <f t="shared" si="4"/>
        <v>1563927</v>
      </c>
      <c r="M39" s="60">
        <f t="shared" si="4"/>
        <v>1835879</v>
      </c>
      <c r="N39" s="60">
        <f t="shared" si="4"/>
        <v>8155581</v>
      </c>
      <c r="O39" s="60">
        <f t="shared" si="4"/>
        <v>373490</v>
      </c>
      <c r="P39" s="60">
        <f t="shared" si="4"/>
        <v>2827892</v>
      </c>
      <c r="Q39" s="60">
        <f t="shared" si="4"/>
        <v>2226660</v>
      </c>
      <c r="R39" s="60">
        <f t="shared" si="4"/>
        <v>5428042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18134844</v>
      </c>
      <c r="X39" s="60">
        <f t="shared" si="4"/>
        <v>27065393</v>
      </c>
      <c r="Y39" s="60">
        <f t="shared" si="4"/>
        <v>-8930549</v>
      </c>
      <c r="Z39" s="140">
        <f t="shared" si="5"/>
        <v>-32.996191852821056</v>
      </c>
      <c r="AA39" s="155">
        <f>AA9+AA24</f>
        <v>36087190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4321455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77994326</v>
      </c>
      <c r="D41" s="294">
        <f t="shared" si="6"/>
        <v>0</v>
      </c>
      <c r="E41" s="295">
        <f t="shared" si="6"/>
        <v>43902862</v>
      </c>
      <c r="F41" s="295">
        <f t="shared" si="6"/>
        <v>48450874</v>
      </c>
      <c r="G41" s="295">
        <f t="shared" si="6"/>
        <v>0</v>
      </c>
      <c r="H41" s="295">
        <f t="shared" si="6"/>
        <v>1606985</v>
      </c>
      <c r="I41" s="295">
        <f t="shared" si="6"/>
        <v>3247992</v>
      </c>
      <c r="J41" s="295">
        <f t="shared" si="6"/>
        <v>4854977</v>
      </c>
      <c r="K41" s="295">
        <f t="shared" si="6"/>
        <v>4835159</v>
      </c>
      <c r="L41" s="295">
        <f t="shared" si="6"/>
        <v>1563927</v>
      </c>
      <c r="M41" s="295">
        <f t="shared" si="6"/>
        <v>2541879</v>
      </c>
      <c r="N41" s="295">
        <f t="shared" si="6"/>
        <v>8940965</v>
      </c>
      <c r="O41" s="295">
        <f t="shared" si="6"/>
        <v>418723</v>
      </c>
      <c r="P41" s="295">
        <f t="shared" si="6"/>
        <v>2827892</v>
      </c>
      <c r="Q41" s="295">
        <f t="shared" si="6"/>
        <v>3114894</v>
      </c>
      <c r="R41" s="295">
        <f t="shared" si="6"/>
        <v>6361509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20157451</v>
      </c>
      <c r="X41" s="295">
        <f t="shared" si="6"/>
        <v>36338156</v>
      </c>
      <c r="Y41" s="295">
        <f t="shared" si="6"/>
        <v>-16180705</v>
      </c>
      <c r="Z41" s="296">
        <f t="shared" si="5"/>
        <v>-44.528140063023564</v>
      </c>
      <c r="AA41" s="297">
        <f>SUM(AA36:AA40)</f>
        <v>48450874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11885000</v>
      </c>
      <c r="F42" s="54">
        <f t="shared" si="7"/>
        <v>8629000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112368</v>
      </c>
      <c r="L42" s="54">
        <f t="shared" si="7"/>
        <v>0</v>
      </c>
      <c r="M42" s="54">
        <f t="shared" si="7"/>
        <v>17500</v>
      </c>
      <c r="N42" s="54">
        <f t="shared" si="7"/>
        <v>129868</v>
      </c>
      <c r="O42" s="54">
        <f t="shared" si="7"/>
        <v>20940</v>
      </c>
      <c r="P42" s="54">
        <f t="shared" si="7"/>
        <v>0</v>
      </c>
      <c r="Q42" s="54">
        <f t="shared" si="7"/>
        <v>50760</v>
      </c>
      <c r="R42" s="54">
        <f t="shared" si="7"/>
        <v>71700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201568</v>
      </c>
      <c r="X42" s="54">
        <f t="shared" si="7"/>
        <v>6471750</v>
      </c>
      <c r="Y42" s="54">
        <f t="shared" si="7"/>
        <v>-6270182</v>
      </c>
      <c r="Z42" s="184">
        <f t="shared" si="5"/>
        <v>-96.88541739096844</v>
      </c>
      <c r="AA42" s="130">
        <f aca="true" t="shared" si="8" ref="AA42:AA48">AA12+AA27</f>
        <v>8629000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7607398</v>
      </c>
      <c r="D45" s="129">
        <f t="shared" si="7"/>
        <v>0</v>
      </c>
      <c r="E45" s="54">
        <f t="shared" si="7"/>
        <v>7280685</v>
      </c>
      <c r="F45" s="54">
        <f t="shared" si="7"/>
        <v>11305390</v>
      </c>
      <c r="G45" s="54">
        <f t="shared" si="7"/>
        <v>70175</v>
      </c>
      <c r="H45" s="54">
        <f t="shared" si="7"/>
        <v>0</v>
      </c>
      <c r="I45" s="54">
        <f t="shared" si="7"/>
        <v>36334</v>
      </c>
      <c r="J45" s="54">
        <f t="shared" si="7"/>
        <v>106509</v>
      </c>
      <c r="K45" s="54">
        <f t="shared" si="7"/>
        <v>5521</v>
      </c>
      <c r="L45" s="54">
        <f t="shared" si="7"/>
        <v>24140</v>
      </c>
      <c r="M45" s="54">
        <f t="shared" si="7"/>
        <v>0</v>
      </c>
      <c r="N45" s="54">
        <f t="shared" si="7"/>
        <v>29661</v>
      </c>
      <c r="O45" s="54">
        <f t="shared" si="7"/>
        <v>13441</v>
      </c>
      <c r="P45" s="54">
        <f t="shared" si="7"/>
        <v>0</v>
      </c>
      <c r="Q45" s="54">
        <f t="shared" si="7"/>
        <v>47222</v>
      </c>
      <c r="R45" s="54">
        <f t="shared" si="7"/>
        <v>60663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196833</v>
      </c>
      <c r="X45" s="54">
        <f t="shared" si="7"/>
        <v>8479043</v>
      </c>
      <c r="Y45" s="54">
        <f t="shared" si="7"/>
        <v>-8282210</v>
      </c>
      <c r="Z45" s="184">
        <f t="shared" si="5"/>
        <v>-97.67859415266558</v>
      </c>
      <c r="AA45" s="130">
        <f t="shared" si="8"/>
        <v>11305390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57982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85659706</v>
      </c>
      <c r="D49" s="218">
        <f t="shared" si="9"/>
        <v>0</v>
      </c>
      <c r="E49" s="220">
        <f t="shared" si="9"/>
        <v>63068547</v>
      </c>
      <c r="F49" s="220">
        <f t="shared" si="9"/>
        <v>68385264</v>
      </c>
      <c r="G49" s="220">
        <f t="shared" si="9"/>
        <v>70175</v>
      </c>
      <c r="H49" s="220">
        <f t="shared" si="9"/>
        <v>1606985</v>
      </c>
      <c r="I49" s="220">
        <f t="shared" si="9"/>
        <v>3284326</v>
      </c>
      <c r="J49" s="220">
        <f t="shared" si="9"/>
        <v>4961486</v>
      </c>
      <c r="K49" s="220">
        <f t="shared" si="9"/>
        <v>4953048</v>
      </c>
      <c r="L49" s="220">
        <f t="shared" si="9"/>
        <v>1588067</v>
      </c>
      <c r="M49" s="220">
        <f t="shared" si="9"/>
        <v>2559379</v>
      </c>
      <c r="N49" s="220">
        <f t="shared" si="9"/>
        <v>9100494</v>
      </c>
      <c r="O49" s="220">
        <f t="shared" si="9"/>
        <v>453104</v>
      </c>
      <c r="P49" s="220">
        <f t="shared" si="9"/>
        <v>2827892</v>
      </c>
      <c r="Q49" s="220">
        <f t="shared" si="9"/>
        <v>3212876</v>
      </c>
      <c r="R49" s="220">
        <f t="shared" si="9"/>
        <v>6493872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20555852</v>
      </c>
      <c r="X49" s="220">
        <f t="shared" si="9"/>
        <v>51288949</v>
      </c>
      <c r="Y49" s="220">
        <f t="shared" si="9"/>
        <v>-30733097</v>
      </c>
      <c r="Z49" s="221">
        <f t="shared" si="5"/>
        <v>-59.92147938145506</v>
      </c>
      <c r="AA49" s="222">
        <f>SUM(AA41:AA48)</f>
        <v>68385264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29582772</v>
      </c>
      <c r="D51" s="129">
        <f t="shared" si="10"/>
        <v>0</v>
      </c>
      <c r="E51" s="54">
        <f t="shared" si="10"/>
        <v>35999395</v>
      </c>
      <c r="F51" s="54">
        <f t="shared" si="10"/>
        <v>33193201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24894901</v>
      </c>
      <c r="Y51" s="54">
        <f t="shared" si="10"/>
        <v>-24894901</v>
      </c>
      <c r="Z51" s="184">
        <f>+IF(X51&lt;&gt;0,+(Y51/X51)*100,0)</f>
        <v>-100</v>
      </c>
      <c r="AA51" s="130">
        <f>SUM(AA57:AA61)</f>
        <v>33193201</v>
      </c>
    </row>
    <row r="52" spans="1:27" ht="12.75">
      <c r="A52" s="310" t="s">
        <v>205</v>
      </c>
      <c r="B52" s="142"/>
      <c r="C52" s="62">
        <v>4634054</v>
      </c>
      <c r="D52" s="156"/>
      <c r="E52" s="60">
        <v>5015000</v>
      </c>
      <c r="F52" s="60">
        <v>5937600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4453200</v>
      </c>
      <c r="Y52" s="60">
        <v>-4453200</v>
      </c>
      <c r="Z52" s="140">
        <v>-100</v>
      </c>
      <c r="AA52" s="155">
        <v>5937600</v>
      </c>
    </row>
    <row r="53" spans="1:27" ht="12.75">
      <c r="A53" s="310" t="s">
        <v>206</v>
      </c>
      <c r="B53" s="142"/>
      <c r="C53" s="62">
        <v>4507681</v>
      </c>
      <c r="D53" s="156"/>
      <c r="E53" s="60">
        <v>5313153</v>
      </c>
      <c r="F53" s="60">
        <v>5993153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4494865</v>
      </c>
      <c r="Y53" s="60">
        <v>-4494865</v>
      </c>
      <c r="Z53" s="140">
        <v>-100</v>
      </c>
      <c r="AA53" s="155">
        <v>5993153</v>
      </c>
    </row>
    <row r="54" spans="1:27" ht="12.75">
      <c r="A54" s="310" t="s">
        <v>207</v>
      </c>
      <c r="B54" s="142"/>
      <c r="C54" s="62">
        <v>4692343</v>
      </c>
      <c r="D54" s="156"/>
      <c r="E54" s="60">
        <v>5357191</v>
      </c>
      <c r="F54" s="60">
        <v>5097191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3822893</v>
      </c>
      <c r="Y54" s="60">
        <v>-3822893</v>
      </c>
      <c r="Z54" s="140">
        <v>-100</v>
      </c>
      <c r="AA54" s="155">
        <v>5097191</v>
      </c>
    </row>
    <row r="55" spans="1:27" ht="12.75">
      <c r="A55" s="310" t="s">
        <v>208</v>
      </c>
      <c r="B55" s="142"/>
      <c r="C55" s="62">
        <v>4796579</v>
      </c>
      <c r="D55" s="156"/>
      <c r="E55" s="60">
        <v>4670000</v>
      </c>
      <c r="F55" s="60">
        <v>3170000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2377500</v>
      </c>
      <c r="Y55" s="60">
        <v>-2377500</v>
      </c>
      <c r="Z55" s="140">
        <v>-100</v>
      </c>
      <c r="AA55" s="155">
        <v>3170000</v>
      </c>
    </row>
    <row r="56" spans="1:27" ht="12.75">
      <c r="A56" s="310" t="s">
        <v>209</v>
      </c>
      <c r="B56" s="142"/>
      <c r="C56" s="62">
        <v>576037</v>
      </c>
      <c r="D56" s="156"/>
      <c r="E56" s="60">
        <v>1470800</v>
      </c>
      <c r="F56" s="60">
        <v>1470800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1103100</v>
      </c>
      <c r="Y56" s="60">
        <v>-1103100</v>
      </c>
      <c r="Z56" s="140">
        <v>-100</v>
      </c>
      <c r="AA56" s="155">
        <v>1470800</v>
      </c>
    </row>
    <row r="57" spans="1:27" ht="12.75">
      <c r="A57" s="138" t="s">
        <v>210</v>
      </c>
      <c r="B57" s="142"/>
      <c r="C57" s="293">
        <f aca="true" t="shared" si="11" ref="C57:Y57">SUM(C52:C56)</f>
        <v>19206694</v>
      </c>
      <c r="D57" s="294">
        <f t="shared" si="11"/>
        <v>0</v>
      </c>
      <c r="E57" s="295">
        <f t="shared" si="11"/>
        <v>21826144</v>
      </c>
      <c r="F57" s="295">
        <f t="shared" si="11"/>
        <v>21668744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16251558</v>
      </c>
      <c r="Y57" s="295">
        <f t="shared" si="11"/>
        <v>-16251558</v>
      </c>
      <c r="Z57" s="296">
        <f>+IF(X57&lt;&gt;0,+(Y57/X57)*100,0)</f>
        <v>-100</v>
      </c>
      <c r="AA57" s="297">
        <f>SUM(AA52:AA56)</f>
        <v>21668744</v>
      </c>
    </row>
    <row r="58" spans="1:27" ht="12.75">
      <c r="A58" s="311" t="s">
        <v>211</v>
      </c>
      <c r="B58" s="136"/>
      <c r="C58" s="62">
        <v>1080021</v>
      </c>
      <c r="D58" s="156"/>
      <c r="E58" s="60">
        <v>2711234</v>
      </c>
      <c r="F58" s="60">
        <v>536234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402176</v>
      </c>
      <c r="Y58" s="60">
        <v>-402176</v>
      </c>
      <c r="Z58" s="140">
        <v>-100</v>
      </c>
      <c r="AA58" s="155">
        <v>536234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9296057</v>
      </c>
      <c r="D61" s="156"/>
      <c r="E61" s="60">
        <v>11462017</v>
      </c>
      <c r="F61" s="60">
        <v>10988223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8241167</v>
      </c>
      <c r="Y61" s="60">
        <v>-8241167</v>
      </c>
      <c r="Z61" s="140">
        <v>-100</v>
      </c>
      <c r="AA61" s="155">
        <v>10988223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35999395</v>
      </c>
      <c r="F68" s="60"/>
      <c r="G68" s="60">
        <v>470515</v>
      </c>
      <c r="H68" s="60">
        <v>2374313</v>
      </c>
      <c r="I68" s="60">
        <v>2443866</v>
      </c>
      <c r="J68" s="60">
        <v>5288694</v>
      </c>
      <c r="K68" s="60">
        <v>3065574</v>
      </c>
      <c r="L68" s="60">
        <v>3051892</v>
      </c>
      <c r="M68" s="60">
        <v>2540873</v>
      </c>
      <c r="N68" s="60">
        <v>8658339</v>
      </c>
      <c r="O68" s="60">
        <v>1844107</v>
      </c>
      <c r="P68" s="60">
        <v>3050410</v>
      </c>
      <c r="Q68" s="60">
        <v>3100805</v>
      </c>
      <c r="R68" s="60">
        <v>7995322</v>
      </c>
      <c r="S68" s="60"/>
      <c r="T68" s="60"/>
      <c r="U68" s="60"/>
      <c r="V68" s="60"/>
      <c r="W68" s="60">
        <v>21942355</v>
      </c>
      <c r="X68" s="60"/>
      <c r="Y68" s="60">
        <v>21942355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35999395</v>
      </c>
      <c r="F69" s="220">
        <f t="shared" si="12"/>
        <v>0</v>
      </c>
      <c r="G69" s="220">
        <f t="shared" si="12"/>
        <v>470515</v>
      </c>
      <c r="H69" s="220">
        <f t="shared" si="12"/>
        <v>2374313</v>
      </c>
      <c r="I69" s="220">
        <f t="shared" si="12"/>
        <v>2443866</v>
      </c>
      <c r="J69" s="220">
        <f t="shared" si="12"/>
        <v>5288694</v>
      </c>
      <c r="K69" s="220">
        <f t="shared" si="12"/>
        <v>3065574</v>
      </c>
      <c r="L69" s="220">
        <f t="shared" si="12"/>
        <v>3051892</v>
      </c>
      <c r="M69" s="220">
        <f t="shared" si="12"/>
        <v>2540873</v>
      </c>
      <c r="N69" s="220">
        <f t="shared" si="12"/>
        <v>8658339</v>
      </c>
      <c r="O69" s="220">
        <f t="shared" si="12"/>
        <v>1844107</v>
      </c>
      <c r="P69" s="220">
        <f t="shared" si="12"/>
        <v>3050410</v>
      </c>
      <c r="Q69" s="220">
        <f t="shared" si="12"/>
        <v>3100805</v>
      </c>
      <c r="R69" s="220">
        <f t="shared" si="12"/>
        <v>7995322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21942355</v>
      </c>
      <c r="X69" s="220">
        <f t="shared" si="12"/>
        <v>0</v>
      </c>
      <c r="Y69" s="220">
        <f t="shared" si="12"/>
        <v>21942355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77994326</v>
      </c>
      <c r="D5" s="357">
        <f t="shared" si="0"/>
        <v>0</v>
      </c>
      <c r="E5" s="356">
        <f t="shared" si="0"/>
        <v>24902273</v>
      </c>
      <c r="F5" s="358">
        <f t="shared" si="0"/>
        <v>26731476</v>
      </c>
      <c r="G5" s="358">
        <f t="shared" si="0"/>
        <v>0</v>
      </c>
      <c r="H5" s="356">
        <f t="shared" si="0"/>
        <v>1606985</v>
      </c>
      <c r="I5" s="356">
        <f t="shared" si="0"/>
        <v>3247992</v>
      </c>
      <c r="J5" s="358">
        <f t="shared" si="0"/>
        <v>4854977</v>
      </c>
      <c r="K5" s="358">
        <f t="shared" si="0"/>
        <v>4835159</v>
      </c>
      <c r="L5" s="356">
        <f t="shared" si="0"/>
        <v>1563927</v>
      </c>
      <c r="M5" s="356">
        <f t="shared" si="0"/>
        <v>2541879</v>
      </c>
      <c r="N5" s="358">
        <f t="shared" si="0"/>
        <v>8940965</v>
      </c>
      <c r="O5" s="358">
        <f t="shared" si="0"/>
        <v>418723</v>
      </c>
      <c r="P5" s="356">
        <f t="shared" si="0"/>
        <v>2827892</v>
      </c>
      <c r="Q5" s="356">
        <f t="shared" si="0"/>
        <v>3114894</v>
      </c>
      <c r="R5" s="358">
        <f t="shared" si="0"/>
        <v>6361509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20157451</v>
      </c>
      <c r="X5" s="356">
        <f t="shared" si="0"/>
        <v>20048607</v>
      </c>
      <c r="Y5" s="358">
        <f t="shared" si="0"/>
        <v>108844</v>
      </c>
      <c r="Z5" s="359">
        <f>+IF(X5&lt;&gt;0,+(Y5/X5)*100,0)</f>
        <v>0.5429005616200666</v>
      </c>
      <c r="AA5" s="360">
        <f>+AA6+AA8+AA11+AA13+AA15</f>
        <v>26731476</v>
      </c>
    </row>
    <row r="6" spans="1:27" ht="12.75">
      <c r="A6" s="361" t="s">
        <v>205</v>
      </c>
      <c r="B6" s="142"/>
      <c r="C6" s="60">
        <f>+C7</f>
        <v>286344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286344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7210307</v>
      </c>
      <c r="D8" s="340">
        <f t="shared" si="2"/>
        <v>0</v>
      </c>
      <c r="E8" s="60">
        <f t="shared" si="2"/>
        <v>8073647</v>
      </c>
      <c r="F8" s="59">
        <f t="shared" si="2"/>
        <v>9563684</v>
      </c>
      <c r="G8" s="59">
        <f t="shared" si="2"/>
        <v>0</v>
      </c>
      <c r="H8" s="60">
        <f t="shared" si="2"/>
        <v>0</v>
      </c>
      <c r="I8" s="60">
        <f t="shared" si="2"/>
        <v>303756</v>
      </c>
      <c r="J8" s="59">
        <f t="shared" si="2"/>
        <v>303756</v>
      </c>
      <c r="K8" s="59">
        <f t="shared" si="2"/>
        <v>79384</v>
      </c>
      <c r="L8" s="60">
        <f t="shared" si="2"/>
        <v>0</v>
      </c>
      <c r="M8" s="60">
        <f t="shared" si="2"/>
        <v>0</v>
      </c>
      <c r="N8" s="59">
        <f t="shared" si="2"/>
        <v>79384</v>
      </c>
      <c r="O8" s="59">
        <f t="shared" si="2"/>
        <v>45233</v>
      </c>
      <c r="P8" s="60">
        <f t="shared" si="2"/>
        <v>0</v>
      </c>
      <c r="Q8" s="60">
        <f t="shared" si="2"/>
        <v>888234</v>
      </c>
      <c r="R8" s="59">
        <f t="shared" si="2"/>
        <v>933467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1316607</v>
      </c>
      <c r="X8" s="60">
        <f t="shared" si="2"/>
        <v>7172763</v>
      </c>
      <c r="Y8" s="59">
        <f t="shared" si="2"/>
        <v>-5856156</v>
      </c>
      <c r="Z8" s="61">
        <f>+IF(X8&lt;&gt;0,+(Y8/X8)*100,0)</f>
        <v>-81.64435378667886</v>
      </c>
      <c r="AA8" s="62">
        <f>SUM(AA9:AA10)</f>
        <v>9563684</v>
      </c>
    </row>
    <row r="9" spans="1:27" ht="12.75">
      <c r="A9" s="291" t="s">
        <v>230</v>
      </c>
      <c r="B9" s="142"/>
      <c r="C9" s="60">
        <v>5353788</v>
      </c>
      <c r="D9" s="340"/>
      <c r="E9" s="60">
        <v>8073647</v>
      </c>
      <c r="F9" s="59">
        <v>9563684</v>
      </c>
      <c r="G9" s="59"/>
      <c r="H9" s="60"/>
      <c r="I9" s="60">
        <v>303756</v>
      </c>
      <c r="J9" s="59">
        <v>303756</v>
      </c>
      <c r="K9" s="59">
        <v>79384</v>
      </c>
      <c r="L9" s="60"/>
      <c r="M9" s="60"/>
      <c r="N9" s="59">
        <v>79384</v>
      </c>
      <c r="O9" s="59">
        <v>45233</v>
      </c>
      <c r="P9" s="60"/>
      <c r="Q9" s="60">
        <v>888234</v>
      </c>
      <c r="R9" s="59">
        <v>933467</v>
      </c>
      <c r="S9" s="59"/>
      <c r="T9" s="60"/>
      <c r="U9" s="60"/>
      <c r="V9" s="59"/>
      <c r="W9" s="59">
        <v>1316607</v>
      </c>
      <c r="X9" s="60">
        <v>7172763</v>
      </c>
      <c r="Y9" s="59">
        <v>-5856156</v>
      </c>
      <c r="Z9" s="61">
        <v>-81.64</v>
      </c>
      <c r="AA9" s="62">
        <v>9563684</v>
      </c>
    </row>
    <row r="10" spans="1:27" ht="12.75">
      <c r="A10" s="291" t="s">
        <v>231</v>
      </c>
      <c r="B10" s="142"/>
      <c r="C10" s="60">
        <v>1856519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30572140</v>
      </c>
      <c r="D11" s="363">
        <f aca="true" t="shared" si="3" ref="D11:AA11">+D12</f>
        <v>0</v>
      </c>
      <c r="E11" s="362">
        <f t="shared" si="3"/>
        <v>2750000</v>
      </c>
      <c r="F11" s="364">
        <f t="shared" si="3"/>
        <v>2800000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706000</v>
      </c>
      <c r="N11" s="364">
        <f t="shared" si="3"/>
        <v>706000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706000</v>
      </c>
      <c r="X11" s="362">
        <f t="shared" si="3"/>
        <v>2100000</v>
      </c>
      <c r="Y11" s="364">
        <f t="shared" si="3"/>
        <v>-1394000</v>
      </c>
      <c r="Z11" s="365">
        <f>+IF(X11&lt;&gt;0,+(Y11/X11)*100,0)</f>
        <v>-66.38095238095238</v>
      </c>
      <c r="AA11" s="366">
        <f t="shared" si="3"/>
        <v>2800000</v>
      </c>
    </row>
    <row r="12" spans="1:27" ht="12.75">
      <c r="A12" s="291" t="s">
        <v>232</v>
      </c>
      <c r="B12" s="136"/>
      <c r="C12" s="60">
        <v>30572140</v>
      </c>
      <c r="D12" s="340"/>
      <c r="E12" s="60">
        <v>2750000</v>
      </c>
      <c r="F12" s="59">
        <v>2800000</v>
      </c>
      <c r="G12" s="59"/>
      <c r="H12" s="60"/>
      <c r="I12" s="60"/>
      <c r="J12" s="59"/>
      <c r="K12" s="59"/>
      <c r="L12" s="60"/>
      <c r="M12" s="60">
        <v>706000</v>
      </c>
      <c r="N12" s="59">
        <v>706000</v>
      </c>
      <c r="O12" s="59"/>
      <c r="P12" s="60"/>
      <c r="Q12" s="60"/>
      <c r="R12" s="59"/>
      <c r="S12" s="59"/>
      <c r="T12" s="60"/>
      <c r="U12" s="60"/>
      <c r="V12" s="59"/>
      <c r="W12" s="59">
        <v>706000</v>
      </c>
      <c r="X12" s="60">
        <v>2100000</v>
      </c>
      <c r="Y12" s="59">
        <v>-1394000</v>
      </c>
      <c r="Z12" s="61">
        <v>-66.38</v>
      </c>
      <c r="AA12" s="62">
        <v>2800000</v>
      </c>
    </row>
    <row r="13" spans="1:27" ht="12.75">
      <c r="A13" s="361" t="s">
        <v>208</v>
      </c>
      <c r="B13" s="136"/>
      <c r="C13" s="275">
        <f>+C14</f>
        <v>39925535</v>
      </c>
      <c r="D13" s="341">
        <f aca="true" t="shared" si="4" ref="D13:AA13">+D14</f>
        <v>0</v>
      </c>
      <c r="E13" s="275">
        <f t="shared" si="4"/>
        <v>14078626</v>
      </c>
      <c r="F13" s="342">
        <f t="shared" si="4"/>
        <v>14367792</v>
      </c>
      <c r="G13" s="342">
        <f t="shared" si="4"/>
        <v>0</v>
      </c>
      <c r="H13" s="275">
        <f t="shared" si="4"/>
        <v>1606985</v>
      </c>
      <c r="I13" s="275">
        <f t="shared" si="4"/>
        <v>2944236</v>
      </c>
      <c r="J13" s="342">
        <f t="shared" si="4"/>
        <v>4551221</v>
      </c>
      <c r="K13" s="342">
        <f t="shared" si="4"/>
        <v>4755775</v>
      </c>
      <c r="L13" s="275">
        <f t="shared" si="4"/>
        <v>1563927</v>
      </c>
      <c r="M13" s="275">
        <f t="shared" si="4"/>
        <v>1835879</v>
      </c>
      <c r="N13" s="342">
        <f t="shared" si="4"/>
        <v>8155581</v>
      </c>
      <c r="O13" s="342">
        <f t="shared" si="4"/>
        <v>373490</v>
      </c>
      <c r="P13" s="275">
        <f t="shared" si="4"/>
        <v>2827892</v>
      </c>
      <c r="Q13" s="275">
        <f t="shared" si="4"/>
        <v>2226660</v>
      </c>
      <c r="R13" s="342">
        <f t="shared" si="4"/>
        <v>5428042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18134844</v>
      </c>
      <c r="X13" s="275">
        <f t="shared" si="4"/>
        <v>10775844</v>
      </c>
      <c r="Y13" s="342">
        <f t="shared" si="4"/>
        <v>7359000</v>
      </c>
      <c r="Z13" s="335">
        <f>+IF(X13&lt;&gt;0,+(Y13/X13)*100,0)</f>
        <v>68.29163451141275</v>
      </c>
      <c r="AA13" s="273">
        <f t="shared" si="4"/>
        <v>14367792</v>
      </c>
    </row>
    <row r="14" spans="1:27" ht="12.75">
      <c r="A14" s="291" t="s">
        <v>233</v>
      </c>
      <c r="B14" s="136"/>
      <c r="C14" s="60">
        <v>39925535</v>
      </c>
      <c r="D14" s="340"/>
      <c r="E14" s="60">
        <v>14078626</v>
      </c>
      <c r="F14" s="59">
        <v>14367792</v>
      </c>
      <c r="G14" s="59"/>
      <c r="H14" s="60">
        <v>1606985</v>
      </c>
      <c r="I14" s="60">
        <v>2944236</v>
      </c>
      <c r="J14" s="59">
        <v>4551221</v>
      </c>
      <c r="K14" s="59">
        <v>4755775</v>
      </c>
      <c r="L14" s="60">
        <v>1563927</v>
      </c>
      <c r="M14" s="60">
        <v>1835879</v>
      </c>
      <c r="N14" s="59">
        <v>8155581</v>
      </c>
      <c r="O14" s="59">
        <v>373490</v>
      </c>
      <c r="P14" s="60">
        <v>2827892</v>
      </c>
      <c r="Q14" s="60">
        <v>2226660</v>
      </c>
      <c r="R14" s="59">
        <v>5428042</v>
      </c>
      <c r="S14" s="59"/>
      <c r="T14" s="60"/>
      <c r="U14" s="60"/>
      <c r="V14" s="59"/>
      <c r="W14" s="59">
        <v>18134844</v>
      </c>
      <c r="X14" s="60">
        <v>10775844</v>
      </c>
      <c r="Y14" s="59">
        <v>7359000</v>
      </c>
      <c r="Z14" s="61">
        <v>68.29</v>
      </c>
      <c r="AA14" s="62">
        <v>14367792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11885000</v>
      </c>
      <c r="F22" s="345">
        <f t="shared" si="6"/>
        <v>8629000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112368</v>
      </c>
      <c r="L22" s="343">
        <f t="shared" si="6"/>
        <v>0</v>
      </c>
      <c r="M22" s="343">
        <f t="shared" si="6"/>
        <v>17500</v>
      </c>
      <c r="N22" s="345">
        <f t="shared" si="6"/>
        <v>129868</v>
      </c>
      <c r="O22" s="345">
        <f t="shared" si="6"/>
        <v>20940</v>
      </c>
      <c r="P22" s="343">
        <f t="shared" si="6"/>
        <v>0</v>
      </c>
      <c r="Q22" s="343">
        <f t="shared" si="6"/>
        <v>50760</v>
      </c>
      <c r="R22" s="345">
        <f t="shared" si="6"/>
        <v>71700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201568</v>
      </c>
      <c r="X22" s="343">
        <f t="shared" si="6"/>
        <v>6471750</v>
      </c>
      <c r="Y22" s="345">
        <f t="shared" si="6"/>
        <v>-6270182</v>
      </c>
      <c r="Z22" s="336">
        <f>+IF(X22&lt;&gt;0,+(Y22/X22)*100,0)</f>
        <v>-96.88541739096844</v>
      </c>
      <c r="AA22" s="350">
        <f>SUM(AA23:AA32)</f>
        <v>8629000</v>
      </c>
    </row>
    <row r="23" spans="1:27" ht="12.75">
      <c r="A23" s="361" t="s">
        <v>237</v>
      </c>
      <c r="B23" s="142"/>
      <c r="C23" s="60"/>
      <c r="D23" s="340"/>
      <c r="E23" s="60"/>
      <c r="F23" s="59">
        <v>250000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187500</v>
      </c>
      <c r="Y23" s="59">
        <v>-187500</v>
      </c>
      <c r="Z23" s="61">
        <v>-100</v>
      </c>
      <c r="AA23" s="62">
        <v>250000</v>
      </c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5500000</v>
      </c>
      <c r="F25" s="59">
        <v>200000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150000</v>
      </c>
      <c r="Y25" s="59">
        <v>-150000</v>
      </c>
      <c r="Z25" s="61">
        <v>-100</v>
      </c>
      <c r="AA25" s="62">
        <v>200000</v>
      </c>
    </row>
    <row r="26" spans="1:27" ht="12.75">
      <c r="A26" s="361" t="s">
        <v>240</v>
      </c>
      <c r="B26" s="302"/>
      <c r="C26" s="362"/>
      <c r="D26" s="363"/>
      <c r="E26" s="362">
        <v>110000</v>
      </c>
      <c r="F26" s="364">
        <v>150000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112500</v>
      </c>
      <c r="Y26" s="364">
        <v>-112500</v>
      </c>
      <c r="Z26" s="365">
        <v>-100</v>
      </c>
      <c r="AA26" s="366">
        <v>150000</v>
      </c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6275000</v>
      </c>
      <c r="F32" s="59">
        <v>8029000</v>
      </c>
      <c r="G32" s="59"/>
      <c r="H32" s="60"/>
      <c r="I32" s="60"/>
      <c r="J32" s="59"/>
      <c r="K32" s="59">
        <v>112368</v>
      </c>
      <c r="L32" s="60"/>
      <c r="M32" s="60">
        <v>17500</v>
      </c>
      <c r="N32" s="59">
        <v>129868</v>
      </c>
      <c r="O32" s="59">
        <v>20940</v>
      </c>
      <c r="P32" s="60"/>
      <c r="Q32" s="60">
        <v>50760</v>
      </c>
      <c r="R32" s="59">
        <v>71700</v>
      </c>
      <c r="S32" s="59"/>
      <c r="T32" s="60"/>
      <c r="U32" s="60"/>
      <c r="V32" s="59"/>
      <c r="W32" s="59">
        <v>201568</v>
      </c>
      <c r="X32" s="60">
        <v>6021750</v>
      </c>
      <c r="Y32" s="59">
        <v>-5820182</v>
      </c>
      <c r="Z32" s="61">
        <v>-96.65</v>
      </c>
      <c r="AA32" s="62">
        <v>8029000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7607398</v>
      </c>
      <c r="D40" s="344">
        <f t="shared" si="9"/>
        <v>0</v>
      </c>
      <c r="E40" s="343">
        <f t="shared" si="9"/>
        <v>7280685</v>
      </c>
      <c r="F40" s="345">
        <f t="shared" si="9"/>
        <v>11305390</v>
      </c>
      <c r="G40" s="345">
        <f t="shared" si="9"/>
        <v>70175</v>
      </c>
      <c r="H40" s="343">
        <f t="shared" si="9"/>
        <v>0</v>
      </c>
      <c r="I40" s="343">
        <f t="shared" si="9"/>
        <v>36334</v>
      </c>
      <c r="J40" s="345">
        <f t="shared" si="9"/>
        <v>106509</v>
      </c>
      <c r="K40" s="345">
        <f t="shared" si="9"/>
        <v>5521</v>
      </c>
      <c r="L40" s="343">
        <f t="shared" si="9"/>
        <v>24140</v>
      </c>
      <c r="M40" s="343">
        <f t="shared" si="9"/>
        <v>0</v>
      </c>
      <c r="N40" s="345">
        <f t="shared" si="9"/>
        <v>29661</v>
      </c>
      <c r="O40" s="345">
        <f t="shared" si="9"/>
        <v>13441</v>
      </c>
      <c r="P40" s="343">
        <f t="shared" si="9"/>
        <v>0</v>
      </c>
      <c r="Q40" s="343">
        <f t="shared" si="9"/>
        <v>47222</v>
      </c>
      <c r="R40" s="345">
        <f t="shared" si="9"/>
        <v>60663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196833</v>
      </c>
      <c r="X40" s="343">
        <f t="shared" si="9"/>
        <v>8479043</v>
      </c>
      <c r="Y40" s="345">
        <f t="shared" si="9"/>
        <v>-8282210</v>
      </c>
      <c r="Z40" s="336">
        <f>+IF(X40&lt;&gt;0,+(Y40/X40)*100,0)</f>
        <v>-97.67859415266558</v>
      </c>
      <c r="AA40" s="350">
        <f>SUM(AA41:AA49)</f>
        <v>11305390</v>
      </c>
    </row>
    <row r="41" spans="1:27" ht="12.75">
      <c r="A41" s="361" t="s">
        <v>248</v>
      </c>
      <c r="B41" s="142"/>
      <c r="C41" s="362">
        <v>162745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4300000</v>
      </c>
      <c r="F42" s="53">
        <f t="shared" si="10"/>
        <v>8800000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6600000</v>
      </c>
      <c r="Y42" s="53">
        <f t="shared" si="10"/>
        <v>-6600000</v>
      </c>
      <c r="Z42" s="94">
        <f>+IF(X42&lt;&gt;0,+(Y42/X42)*100,0)</f>
        <v>-100</v>
      </c>
      <c r="AA42" s="95">
        <f>+AA62</f>
        <v>8800000</v>
      </c>
    </row>
    <row r="43" spans="1:27" ht="12.75">
      <c r="A43" s="361" t="s">
        <v>250</v>
      </c>
      <c r="B43" s="136"/>
      <c r="C43" s="275">
        <v>1270122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445042</v>
      </c>
      <c r="D44" s="368"/>
      <c r="E44" s="54">
        <v>1540200</v>
      </c>
      <c r="F44" s="53">
        <v>1873970</v>
      </c>
      <c r="G44" s="53"/>
      <c r="H44" s="54"/>
      <c r="I44" s="54">
        <v>36334</v>
      </c>
      <c r="J44" s="53">
        <v>36334</v>
      </c>
      <c r="K44" s="53">
        <v>5521</v>
      </c>
      <c r="L44" s="54">
        <v>24140</v>
      </c>
      <c r="M44" s="54"/>
      <c r="N44" s="53">
        <v>29661</v>
      </c>
      <c r="O44" s="53">
        <v>13441</v>
      </c>
      <c r="P44" s="54"/>
      <c r="Q44" s="54">
        <v>36222</v>
      </c>
      <c r="R44" s="53">
        <v>49663</v>
      </c>
      <c r="S44" s="53"/>
      <c r="T44" s="54"/>
      <c r="U44" s="54"/>
      <c r="V44" s="53"/>
      <c r="W44" s="53">
        <v>115658</v>
      </c>
      <c r="X44" s="54">
        <v>1405478</v>
      </c>
      <c r="Y44" s="53">
        <v>-1289820</v>
      </c>
      <c r="Z44" s="94">
        <v>-91.77</v>
      </c>
      <c r="AA44" s="95">
        <v>1873970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5464670</v>
      </c>
      <c r="D47" s="368"/>
      <c r="E47" s="54"/>
      <c r="F47" s="53">
        <v>631420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473565</v>
      </c>
      <c r="Y47" s="53">
        <v>-473565</v>
      </c>
      <c r="Z47" s="94">
        <v>-100</v>
      </c>
      <c r="AA47" s="95">
        <v>631420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264819</v>
      </c>
      <c r="D49" s="368"/>
      <c r="E49" s="54">
        <v>1440485</v>
      </c>
      <c r="F49" s="53"/>
      <c r="G49" s="53">
        <v>70175</v>
      </c>
      <c r="H49" s="54"/>
      <c r="I49" s="54"/>
      <c r="J49" s="53">
        <v>70175</v>
      </c>
      <c r="K49" s="53"/>
      <c r="L49" s="54"/>
      <c r="M49" s="54"/>
      <c r="N49" s="53"/>
      <c r="O49" s="53"/>
      <c r="P49" s="54"/>
      <c r="Q49" s="54">
        <v>11000</v>
      </c>
      <c r="R49" s="53">
        <v>11000</v>
      </c>
      <c r="S49" s="53"/>
      <c r="T49" s="54"/>
      <c r="U49" s="54"/>
      <c r="V49" s="53"/>
      <c r="W49" s="53">
        <v>81175</v>
      </c>
      <c r="X49" s="54"/>
      <c r="Y49" s="53">
        <v>81175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57982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57982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85659706</v>
      </c>
      <c r="D60" s="346">
        <f t="shared" si="14"/>
        <v>0</v>
      </c>
      <c r="E60" s="219">
        <f t="shared" si="14"/>
        <v>44067958</v>
      </c>
      <c r="F60" s="264">
        <f t="shared" si="14"/>
        <v>46665866</v>
      </c>
      <c r="G60" s="264">
        <f t="shared" si="14"/>
        <v>70175</v>
      </c>
      <c r="H60" s="219">
        <f t="shared" si="14"/>
        <v>1606985</v>
      </c>
      <c r="I60" s="219">
        <f t="shared" si="14"/>
        <v>3284326</v>
      </c>
      <c r="J60" s="264">
        <f t="shared" si="14"/>
        <v>4961486</v>
      </c>
      <c r="K60" s="264">
        <f t="shared" si="14"/>
        <v>4953048</v>
      </c>
      <c r="L60" s="219">
        <f t="shared" si="14"/>
        <v>1588067</v>
      </c>
      <c r="M60" s="219">
        <f t="shared" si="14"/>
        <v>2559379</v>
      </c>
      <c r="N60" s="264">
        <f t="shared" si="14"/>
        <v>9100494</v>
      </c>
      <c r="O60" s="264">
        <f t="shared" si="14"/>
        <v>453104</v>
      </c>
      <c r="P60" s="219">
        <f t="shared" si="14"/>
        <v>2827892</v>
      </c>
      <c r="Q60" s="219">
        <f t="shared" si="14"/>
        <v>3212876</v>
      </c>
      <c r="R60" s="264">
        <f t="shared" si="14"/>
        <v>6493872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20555852</v>
      </c>
      <c r="X60" s="219">
        <f t="shared" si="14"/>
        <v>34999400</v>
      </c>
      <c r="Y60" s="264">
        <f t="shared" si="14"/>
        <v>-14443548</v>
      </c>
      <c r="Z60" s="337">
        <f>+IF(X60&lt;&gt;0,+(Y60/X60)*100,0)</f>
        <v>-41.26798745121345</v>
      </c>
      <c r="AA60" s="232">
        <f>+AA57+AA54+AA51+AA40+AA37+AA34+AA22+AA5</f>
        <v>46665866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4300000</v>
      </c>
      <c r="F62" s="349">
        <f t="shared" si="15"/>
        <v>8800000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6600000</v>
      </c>
      <c r="Y62" s="349">
        <f t="shared" si="15"/>
        <v>-6600000</v>
      </c>
      <c r="Z62" s="338">
        <f>+IF(X62&lt;&gt;0,+(Y62/X62)*100,0)</f>
        <v>-100</v>
      </c>
      <c r="AA62" s="351">
        <f>SUM(AA63:AA66)</f>
        <v>8800000</v>
      </c>
    </row>
    <row r="63" spans="1:27" ht="12.75">
      <c r="A63" s="361" t="s">
        <v>259</v>
      </c>
      <c r="B63" s="136"/>
      <c r="C63" s="60"/>
      <c r="D63" s="340"/>
      <c r="E63" s="60">
        <v>4300000</v>
      </c>
      <c r="F63" s="59">
        <v>8800000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6600000</v>
      </c>
      <c r="Y63" s="59">
        <v>-6600000</v>
      </c>
      <c r="Z63" s="61">
        <v>-100</v>
      </c>
      <c r="AA63" s="62">
        <v>8800000</v>
      </c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19000589</v>
      </c>
      <c r="F5" s="358">
        <f t="shared" si="0"/>
        <v>21719398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16289549</v>
      </c>
      <c r="Y5" s="358">
        <f t="shared" si="0"/>
        <v>-16289549</v>
      </c>
      <c r="Z5" s="359">
        <f>+IF(X5&lt;&gt;0,+(Y5/X5)*100,0)</f>
        <v>-100</v>
      </c>
      <c r="AA5" s="360">
        <f>+AA6+AA8+AA11+AA13+AA15</f>
        <v>21719398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14679134</v>
      </c>
      <c r="F13" s="342">
        <f t="shared" si="4"/>
        <v>21719398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16289549</v>
      </c>
      <c r="Y13" s="342">
        <f t="shared" si="4"/>
        <v>-16289549</v>
      </c>
      <c r="Z13" s="335">
        <f>+IF(X13&lt;&gt;0,+(Y13/X13)*100,0)</f>
        <v>-100</v>
      </c>
      <c r="AA13" s="273">
        <f t="shared" si="4"/>
        <v>21719398</v>
      </c>
    </row>
    <row r="14" spans="1:27" ht="12.75">
      <c r="A14" s="291" t="s">
        <v>233</v>
      </c>
      <c r="B14" s="136"/>
      <c r="C14" s="60"/>
      <c r="D14" s="340"/>
      <c r="E14" s="60">
        <v>14679134</v>
      </c>
      <c r="F14" s="59">
        <v>21719398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16289549</v>
      </c>
      <c r="Y14" s="59">
        <v>-16289549</v>
      </c>
      <c r="Z14" s="61">
        <v>-100</v>
      </c>
      <c r="AA14" s="62">
        <v>21719398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4321455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4321455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19000589</v>
      </c>
      <c r="F60" s="264">
        <f t="shared" si="14"/>
        <v>21719398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16289549</v>
      </c>
      <c r="Y60" s="264">
        <f t="shared" si="14"/>
        <v>-16289549</v>
      </c>
      <c r="Z60" s="337">
        <f>+IF(X60&lt;&gt;0,+(Y60/X60)*100,0)</f>
        <v>-100</v>
      </c>
      <c r="AA60" s="232">
        <f>+AA57+AA54+AA51+AA40+AA37+AA34+AA22+AA5</f>
        <v>21719398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2017-05-05T12:14:26Z</dcterms:created>
  <dcterms:modified xsi:type="dcterms:W3CDTF">2017-05-05T12:14:29Z</dcterms:modified>
  <cp:category/>
  <cp:version/>
  <cp:contentType/>
  <cp:contentStatus/>
</cp:coreProperties>
</file>