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<sst xmlns="http://schemas.openxmlformats.org/spreadsheetml/2006/main" count="857" uniqueCount="303">
  <si>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Kou-Kamma(EC109)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</si>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</sst>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16036635</v>
      </c>
      <c r="C5" s="19">
        <v>0</v>
      </c>
      <c r="D5" s="59">
        <v>16686303</v>
      </c>
      <c r="E5" s="60">
        <v>17006720</v>
      </c>
      <c r="F5" s="60">
        <v>34553497</v>
      </c>
      <c r="G5" s="60">
        <v>-17546906</v>
      </c>
      <c r="H5" s="60">
        <v>33</v>
      </c>
      <c r="I5" s="60">
        <v>17006624</v>
      </c>
      <c r="J5" s="60">
        <v>33</v>
      </c>
      <c r="K5" s="60">
        <v>33</v>
      </c>
      <c r="L5" s="60">
        <v>33</v>
      </c>
      <c r="M5" s="60">
        <v>99</v>
      </c>
      <c r="N5" s="60">
        <v>33</v>
      </c>
      <c r="O5" s="60">
        <v>-8036</v>
      </c>
      <c r="P5" s="60">
        <v>33</v>
      </c>
      <c r="Q5" s="60">
        <v>-7970</v>
      </c>
      <c r="R5" s="60">
        <v>0</v>
      </c>
      <c r="S5" s="60">
        <v>0</v>
      </c>
      <c r="T5" s="60">
        <v>0</v>
      </c>
      <c r="U5" s="60">
        <v>0</v>
      </c>
      <c r="V5" s="60">
        <v>16998753</v>
      </c>
      <c r="W5" s="60">
        <v>12514725</v>
      </c>
      <c r="X5" s="60">
        <v>4484028</v>
      </c>
      <c r="Y5" s="61">
        <v>35.83</v>
      </c>
      <c r="Z5" s="62">
        <v>17006720</v>
      </c>
    </row>
    <row r="6" spans="1:26" ht="12.75">
      <c r="A6" s="58" t="s">
        <v>32</v>
      </c>
      <c r="B6" s="19">
        <v>25769670</v>
      </c>
      <c r="C6" s="19">
        <v>0</v>
      </c>
      <c r="D6" s="59">
        <v>23768299</v>
      </c>
      <c r="E6" s="60">
        <v>26853161</v>
      </c>
      <c r="F6" s="60">
        <v>2646750</v>
      </c>
      <c r="G6" s="60">
        <v>2122786</v>
      </c>
      <c r="H6" s="60">
        <v>2454897</v>
      </c>
      <c r="I6" s="60">
        <v>7224433</v>
      </c>
      <c r="J6" s="60">
        <v>2415104</v>
      </c>
      <c r="K6" s="60">
        <v>2402345</v>
      </c>
      <c r="L6" s="60">
        <v>2119402</v>
      </c>
      <c r="M6" s="60">
        <v>6936851</v>
      </c>
      <c r="N6" s="60">
        <v>2291752</v>
      </c>
      <c r="O6" s="60">
        <v>1963740</v>
      </c>
      <c r="P6" s="60">
        <v>2327644</v>
      </c>
      <c r="Q6" s="60">
        <v>6583136</v>
      </c>
      <c r="R6" s="60">
        <v>0</v>
      </c>
      <c r="S6" s="60">
        <v>0</v>
      </c>
      <c r="T6" s="60">
        <v>0</v>
      </c>
      <c r="U6" s="60">
        <v>0</v>
      </c>
      <c r="V6" s="60">
        <v>20744420</v>
      </c>
      <c r="W6" s="60">
        <v>17826228</v>
      </c>
      <c r="X6" s="60">
        <v>2918192</v>
      </c>
      <c r="Y6" s="61">
        <v>16.37</v>
      </c>
      <c r="Z6" s="62">
        <v>26853161</v>
      </c>
    </row>
    <row r="7" spans="1:26" ht="12.75">
      <c r="A7" s="58" t="s">
        <v>33</v>
      </c>
      <c r="B7" s="19">
        <v>206011</v>
      </c>
      <c r="C7" s="19">
        <v>0</v>
      </c>
      <c r="D7" s="59">
        <v>32011</v>
      </c>
      <c r="E7" s="60">
        <v>32011</v>
      </c>
      <c r="F7" s="60">
        <v>1365</v>
      </c>
      <c r="G7" s="60">
        <v>11495</v>
      </c>
      <c r="H7" s="60">
        <v>10104</v>
      </c>
      <c r="I7" s="60">
        <v>22964</v>
      </c>
      <c r="J7" s="60">
        <v>2</v>
      </c>
      <c r="K7" s="60">
        <v>102</v>
      </c>
      <c r="L7" s="60">
        <v>6</v>
      </c>
      <c r="M7" s="60">
        <v>110</v>
      </c>
      <c r="N7" s="60">
        <v>6425</v>
      </c>
      <c r="O7" s="60">
        <v>32</v>
      </c>
      <c r="P7" s="60">
        <v>2</v>
      </c>
      <c r="Q7" s="60">
        <v>6459</v>
      </c>
      <c r="R7" s="60">
        <v>0</v>
      </c>
      <c r="S7" s="60">
        <v>0</v>
      </c>
      <c r="T7" s="60">
        <v>0</v>
      </c>
      <c r="U7" s="60">
        <v>0</v>
      </c>
      <c r="V7" s="60">
        <v>29533</v>
      </c>
      <c r="W7" s="60">
        <v>24012</v>
      </c>
      <c r="X7" s="60">
        <v>5521</v>
      </c>
      <c r="Y7" s="61">
        <v>22.99</v>
      </c>
      <c r="Z7" s="62">
        <v>32011</v>
      </c>
    </row>
    <row r="8" spans="1:26" ht="12.75">
      <c r="A8" s="58" t="s">
        <v>34</v>
      </c>
      <c r="B8" s="19">
        <v>44191523</v>
      </c>
      <c r="C8" s="19">
        <v>0</v>
      </c>
      <c r="D8" s="59">
        <v>45214626</v>
      </c>
      <c r="E8" s="60">
        <v>46035000</v>
      </c>
      <c r="F8" s="60">
        <v>16573018</v>
      </c>
      <c r="G8" s="60">
        <v>250000</v>
      </c>
      <c r="H8" s="60">
        <v>2859450</v>
      </c>
      <c r="I8" s="60">
        <v>19682468</v>
      </c>
      <c r="J8" s="60">
        <v>269687</v>
      </c>
      <c r="K8" s="60">
        <v>967655</v>
      </c>
      <c r="L8" s="60">
        <v>2743434</v>
      </c>
      <c r="M8" s="60">
        <v>3980776</v>
      </c>
      <c r="N8" s="60">
        <v>0</v>
      </c>
      <c r="O8" s="60">
        <v>300000</v>
      </c>
      <c r="P8" s="60">
        <v>9941000</v>
      </c>
      <c r="Q8" s="60">
        <v>10241000</v>
      </c>
      <c r="R8" s="60">
        <v>0</v>
      </c>
      <c r="S8" s="60">
        <v>0</v>
      </c>
      <c r="T8" s="60">
        <v>0</v>
      </c>
      <c r="U8" s="60">
        <v>0</v>
      </c>
      <c r="V8" s="60">
        <v>33904244</v>
      </c>
      <c r="W8" s="60">
        <v>33910974</v>
      </c>
      <c r="X8" s="60">
        <v>-6730</v>
      </c>
      <c r="Y8" s="61">
        <v>-0.02</v>
      </c>
      <c r="Z8" s="62">
        <v>46035000</v>
      </c>
    </row>
    <row r="9" spans="1:26" ht="12.75">
      <c r="A9" s="58" t="s">
        <v>35</v>
      </c>
      <c r="B9" s="19">
        <v>14744990</v>
      </c>
      <c r="C9" s="19">
        <v>0</v>
      </c>
      <c r="D9" s="59">
        <v>36153749</v>
      </c>
      <c r="E9" s="60">
        <v>30515048</v>
      </c>
      <c r="F9" s="60">
        <v>1206286</v>
      </c>
      <c r="G9" s="60">
        <v>1411006</v>
      </c>
      <c r="H9" s="60">
        <v>1092114</v>
      </c>
      <c r="I9" s="60">
        <v>3709406</v>
      </c>
      <c r="J9" s="60">
        <v>1415080</v>
      </c>
      <c r="K9" s="60">
        <v>1420631</v>
      </c>
      <c r="L9" s="60">
        <v>1323348</v>
      </c>
      <c r="M9" s="60">
        <v>4159059</v>
      </c>
      <c r="N9" s="60">
        <v>1596856</v>
      </c>
      <c r="O9" s="60">
        <v>1400715</v>
      </c>
      <c r="P9" s="60">
        <v>1110728</v>
      </c>
      <c r="Q9" s="60">
        <v>4108299</v>
      </c>
      <c r="R9" s="60">
        <v>0</v>
      </c>
      <c r="S9" s="60">
        <v>0</v>
      </c>
      <c r="T9" s="60">
        <v>0</v>
      </c>
      <c r="U9" s="60">
        <v>0</v>
      </c>
      <c r="V9" s="60">
        <v>11976764</v>
      </c>
      <c r="W9" s="60">
        <v>27115308</v>
      </c>
      <c r="X9" s="60">
        <v>-15138544</v>
      </c>
      <c r="Y9" s="61">
        <v>-55.83</v>
      </c>
      <c r="Z9" s="62">
        <v>30515048</v>
      </c>
    </row>
    <row r="10" spans="1:26" ht="22.5">
      <c r="A10" s="63" t="s">
        <v>278</v>
      </c>
      <c r="B10" s="64">
        <f>SUM(B5:B9)</f>
        <v>100948829</v>
      </c>
      <c r="C10" s="64">
        <f>SUM(C5:C9)</f>
        <v>0</v>
      </c>
      <c r="D10" s="65">
        <f aca="true" t="shared" si="0" ref="D10:Z10">SUM(D5:D9)</f>
        <v>121854988</v>
      </c>
      <c r="E10" s="66">
        <f t="shared" si="0"/>
        <v>120441940</v>
      </c>
      <c r="F10" s="66">
        <f t="shared" si="0"/>
        <v>54980916</v>
      </c>
      <c r="G10" s="66">
        <f t="shared" si="0"/>
        <v>-13751619</v>
      </c>
      <c r="H10" s="66">
        <f t="shared" si="0"/>
        <v>6416598</v>
      </c>
      <c r="I10" s="66">
        <f t="shared" si="0"/>
        <v>47645895</v>
      </c>
      <c r="J10" s="66">
        <f t="shared" si="0"/>
        <v>4099906</v>
      </c>
      <c r="K10" s="66">
        <f t="shared" si="0"/>
        <v>4790766</v>
      </c>
      <c r="L10" s="66">
        <f t="shared" si="0"/>
        <v>6186223</v>
      </c>
      <c r="M10" s="66">
        <f t="shared" si="0"/>
        <v>15076895</v>
      </c>
      <c r="N10" s="66">
        <f t="shared" si="0"/>
        <v>3895066</v>
      </c>
      <c r="O10" s="66">
        <f t="shared" si="0"/>
        <v>3656451</v>
      </c>
      <c r="P10" s="66">
        <f t="shared" si="0"/>
        <v>13379407</v>
      </c>
      <c r="Q10" s="66">
        <f t="shared" si="0"/>
        <v>20930924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83653714</v>
      </c>
      <c r="W10" s="66">
        <f t="shared" si="0"/>
        <v>91391247</v>
      </c>
      <c r="X10" s="66">
        <f t="shared" si="0"/>
        <v>-7737533</v>
      </c>
      <c r="Y10" s="67">
        <f>+IF(W10&lt;&gt;0,(X10/W10)*100,0)</f>
        <v>-8.466383000551463</v>
      </c>
      <c r="Z10" s="68">
        <f t="shared" si="0"/>
        <v>120441940</v>
      </c>
    </row>
    <row r="11" spans="1:26" ht="12.75">
      <c r="A11" s="58" t="s">
        <v>37</v>
      </c>
      <c r="B11" s="19">
        <v>39820763</v>
      </c>
      <c r="C11" s="19">
        <v>0</v>
      </c>
      <c r="D11" s="59">
        <v>46779679</v>
      </c>
      <c r="E11" s="60">
        <v>43178000</v>
      </c>
      <c r="F11" s="60">
        <v>3280400</v>
      </c>
      <c r="G11" s="60">
        <v>3460523</v>
      </c>
      <c r="H11" s="60">
        <v>3309538</v>
      </c>
      <c r="I11" s="60">
        <v>10050461</v>
      </c>
      <c r="J11" s="60">
        <v>3470782</v>
      </c>
      <c r="K11" s="60">
        <v>3607653</v>
      </c>
      <c r="L11" s="60">
        <v>3409350</v>
      </c>
      <c r="M11" s="60">
        <v>10487785</v>
      </c>
      <c r="N11" s="60">
        <v>3479904</v>
      </c>
      <c r="O11" s="60">
        <v>3132669</v>
      </c>
      <c r="P11" s="60">
        <v>3189654</v>
      </c>
      <c r="Q11" s="60">
        <v>9802227</v>
      </c>
      <c r="R11" s="60">
        <v>0</v>
      </c>
      <c r="S11" s="60">
        <v>0</v>
      </c>
      <c r="T11" s="60">
        <v>0</v>
      </c>
      <c r="U11" s="60">
        <v>0</v>
      </c>
      <c r="V11" s="60">
        <v>30340473</v>
      </c>
      <c r="W11" s="60">
        <v>35084763</v>
      </c>
      <c r="X11" s="60">
        <v>-4744290</v>
      </c>
      <c r="Y11" s="61">
        <v>-13.52</v>
      </c>
      <c r="Z11" s="62">
        <v>43178000</v>
      </c>
    </row>
    <row r="12" spans="1:26" ht="12.75">
      <c r="A12" s="58" t="s">
        <v>38</v>
      </c>
      <c r="B12" s="19">
        <v>3000433</v>
      </c>
      <c r="C12" s="19">
        <v>0</v>
      </c>
      <c r="D12" s="59">
        <v>3270026</v>
      </c>
      <c r="E12" s="60">
        <v>3270026</v>
      </c>
      <c r="F12" s="60">
        <v>236991</v>
      </c>
      <c r="G12" s="60">
        <v>93588</v>
      </c>
      <c r="H12" s="60">
        <v>256558</v>
      </c>
      <c r="I12" s="60">
        <v>587137</v>
      </c>
      <c r="J12" s="60">
        <v>256558</v>
      </c>
      <c r="K12" s="60">
        <v>256558</v>
      </c>
      <c r="L12" s="60">
        <v>256558</v>
      </c>
      <c r="M12" s="60">
        <v>769674</v>
      </c>
      <c r="N12" s="60">
        <v>256558</v>
      </c>
      <c r="O12" s="60">
        <v>256558</v>
      </c>
      <c r="P12" s="60">
        <v>256558</v>
      </c>
      <c r="Q12" s="60">
        <v>769674</v>
      </c>
      <c r="R12" s="60">
        <v>0</v>
      </c>
      <c r="S12" s="60">
        <v>0</v>
      </c>
      <c r="T12" s="60">
        <v>0</v>
      </c>
      <c r="U12" s="60">
        <v>0</v>
      </c>
      <c r="V12" s="60">
        <v>2126485</v>
      </c>
      <c r="W12" s="60">
        <v>2452518</v>
      </c>
      <c r="X12" s="60">
        <v>-326033</v>
      </c>
      <c r="Y12" s="61">
        <v>-13.29</v>
      </c>
      <c r="Z12" s="62">
        <v>3270026</v>
      </c>
    </row>
    <row r="13" spans="1:26" ht="12.75">
      <c r="A13" s="58" t="s">
        <v>279</v>
      </c>
      <c r="B13" s="19">
        <v>21857880</v>
      </c>
      <c r="C13" s="19">
        <v>0</v>
      </c>
      <c r="D13" s="59">
        <v>21095660</v>
      </c>
      <c r="E13" s="60">
        <v>22169006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1571702</v>
      </c>
      <c r="L13" s="60">
        <v>0</v>
      </c>
      <c r="M13" s="60">
        <v>1571702</v>
      </c>
      <c r="N13" s="60">
        <v>1623061</v>
      </c>
      <c r="O13" s="60">
        <v>0</v>
      </c>
      <c r="P13" s="60">
        <v>0</v>
      </c>
      <c r="Q13" s="60">
        <v>1623061</v>
      </c>
      <c r="R13" s="60">
        <v>0</v>
      </c>
      <c r="S13" s="60">
        <v>0</v>
      </c>
      <c r="T13" s="60">
        <v>0</v>
      </c>
      <c r="U13" s="60">
        <v>0</v>
      </c>
      <c r="V13" s="60">
        <v>3194763</v>
      </c>
      <c r="W13" s="60">
        <v>15821748</v>
      </c>
      <c r="X13" s="60">
        <v>-12626985</v>
      </c>
      <c r="Y13" s="61">
        <v>-79.81</v>
      </c>
      <c r="Z13" s="62">
        <v>22169006</v>
      </c>
    </row>
    <row r="14" spans="1:26" ht="12.75">
      <c r="A14" s="58" t="s">
        <v>40</v>
      </c>
      <c r="B14" s="19">
        <v>995317</v>
      </c>
      <c r="C14" s="19">
        <v>0</v>
      </c>
      <c r="D14" s="59">
        <v>422243</v>
      </c>
      <c r="E14" s="60">
        <v>1322243</v>
      </c>
      <c r="F14" s="60">
        <v>6620</v>
      </c>
      <c r="G14" s="60">
        <v>1687</v>
      </c>
      <c r="H14" s="60">
        <v>42241</v>
      </c>
      <c r="I14" s="60">
        <v>50548</v>
      </c>
      <c r="J14" s="60">
        <v>52929</v>
      </c>
      <c r="K14" s="60">
        <v>344142</v>
      </c>
      <c r="L14" s="60">
        <v>160933</v>
      </c>
      <c r="M14" s="60">
        <v>558004</v>
      </c>
      <c r="N14" s="60">
        <v>44026</v>
      </c>
      <c r="O14" s="60">
        <v>169099</v>
      </c>
      <c r="P14" s="60">
        <v>30687</v>
      </c>
      <c r="Q14" s="60">
        <v>243812</v>
      </c>
      <c r="R14" s="60">
        <v>0</v>
      </c>
      <c r="S14" s="60">
        <v>0</v>
      </c>
      <c r="T14" s="60">
        <v>0</v>
      </c>
      <c r="U14" s="60">
        <v>0</v>
      </c>
      <c r="V14" s="60">
        <v>852364</v>
      </c>
      <c r="W14" s="60">
        <v>316683</v>
      </c>
      <c r="X14" s="60">
        <v>535681</v>
      </c>
      <c r="Y14" s="61">
        <v>169.15</v>
      </c>
      <c r="Z14" s="62">
        <v>1322243</v>
      </c>
    </row>
    <row r="15" spans="1:26" ht="12.75">
      <c r="A15" s="58" t="s">
        <v>41</v>
      </c>
      <c r="B15" s="19">
        <v>3198959</v>
      </c>
      <c r="C15" s="19">
        <v>0</v>
      </c>
      <c r="D15" s="59">
        <v>3721931</v>
      </c>
      <c r="E15" s="60">
        <v>4771931</v>
      </c>
      <c r="F15" s="60">
        <v>11231</v>
      </c>
      <c r="G15" s="60">
        <v>75421</v>
      </c>
      <c r="H15" s="60">
        <v>436921</v>
      </c>
      <c r="I15" s="60">
        <v>523573</v>
      </c>
      <c r="J15" s="60">
        <v>113838</v>
      </c>
      <c r="K15" s="60">
        <v>79419</v>
      </c>
      <c r="L15" s="60">
        <v>643545</v>
      </c>
      <c r="M15" s="60">
        <v>836802</v>
      </c>
      <c r="N15" s="60">
        <v>296437</v>
      </c>
      <c r="O15" s="60">
        <v>141398</v>
      </c>
      <c r="P15" s="60">
        <v>290947</v>
      </c>
      <c r="Q15" s="60">
        <v>728782</v>
      </c>
      <c r="R15" s="60">
        <v>0</v>
      </c>
      <c r="S15" s="60">
        <v>0</v>
      </c>
      <c r="T15" s="60">
        <v>0</v>
      </c>
      <c r="U15" s="60">
        <v>0</v>
      </c>
      <c r="V15" s="60">
        <v>2089157</v>
      </c>
      <c r="W15" s="60">
        <v>2791449</v>
      </c>
      <c r="X15" s="60">
        <v>-702292</v>
      </c>
      <c r="Y15" s="61">
        <v>-25.16</v>
      </c>
      <c r="Z15" s="62">
        <v>4771931</v>
      </c>
    </row>
    <row r="16" spans="1:26" ht="12.75">
      <c r="A16" s="69" t="s">
        <v>42</v>
      </c>
      <c r="B16" s="19">
        <v>15846078</v>
      </c>
      <c r="C16" s="19">
        <v>0</v>
      </c>
      <c r="D16" s="59">
        <v>18041770</v>
      </c>
      <c r="E16" s="60">
        <v>21894000</v>
      </c>
      <c r="F16" s="60">
        <v>7344859</v>
      </c>
      <c r="G16" s="60">
        <v>-2889691</v>
      </c>
      <c r="H16" s="60">
        <v>912136</v>
      </c>
      <c r="I16" s="60">
        <v>5367304</v>
      </c>
      <c r="J16" s="60">
        <v>772530</v>
      </c>
      <c r="K16" s="60">
        <v>684771</v>
      </c>
      <c r="L16" s="60">
        <v>1001984</v>
      </c>
      <c r="M16" s="60">
        <v>2459285</v>
      </c>
      <c r="N16" s="60">
        <v>820328</v>
      </c>
      <c r="O16" s="60">
        <v>904612</v>
      </c>
      <c r="P16" s="60">
        <v>1440187</v>
      </c>
      <c r="Q16" s="60">
        <v>3165127</v>
      </c>
      <c r="R16" s="60">
        <v>0</v>
      </c>
      <c r="S16" s="60">
        <v>0</v>
      </c>
      <c r="T16" s="60">
        <v>0</v>
      </c>
      <c r="U16" s="60">
        <v>0</v>
      </c>
      <c r="V16" s="60">
        <v>10991716</v>
      </c>
      <c r="W16" s="60">
        <v>13531329</v>
      </c>
      <c r="X16" s="60">
        <v>-2539613</v>
      </c>
      <c r="Y16" s="61">
        <v>-18.77</v>
      </c>
      <c r="Z16" s="62">
        <v>21894000</v>
      </c>
    </row>
    <row r="17" spans="1:26" ht="12.75">
      <c r="A17" s="58" t="s">
        <v>43</v>
      </c>
      <c r="B17" s="19">
        <v>42566925</v>
      </c>
      <c r="C17" s="19">
        <v>0</v>
      </c>
      <c r="D17" s="59">
        <v>49026432</v>
      </c>
      <c r="E17" s="60">
        <v>44454124</v>
      </c>
      <c r="F17" s="60">
        <v>377328</v>
      </c>
      <c r="G17" s="60">
        <v>665247</v>
      </c>
      <c r="H17" s="60">
        <v>1002903</v>
      </c>
      <c r="I17" s="60">
        <v>2045478</v>
      </c>
      <c r="J17" s="60">
        <v>1318873</v>
      </c>
      <c r="K17" s="60">
        <v>1110545</v>
      </c>
      <c r="L17" s="60">
        <v>3310877</v>
      </c>
      <c r="M17" s="60">
        <v>5740295</v>
      </c>
      <c r="N17" s="60">
        <v>1353392</v>
      </c>
      <c r="O17" s="60">
        <v>845355</v>
      </c>
      <c r="P17" s="60">
        <v>1017059</v>
      </c>
      <c r="Q17" s="60">
        <v>3215806</v>
      </c>
      <c r="R17" s="60">
        <v>0</v>
      </c>
      <c r="S17" s="60">
        <v>0</v>
      </c>
      <c r="T17" s="60">
        <v>0</v>
      </c>
      <c r="U17" s="60">
        <v>0</v>
      </c>
      <c r="V17" s="60">
        <v>11001579</v>
      </c>
      <c r="W17" s="60">
        <v>36769833</v>
      </c>
      <c r="X17" s="60">
        <v>-25768254</v>
      </c>
      <c r="Y17" s="61">
        <v>-70.08</v>
      </c>
      <c r="Z17" s="62">
        <v>44454124</v>
      </c>
    </row>
    <row r="18" spans="1:26" ht="12.75">
      <c r="A18" s="70" t="s">
        <v>44</v>
      </c>
      <c r="B18" s="71">
        <f>SUM(B11:B17)</f>
        <v>127286355</v>
      </c>
      <c r="C18" s="71">
        <f>SUM(C11:C17)</f>
        <v>0</v>
      </c>
      <c r="D18" s="72">
        <f aca="true" t="shared" si="1" ref="D18:Z18">SUM(D11:D17)</f>
        <v>142357741</v>
      </c>
      <c r="E18" s="73">
        <f t="shared" si="1"/>
        <v>141059330</v>
      </c>
      <c r="F18" s="73">
        <f t="shared" si="1"/>
        <v>11257429</v>
      </c>
      <c r="G18" s="73">
        <f t="shared" si="1"/>
        <v>1406775</v>
      </c>
      <c r="H18" s="73">
        <f t="shared" si="1"/>
        <v>5960297</v>
      </c>
      <c r="I18" s="73">
        <f t="shared" si="1"/>
        <v>18624501</v>
      </c>
      <c r="J18" s="73">
        <f t="shared" si="1"/>
        <v>5985510</v>
      </c>
      <c r="K18" s="73">
        <f t="shared" si="1"/>
        <v>7654790</v>
      </c>
      <c r="L18" s="73">
        <f t="shared" si="1"/>
        <v>8783247</v>
      </c>
      <c r="M18" s="73">
        <f t="shared" si="1"/>
        <v>22423547</v>
      </c>
      <c r="N18" s="73">
        <f t="shared" si="1"/>
        <v>7873706</v>
      </c>
      <c r="O18" s="73">
        <f t="shared" si="1"/>
        <v>5449691</v>
      </c>
      <c r="P18" s="73">
        <f t="shared" si="1"/>
        <v>6225092</v>
      </c>
      <c r="Q18" s="73">
        <f t="shared" si="1"/>
        <v>19548489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60596537</v>
      </c>
      <c r="W18" s="73">
        <f t="shared" si="1"/>
        <v>106768323</v>
      </c>
      <c r="X18" s="73">
        <f t="shared" si="1"/>
        <v>-46171786</v>
      </c>
      <c r="Y18" s="67">
        <f>+IF(W18&lt;&gt;0,(X18/W18)*100,0)</f>
        <v>-43.24483583019282</v>
      </c>
      <c r="Z18" s="74">
        <f t="shared" si="1"/>
        <v>141059330</v>
      </c>
    </row>
    <row r="19" spans="1:26" ht="12.75">
      <c r="A19" s="70" t="s">
        <v>45</v>
      </c>
      <c r="B19" s="75">
        <f>+B10-B18</f>
        <v>-26337526</v>
      </c>
      <c r="C19" s="75">
        <f>+C10-C18</f>
        <v>0</v>
      </c>
      <c r="D19" s="76">
        <f aca="true" t="shared" si="2" ref="D19:Z19">+D10-D18</f>
        <v>-20502753</v>
      </c>
      <c r="E19" s="77">
        <f t="shared" si="2"/>
        <v>-20617390</v>
      </c>
      <c r="F19" s="77">
        <f t="shared" si="2"/>
        <v>43723487</v>
      </c>
      <c r="G19" s="77">
        <f t="shared" si="2"/>
        <v>-15158394</v>
      </c>
      <c r="H19" s="77">
        <f t="shared" si="2"/>
        <v>456301</v>
      </c>
      <c r="I19" s="77">
        <f t="shared" si="2"/>
        <v>29021394</v>
      </c>
      <c r="J19" s="77">
        <f t="shared" si="2"/>
        <v>-1885604</v>
      </c>
      <c r="K19" s="77">
        <f t="shared" si="2"/>
        <v>-2864024</v>
      </c>
      <c r="L19" s="77">
        <f t="shared" si="2"/>
        <v>-2597024</v>
      </c>
      <c r="M19" s="77">
        <f t="shared" si="2"/>
        <v>-7346652</v>
      </c>
      <c r="N19" s="77">
        <f t="shared" si="2"/>
        <v>-3978640</v>
      </c>
      <c r="O19" s="77">
        <f t="shared" si="2"/>
        <v>-1793240</v>
      </c>
      <c r="P19" s="77">
        <f t="shared" si="2"/>
        <v>7154315</v>
      </c>
      <c r="Q19" s="77">
        <f t="shared" si="2"/>
        <v>1382435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23057177</v>
      </c>
      <c r="W19" s="77">
        <f>IF(E10=E18,0,W10-W18)</f>
        <v>-15377076</v>
      </c>
      <c r="X19" s="77">
        <f t="shared" si="2"/>
        <v>38434253</v>
      </c>
      <c r="Y19" s="78">
        <f>+IF(W19&lt;&gt;0,(X19/W19)*100,0)</f>
        <v>-249.94513261168768</v>
      </c>
      <c r="Z19" s="79">
        <f t="shared" si="2"/>
        <v>-20617390</v>
      </c>
    </row>
    <row r="20" spans="1:26" ht="12.75">
      <c r="A20" s="58" t="s">
        <v>46</v>
      </c>
      <c r="B20" s="19">
        <v>22201208</v>
      </c>
      <c r="C20" s="19">
        <v>0</v>
      </c>
      <c r="D20" s="59">
        <v>18604300</v>
      </c>
      <c r="E20" s="60">
        <v>21604000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13953222</v>
      </c>
      <c r="X20" s="60">
        <v>-13953222</v>
      </c>
      <c r="Y20" s="61">
        <v>-100</v>
      </c>
      <c r="Z20" s="62">
        <v>21604000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-4136318</v>
      </c>
      <c r="C22" s="86">
        <f>SUM(C19:C21)</f>
        <v>0</v>
      </c>
      <c r="D22" s="87">
        <f aca="true" t="shared" si="3" ref="D22:Z22">SUM(D19:D21)</f>
        <v>-1898453</v>
      </c>
      <c r="E22" s="88">
        <f t="shared" si="3"/>
        <v>986610</v>
      </c>
      <c r="F22" s="88">
        <f t="shared" si="3"/>
        <v>43723487</v>
      </c>
      <c r="G22" s="88">
        <f t="shared" si="3"/>
        <v>-15158394</v>
      </c>
      <c r="H22" s="88">
        <f t="shared" si="3"/>
        <v>456301</v>
      </c>
      <c r="I22" s="88">
        <f t="shared" si="3"/>
        <v>29021394</v>
      </c>
      <c r="J22" s="88">
        <f t="shared" si="3"/>
        <v>-1885604</v>
      </c>
      <c r="K22" s="88">
        <f t="shared" si="3"/>
        <v>-2864024</v>
      </c>
      <c r="L22" s="88">
        <f t="shared" si="3"/>
        <v>-2597024</v>
      </c>
      <c r="M22" s="88">
        <f t="shared" si="3"/>
        <v>-7346652</v>
      </c>
      <c r="N22" s="88">
        <f t="shared" si="3"/>
        <v>-3978640</v>
      </c>
      <c r="O22" s="88">
        <f t="shared" si="3"/>
        <v>-1793240</v>
      </c>
      <c r="P22" s="88">
        <f t="shared" si="3"/>
        <v>7154315</v>
      </c>
      <c r="Q22" s="88">
        <f t="shared" si="3"/>
        <v>1382435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23057177</v>
      </c>
      <c r="W22" s="88">
        <f t="shared" si="3"/>
        <v>-1423854</v>
      </c>
      <c r="X22" s="88">
        <f t="shared" si="3"/>
        <v>24481031</v>
      </c>
      <c r="Y22" s="89">
        <f>+IF(W22&lt;&gt;0,(X22/W22)*100,0)</f>
        <v>-1719.3498069324523</v>
      </c>
      <c r="Z22" s="90">
        <f t="shared" si="3"/>
        <v>986610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-4136318</v>
      </c>
      <c r="C24" s="75">
        <f>SUM(C22:C23)</f>
        <v>0</v>
      </c>
      <c r="D24" s="76">
        <f aca="true" t="shared" si="4" ref="D24:Z24">SUM(D22:D23)</f>
        <v>-1898453</v>
      </c>
      <c r="E24" s="77">
        <f t="shared" si="4"/>
        <v>986610</v>
      </c>
      <c r="F24" s="77">
        <f t="shared" si="4"/>
        <v>43723487</v>
      </c>
      <c r="G24" s="77">
        <f t="shared" si="4"/>
        <v>-15158394</v>
      </c>
      <c r="H24" s="77">
        <f t="shared" si="4"/>
        <v>456301</v>
      </c>
      <c r="I24" s="77">
        <f t="shared" si="4"/>
        <v>29021394</v>
      </c>
      <c r="J24" s="77">
        <f t="shared" si="4"/>
        <v>-1885604</v>
      </c>
      <c r="K24" s="77">
        <f t="shared" si="4"/>
        <v>-2864024</v>
      </c>
      <c r="L24" s="77">
        <f t="shared" si="4"/>
        <v>-2597024</v>
      </c>
      <c r="M24" s="77">
        <f t="shared" si="4"/>
        <v>-7346652</v>
      </c>
      <c r="N24" s="77">
        <f t="shared" si="4"/>
        <v>-3978640</v>
      </c>
      <c r="O24" s="77">
        <f t="shared" si="4"/>
        <v>-1793240</v>
      </c>
      <c r="P24" s="77">
        <f t="shared" si="4"/>
        <v>7154315</v>
      </c>
      <c r="Q24" s="77">
        <f t="shared" si="4"/>
        <v>1382435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23057177</v>
      </c>
      <c r="W24" s="77">
        <f t="shared" si="4"/>
        <v>-1423854</v>
      </c>
      <c r="X24" s="77">
        <f t="shared" si="4"/>
        <v>24481031</v>
      </c>
      <c r="Y24" s="78">
        <f>+IF(W24&lt;&gt;0,(X24/W24)*100,0)</f>
        <v>-1719.3498069324523</v>
      </c>
      <c r="Z24" s="79">
        <f t="shared" si="4"/>
        <v>986610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17541365</v>
      </c>
      <c r="C27" s="22">
        <v>0</v>
      </c>
      <c r="D27" s="99">
        <v>19197211</v>
      </c>
      <c r="E27" s="100">
        <v>23156670</v>
      </c>
      <c r="F27" s="100">
        <v>1599705</v>
      </c>
      <c r="G27" s="100">
        <v>201348</v>
      </c>
      <c r="H27" s="100">
        <v>729342</v>
      </c>
      <c r="I27" s="100">
        <v>2530395</v>
      </c>
      <c r="J27" s="100">
        <v>49033</v>
      </c>
      <c r="K27" s="100">
        <v>910414</v>
      </c>
      <c r="L27" s="100">
        <v>4565503</v>
      </c>
      <c r="M27" s="100">
        <v>5524950</v>
      </c>
      <c r="N27" s="100">
        <v>1134916</v>
      </c>
      <c r="O27" s="100">
        <v>1386209</v>
      </c>
      <c r="P27" s="100">
        <v>2016035</v>
      </c>
      <c r="Q27" s="100">
        <v>4537160</v>
      </c>
      <c r="R27" s="100">
        <v>0</v>
      </c>
      <c r="S27" s="100">
        <v>0</v>
      </c>
      <c r="T27" s="100">
        <v>0</v>
      </c>
      <c r="U27" s="100">
        <v>0</v>
      </c>
      <c r="V27" s="100">
        <v>12592505</v>
      </c>
      <c r="W27" s="100">
        <v>17367503</v>
      </c>
      <c r="X27" s="100">
        <v>-4774998</v>
      </c>
      <c r="Y27" s="101">
        <v>-27.49</v>
      </c>
      <c r="Z27" s="102">
        <v>23156670</v>
      </c>
    </row>
    <row r="28" spans="1:26" ht="12.75">
      <c r="A28" s="103" t="s">
        <v>46</v>
      </c>
      <c r="B28" s="19">
        <v>17311573</v>
      </c>
      <c r="C28" s="19">
        <v>0</v>
      </c>
      <c r="D28" s="59">
        <v>18907211</v>
      </c>
      <c r="E28" s="60">
        <v>20179898</v>
      </c>
      <c r="F28" s="60">
        <v>1550296</v>
      </c>
      <c r="G28" s="60">
        <v>175848</v>
      </c>
      <c r="H28" s="60">
        <v>729342</v>
      </c>
      <c r="I28" s="60">
        <v>2455486</v>
      </c>
      <c r="J28" s="60">
        <v>49033</v>
      </c>
      <c r="K28" s="60">
        <v>910414</v>
      </c>
      <c r="L28" s="60">
        <v>4549506</v>
      </c>
      <c r="M28" s="60">
        <v>5508953</v>
      </c>
      <c r="N28" s="60">
        <v>1134916</v>
      </c>
      <c r="O28" s="60">
        <v>1386209</v>
      </c>
      <c r="P28" s="60">
        <v>2016035</v>
      </c>
      <c r="Q28" s="60">
        <v>4537160</v>
      </c>
      <c r="R28" s="60">
        <v>0</v>
      </c>
      <c r="S28" s="60">
        <v>0</v>
      </c>
      <c r="T28" s="60">
        <v>0</v>
      </c>
      <c r="U28" s="60">
        <v>0</v>
      </c>
      <c r="V28" s="60">
        <v>12501599</v>
      </c>
      <c r="W28" s="60">
        <v>15134924</v>
      </c>
      <c r="X28" s="60">
        <v>-2633325</v>
      </c>
      <c r="Y28" s="61">
        <v>-17.4</v>
      </c>
      <c r="Z28" s="62">
        <v>20179898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2329678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1747259</v>
      </c>
      <c r="X29" s="60">
        <v>-1747259</v>
      </c>
      <c r="Y29" s="61">
        <v>-100</v>
      </c>
      <c r="Z29" s="62">
        <v>2329678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229792</v>
      </c>
      <c r="C31" s="19">
        <v>0</v>
      </c>
      <c r="D31" s="59">
        <v>290000</v>
      </c>
      <c r="E31" s="60">
        <v>647094</v>
      </c>
      <c r="F31" s="60">
        <v>49409</v>
      </c>
      <c r="G31" s="60">
        <v>25500</v>
      </c>
      <c r="H31" s="60">
        <v>0</v>
      </c>
      <c r="I31" s="60">
        <v>74909</v>
      </c>
      <c r="J31" s="60">
        <v>0</v>
      </c>
      <c r="K31" s="60">
        <v>0</v>
      </c>
      <c r="L31" s="60">
        <v>15997</v>
      </c>
      <c r="M31" s="60">
        <v>15997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90906</v>
      </c>
      <c r="W31" s="60">
        <v>485321</v>
      </c>
      <c r="X31" s="60">
        <v>-394415</v>
      </c>
      <c r="Y31" s="61">
        <v>-81.27</v>
      </c>
      <c r="Z31" s="62">
        <v>647094</v>
      </c>
    </row>
    <row r="32" spans="1:26" ht="12.75">
      <c r="A32" s="70" t="s">
        <v>54</v>
      </c>
      <c r="B32" s="22">
        <f>SUM(B28:B31)</f>
        <v>17541365</v>
      </c>
      <c r="C32" s="22">
        <f>SUM(C28:C31)</f>
        <v>0</v>
      </c>
      <c r="D32" s="99">
        <f aca="true" t="shared" si="5" ref="D32:Z32">SUM(D28:D31)</f>
        <v>19197211</v>
      </c>
      <c r="E32" s="100">
        <f t="shared" si="5"/>
        <v>23156670</v>
      </c>
      <c r="F32" s="100">
        <f t="shared" si="5"/>
        <v>1599705</v>
      </c>
      <c r="G32" s="100">
        <f t="shared" si="5"/>
        <v>201348</v>
      </c>
      <c r="H32" s="100">
        <f t="shared" si="5"/>
        <v>729342</v>
      </c>
      <c r="I32" s="100">
        <f t="shared" si="5"/>
        <v>2530395</v>
      </c>
      <c r="J32" s="100">
        <f t="shared" si="5"/>
        <v>49033</v>
      </c>
      <c r="K32" s="100">
        <f t="shared" si="5"/>
        <v>910414</v>
      </c>
      <c r="L32" s="100">
        <f t="shared" si="5"/>
        <v>4565503</v>
      </c>
      <c r="M32" s="100">
        <f t="shared" si="5"/>
        <v>5524950</v>
      </c>
      <c r="N32" s="100">
        <f t="shared" si="5"/>
        <v>1134916</v>
      </c>
      <c r="O32" s="100">
        <f t="shared" si="5"/>
        <v>1386209</v>
      </c>
      <c r="P32" s="100">
        <f t="shared" si="5"/>
        <v>2016035</v>
      </c>
      <c r="Q32" s="100">
        <f t="shared" si="5"/>
        <v>4537160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12592505</v>
      </c>
      <c r="W32" s="100">
        <f t="shared" si="5"/>
        <v>17367504</v>
      </c>
      <c r="X32" s="100">
        <f t="shared" si="5"/>
        <v>-4774999</v>
      </c>
      <c r="Y32" s="101">
        <f>+IF(W32&lt;&gt;0,(X32/W32)*100,0)</f>
        <v>-27.493870161192994</v>
      </c>
      <c r="Z32" s="102">
        <f t="shared" si="5"/>
        <v>23156670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27762766</v>
      </c>
      <c r="C35" s="19">
        <v>0</v>
      </c>
      <c r="D35" s="59">
        <v>22597165</v>
      </c>
      <c r="E35" s="60">
        <v>42232165</v>
      </c>
      <c r="F35" s="60">
        <v>-29898722</v>
      </c>
      <c r="G35" s="60">
        <v>14184358</v>
      </c>
      <c r="H35" s="60">
        <v>4141905</v>
      </c>
      <c r="I35" s="60">
        <v>4141905</v>
      </c>
      <c r="J35" s="60">
        <v>1427466</v>
      </c>
      <c r="K35" s="60">
        <v>-1701021</v>
      </c>
      <c r="L35" s="60">
        <v>-8371287</v>
      </c>
      <c r="M35" s="60">
        <v>-8371287</v>
      </c>
      <c r="N35" s="60">
        <v>-187783</v>
      </c>
      <c r="O35" s="60">
        <v>-2398614</v>
      </c>
      <c r="P35" s="60">
        <v>-9460502</v>
      </c>
      <c r="Q35" s="60">
        <v>-9460502</v>
      </c>
      <c r="R35" s="60">
        <v>0</v>
      </c>
      <c r="S35" s="60">
        <v>0</v>
      </c>
      <c r="T35" s="60">
        <v>0</v>
      </c>
      <c r="U35" s="60">
        <v>0</v>
      </c>
      <c r="V35" s="60">
        <v>-9460502</v>
      </c>
      <c r="W35" s="60">
        <v>31674124</v>
      </c>
      <c r="X35" s="60">
        <v>-41134626</v>
      </c>
      <c r="Y35" s="61">
        <v>-129.87</v>
      </c>
      <c r="Z35" s="62">
        <v>42232165</v>
      </c>
    </row>
    <row r="36" spans="1:26" ht="12.75">
      <c r="A36" s="58" t="s">
        <v>57</v>
      </c>
      <c r="B36" s="19">
        <v>324032208</v>
      </c>
      <c r="C36" s="19">
        <v>0</v>
      </c>
      <c r="D36" s="59">
        <v>348751561</v>
      </c>
      <c r="E36" s="60">
        <v>348751561</v>
      </c>
      <c r="F36" s="60">
        <v>0</v>
      </c>
      <c r="G36" s="60">
        <v>-154252</v>
      </c>
      <c r="H36" s="60">
        <v>-639773</v>
      </c>
      <c r="I36" s="60">
        <v>-639773</v>
      </c>
      <c r="J36" s="60">
        <v>-43012</v>
      </c>
      <c r="K36" s="60">
        <v>759062</v>
      </c>
      <c r="L36" s="60">
        <v>-3990858</v>
      </c>
      <c r="M36" s="60">
        <v>-3990858</v>
      </c>
      <c r="N36" s="60">
        <v>913122</v>
      </c>
      <c r="O36" s="60">
        <v>-1122741</v>
      </c>
      <c r="P36" s="60">
        <v>-1768451</v>
      </c>
      <c r="Q36" s="60">
        <v>-1768451</v>
      </c>
      <c r="R36" s="60">
        <v>0</v>
      </c>
      <c r="S36" s="60">
        <v>0</v>
      </c>
      <c r="T36" s="60">
        <v>0</v>
      </c>
      <c r="U36" s="60">
        <v>0</v>
      </c>
      <c r="V36" s="60">
        <v>-1768451</v>
      </c>
      <c r="W36" s="60">
        <v>261563671</v>
      </c>
      <c r="X36" s="60">
        <v>-263332122</v>
      </c>
      <c r="Y36" s="61">
        <v>-100.68</v>
      </c>
      <c r="Z36" s="62">
        <v>348751561</v>
      </c>
    </row>
    <row r="37" spans="1:26" ht="12.75">
      <c r="A37" s="58" t="s">
        <v>58</v>
      </c>
      <c r="B37" s="19">
        <v>42780166</v>
      </c>
      <c r="C37" s="19">
        <v>0</v>
      </c>
      <c r="D37" s="59">
        <v>45057025</v>
      </c>
      <c r="E37" s="60">
        <v>24057025</v>
      </c>
      <c r="F37" s="60">
        <v>13824761</v>
      </c>
      <c r="G37" s="60">
        <v>-1128290</v>
      </c>
      <c r="H37" s="60">
        <v>3045101</v>
      </c>
      <c r="I37" s="60">
        <v>3045101</v>
      </c>
      <c r="J37" s="60">
        <v>-501150</v>
      </c>
      <c r="K37" s="60">
        <v>-3805982</v>
      </c>
      <c r="L37" s="60">
        <v>-14959167</v>
      </c>
      <c r="M37" s="60">
        <v>-14959167</v>
      </c>
      <c r="N37" s="60">
        <v>-3253298</v>
      </c>
      <c r="O37" s="60">
        <v>-5314590</v>
      </c>
      <c r="P37" s="60">
        <v>-317174</v>
      </c>
      <c r="Q37" s="60">
        <v>-317174</v>
      </c>
      <c r="R37" s="60">
        <v>0</v>
      </c>
      <c r="S37" s="60">
        <v>0</v>
      </c>
      <c r="T37" s="60">
        <v>0</v>
      </c>
      <c r="U37" s="60">
        <v>0</v>
      </c>
      <c r="V37" s="60">
        <v>-317174</v>
      </c>
      <c r="W37" s="60">
        <v>18042769</v>
      </c>
      <c r="X37" s="60">
        <v>-18359943</v>
      </c>
      <c r="Y37" s="61">
        <v>-101.76</v>
      </c>
      <c r="Z37" s="62">
        <v>24057025</v>
      </c>
    </row>
    <row r="38" spans="1:26" ht="12.75">
      <c r="A38" s="58" t="s">
        <v>59</v>
      </c>
      <c r="B38" s="19">
        <v>3896825</v>
      </c>
      <c r="C38" s="19">
        <v>0</v>
      </c>
      <c r="D38" s="59">
        <v>4291433</v>
      </c>
      <c r="E38" s="60">
        <v>4291433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3218575</v>
      </c>
      <c r="X38" s="60">
        <v>-3218575</v>
      </c>
      <c r="Y38" s="61">
        <v>-100</v>
      </c>
      <c r="Z38" s="62">
        <v>4291433</v>
      </c>
    </row>
    <row r="39" spans="1:26" ht="12.75">
      <c r="A39" s="58" t="s">
        <v>60</v>
      </c>
      <c r="B39" s="19">
        <v>305117983</v>
      </c>
      <c r="C39" s="19">
        <v>0</v>
      </c>
      <c r="D39" s="59">
        <v>322000268</v>
      </c>
      <c r="E39" s="60">
        <v>362635268</v>
      </c>
      <c r="F39" s="60">
        <v>-43723483</v>
      </c>
      <c r="G39" s="60">
        <v>15158395</v>
      </c>
      <c r="H39" s="60">
        <v>457031</v>
      </c>
      <c r="I39" s="60">
        <v>457031</v>
      </c>
      <c r="J39" s="60">
        <v>1885604</v>
      </c>
      <c r="K39" s="60">
        <v>2864025</v>
      </c>
      <c r="L39" s="60">
        <v>2597021</v>
      </c>
      <c r="M39" s="60">
        <v>2597021</v>
      </c>
      <c r="N39" s="60">
        <v>3978637</v>
      </c>
      <c r="O39" s="60">
        <v>1793236</v>
      </c>
      <c r="P39" s="60">
        <v>-10911779</v>
      </c>
      <c r="Q39" s="60">
        <v>-10911779</v>
      </c>
      <c r="R39" s="60">
        <v>0</v>
      </c>
      <c r="S39" s="60">
        <v>0</v>
      </c>
      <c r="T39" s="60">
        <v>0</v>
      </c>
      <c r="U39" s="60">
        <v>0</v>
      </c>
      <c r="V39" s="60">
        <v>-10911779</v>
      </c>
      <c r="W39" s="60">
        <v>271976451</v>
      </c>
      <c r="X39" s="60">
        <v>-282888230</v>
      </c>
      <c r="Y39" s="61">
        <v>-104.01</v>
      </c>
      <c r="Z39" s="62">
        <v>362635268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16371124</v>
      </c>
      <c r="C42" s="19">
        <v>0</v>
      </c>
      <c r="D42" s="59">
        <v>13252557</v>
      </c>
      <c r="E42" s="60">
        <v>9053204</v>
      </c>
      <c r="F42" s="60">
        <v>-1613385</v>
      </c>
      <c r="G42" s="60">
        <v>-1942503</v>
      </c>
      <c r="H42" s="60">
        <v>-3061823</v>
      </c>
      <c r="I42" s="60">
        <v>-6617711</v>
      </c>
      <c r="J42" s="60">
        <v>197302</v>
      </c>
      <c r="K42" s="60">
        <v>1017643</v>
      </c>
      <c r="L42" s="60">
        <v>9521640</v>
      </c>
      <c r="M42" s="60">
        <v>10736585</v>
      </c>
      <c r="N42" s="60">
        <v>-801545</v>
      </c>
      <c r="O42" s="60">
        <v>1733948</v>
      </c>
      <c r="P42" s="60">
        <v>9742129</v>
      </c>
      <c r="Q42" s="60">
        <v>10674532</v>
      </c>
      <c r="R42" s="60">
        <v>0</v>
      </c>
      <c r="S42" s="60">
        <v>0</v>
      </c>
      <c r="T42" s="60">
        <v>0</v>
      </c>
      <c r="U42" s="60">
        <v>0</v>
      </c>
      <c r="V42" s="60">
        <v>14793406</v>
      </c>
      <c r="W42" s="60">
        <v>4911772</v>
      </c>
      <c r="X42" s="60">
        <v>9881634</v>
      </c>
      <c r="Y42" s="61">
        <v>201.18</v>
      </c>
      <c r="Z42" s="62">
        <v>9053204</v>
      </c>
    </row>
    <row r="43" spans="1:26" ht="12.75">
      <c r="A43" s="58" t="s">
        <v>63</v>
      </c>
      <c r="B43" s="19">
        <v>-17435263</v>
      </c>
      <c r="C43" s="19">
        <v>0</v>
      </c>
      <c r="D43" s="59">
        <v>-13384565</v>
      </c>
      <c r="E43" s="60">
        <v>-10072201</v>
      </c>
      <c r="F43" s="60">
        <v>0</v>
      </c>
      <c r="G43" s="60">
        <v>-91094</v>
      </c>
      <c r="H43" s="60">
        <v>-639773</v>
      </c>
      <c r="I43" s="60">
        <v>-730867</v>
      </c>
      <c r="J43" s="60">
        <v>-32486</v>
      </c>
      <c r="K43" s="60">
        <v>-904451</v>
      </c>
      <c r="L43" s="60">
        <v>-4190090</v>
      </c>
      <c r="M43" s="60">
        <v>-5127027</v>
      </c>
      <c r="N43" s="60">
        <v>-783277</v>
      </c>
      <c r="O43" s="60">
        <v>-1162609</v>
      </c>
      <c r="P43" s="60">
        <v>-1768451</v>
      </c>
      <c r="Q43" s="60">
        <v>-3714337</v>
      </c>
      <c r="R43" s="60">
        <v>0</v>
      </c>
      <c r="S43" s="60">
        <v>0</v>
      </c>
      <c r="T43" s="60">
        <v>0</v>
      </c>
      <c r="U43" s="60">
        <v>0</v>
      </c>
      <c r="V43" s="60">
        <v>-9572231</v>
      </c>
      <c r="W43" s="60">
        <v>-9010210</v>
      </c>
      <c r="X43" s="60">
        <v>-562021</v>
      </c>
      <c r="Y43" s="61">
        <v>6.24</v>
      </c>
      <c r="Z43" s="62">
        <v>-10072201</v>
      </c>
    </row>
    <row r="44" spans="1:26" ht="12.75">
      <c r="A44" s="58" t="s">
        <v>64</v>
      </c>
      <c r="B44" s="19">
        <v>1900000</v>
      </c>
      <c r="C44" s="19">
        <v>0</v>
      </c>
      <c r="D44" s="59">
        <v>0</v>
      </c>
      <c r="E44" s="60">
        <v>0</v>
      </c>
      <c r="F44" s="60">
        <v>6000000</v>
      </c>
      <c r="G44" s="60">
        <v>0</v>
      </c>
      <c r="H44" s="60">
        <v>0</v>
      </c>
      <c r="I44" s="60">
        <v>6000000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-3000000</v>
      </c>
      <c r="Q44" s="60">
        <v>-3000000</v>
      </c>
      <c r="R44" s="60">
        <v>0</v>
      </c>
      <c r="S44" s="60">
        <v>0</v>
      </c>
      <c r="T44" s="60">
        <v>0</v>
      </c>
      <c r="U44" s="60">
        <v>0</v>
      </c>
      <c r="V44" s="60">
        <v>3000000</v>
      </c>
      <c r="W44" s="60"/>
      <c r="X44" s="60">
        <v>3000000</v>
      </c>
      <c r="Y44" s="61">
        <v>0</v>
      </c>
      <c r="Z44" s="62">
        <v>0</v>
      </c>
    </row>
    <row r="45" spans="1:26" ht="12.75">
      <c r="A45" s="70" t="s">
        <v>65</v>
      </c>
      <c r="B45" s="22">
        <v>1001722</v>
      </c>
      <c r="C45" s="22">
        <v>0</v>
      </c>
      <c r="D45" s="99">
        <v>-7</v>
      </c>
      <c r="E45" s="100">
        <v>-886997</v>
      </c>
      <c r="F45" s="100">
        <v>4499284</v>
      </c>
      <c r="G45" s="100">
        <v>2465687</v>
      </c>
      <c r="H45" s="100">
        <v>-1235909</v>
      </c>
      <c r="I45" s="100">
        <v>-1235909</v>
      </c>
      <c r="J45" s="100">
        <v>-1071093</v>
      </c>
      <c r="K45" s="100">
        <v>-957901</v>
      </c>
      <c r="L45" s="100">
        <v>4373649</v>
      </c>
      <c r="M45" s="100">
        <v>4373649</v>
      </c>
      <c r="N45" s="100">
        <v>2788827</v>
      </c>
      <c r="O45" s="100">
        <v>3360166</v>
      </c>
      <c r="P45" s="100">
        <v>8333844</v>
      </c>
      <c r="Q45" s="100">
        <v>8333844</v>
      </c>
      <c r="R45" s="100">
        <v>0</v>
      </c>
      <c r="S45" s="100">
        <v>0</v>
      </c>
      <c r="T45" s="100">
        <v>0</v>
      </c>
      <c r="U45" s="100">
        <v>0</v>
      </c>
      <c r="V45" s="100">
        <v>8333844</v>
      </c>
      <c r="W45" s="100">
        <v>-3966438</v>
      </c>
      <c r="X45" s="100">
        <v>12300282</v>
      </c>
      <c r="Y45" s="101">
        <v>-310.11</v>
      </c>
      <c r="Z45" s="102">
        <v>-886997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595665</v>
      </c>
      <c r="E51" s="54">
        <v>117245</v>
      </c>
      <c r="F51" s="54">
        <v>0</v>
      </c>
      <c r="G51" s="54">
        <v>0</v>
      </c>
      <c r="H51" s="54">
        <v>0</v>
      </c>
      <c r="I51" s="54">
        <v>583662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138849</v>
      </c>
      <c r="R51" s="54">
        <v>0</v>
      </c>
      <c r="S51" s="54">
        <v>0</v>
      </c>
      <c r="T51" s="54">
        <v>0</v>
      </c>
      <c r="U51" s="54">
        <v>0</v>
      </c>
      <c r="V51" s="54">
        <v>2741539</v>
      </c>
      <c r="W51" s="54">
        <v>7372141</v>
      </c>
      <c r="X51" s="54">
        <v>11549101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52.80718079670875</v>
      </c>
      <c r="C58" s="5">
        <f>IF(C67=0,0,+(C76/C67)*100)</f>
        <v>0</v>
      </c>
      <c r="D58" s="6">
        <f aca="true" t="shared" si="6" ref="D58:Z58">IF(D67=0,0,+(D76/D67)*100)</f>
        <v>38.507803131242184</v>
      </c>
      <c r="E58" s="7">
        <f t="shared" si="6"/>
        <v>44.16417155624321</v>
      </c>
      <c r="F58" s="7">
        <f t="shared" si="6"/>
        <v>2.3741857179911454</v>
      </c>
      <c r="G58" s="7">
        <f t="shared" si="6"/>
        <v>-4.140020832675736</v>
      </c>
      <c r="H58" s="7">
        <f t="shared" si="6"/>
        <v>52.27424091179953</v>
      </c>
      <c r="I58" s="7">
        <f t="shared" si="6"/>
        <v>12.013522764785705</v>
      </c>
      <c r="J58" s="7">
        <f t="shared" si="6"/>
        <v>113.74352986739333</v>
      </c>
      <c r="K58" s="7">
        <f t="shared" si="6"/>
        <v>45.22052800127836</v>
      </c>
      <c r="L58" s="7">
        <f t="shared" si="6"/>
        <v>18.502376191723048</v>
      </c>
      <c r="M58" s="7">
        <f t="shared" si="6"/>
        <v>59.96198455689932</v>
      </c>
      <c r="N58" s="7">
        <f t="shared" si="6"/>
        <v>39.917393754612526</v>
      </c>
      <c r="O58" s="7">
        <f t="shared" si="6"/>
        <v>28.52495393305646</v>
      </c>
      <c r="P58" s="7">
        <f t="shared" si="6"/>
        <v>42.136443709036925</v>
      </c>
      <c r="Q58" s="7">
        <f t="shared" si="6"/>
        <v>37.037019710863525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26.981351290952375</v>
      </c>
      <c r="W58" s="7">
        <f t="shared" si="6"/>
        <v>40.46542941395322</v>
      </c>
      <c r="X58" s="7">
        <f t="shared" si="6"/>
        <v>0</v>
      </c>
      <c r="Y58" s="7">
        <f t="shared" si="6"/>
        <v>0</v>
      </c>
      <c r="Z58" s="8">
        <f t="shared" si="6"/>
        <v>44.16417155624321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70.00002337246303</v>
      </c>
      <c r="E59" s="10">
        <f t="shared" si="7"/>
        <v>70.56625851428142</v>
      </c>
      <c r="F59" s="10">
        <f t="shared" si="7"/>
        <v>1.3663276975988856</v>
      </c>
      <c r="G59" s="10">
        <f t="shared" si="7"/>
        <v>-1.7820121678431513</v>
      </c>
      <c r="H59" s="10">
        <f t="shared" si="7"/>
        <v>3112496.9696969697</v>
      </c>
      <c r="I59" s="10">
        <f t="shared" si="7"/>
        <v>10.654236843244139</v>
      </c>
      <c r="J59" s="10">
        <f t="shared" si="7"/>
        <v>9769403.030303031</v>
      </c>
      <c r="K59" s="10">
        <f t="shared" si="7"/>
        <v>2246018.181818182</v>
      </c>
      <c r="L59" s="10">
        <f t="shared" si="7"/>
        <v>863254.5454545454</v>
      </c>
      <c r="M59" s="10">
        <f t="shared" si="7"/>
        <v>4292891.919191919</v>
      </c>
      <c r="N59" s="10">
        <f t="shared" si="7"/>
        <v>2036266.6666666667</v>
      </c>
      <c r="O59" s="10">
        <f t="shared" si="7"/>
        <v>-4837.767546042807</v>
      </c>
      <c r="P59" s="10">
        <f t="shared" si="7"/>
        <v>1834600</v>
      </c>
      <c r="Q59" s="10">
        <f t="shared" si="7"/>
        <v>-20905.257214554582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45.46238185824572</v>
      </c>
      <c r="W59" s="10">
        <f t="shared" si="7"/>
        <v>70.89614833725871</v>
      </c>
      <c r="X59" s="10">
        <f t="shared" si="7"/>
        <v>0</v>
      </c>
      <c r="Y59" s="10">
        <f t="shared" si="7"/>
        <v>0</v>
      </c>
      <c r="Z59" s="11">
        <f t="shared" si="7"/>
        <v>70.56625851428142</v>
      </c>
    </row>
    <row r="60" spans="1:26" ht="12.75">
      <c r="A60" s="38" t="s">
        <v>32</v>
      </c>
      <c r="B60" s="12">
        <f t="shared" si="7"/>
        <v>38.687643264349134</v>
      </c>
      <c r="C60" s="12">
        <f t="shared" si="7"/>
        <v>0</v>
      </c>
      <c r="D60" s="3">
        <f t="shared" si="7"/>
        <v>15.929739019186858</v>
      </c>
      <c r="E60" s="13">
        <f t="shared" si="7"/>
        <v>25.587319124180574</v>
      </c>
      <c r="F60" s="13">
        <f t="shared" si="7"/>
        <v>16.171606687446868</v>
      </c>
      <c r="G60" s="13">
        <f t="shared" si="7"/>
        <v>14.000751842154601</v>
      </c>
      <c r="H60" s="13">
        <f t="shared" si="7"/>
        <v>25.59064596192834</v>
      </c>
      <c r="I60" s="13">
        <f t="shared" si="7"/>
        <v>18.73436988065361</v>
      </c>
      <c r="J60" s="13">
        <f t="shared" si="7"/>
        <v>14.385715894636423</v>
      </c>
      <c r="K60" s="13">
        <f t="shared" si="7"/>
        <v>29.69544341050099</v>
      </c>
      <c r="L60" s="13">
        <f t="shared" si="7"/>
        <v>12.131252117342534</v>
      </c>
      <c r="M60" s="13">
        <f t="shared" si="7"/>
        <v>18.99892328666134</v>
      </c>
      <c r="N60" s="13">
        <f t="shared" si="7"/>
        <v>24.796618482279058</v>
      </c>
      <c r="O60" s="13">
        <f t="shared" si="7"/>
        <v>20.540244635236842</v>
      </c>
      <c r="P60" s="13">
        <f t="shared" si="7"/>
        <v>26.131745232518377</v>
      </c>
      <c r="Q60" s="13">
        <f t="shared" si="7"/>
        <v>23.999018097150053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20.493544770111676</v>
      </c>
      <c r="W60" s="13">
        <f t="shared" si="7"/>
        <v>17.621181553383025</v>
      </c>
      <c r="X60" s="13">
        <f t="shared" si="7"/>
        <v>0</v>
      </c>
      <c r="Y60" s="13">
        <f t="shared" si="7"/>
        <v>0</v>
      </c>
      <c r="Z60" s="14">
        <f t="shared" si="7"/>
        <v>25.587319124180574</v>
      </c>
    </row>
    <row r="61" spans="1:26" ht="12.75">
      <c r="A61" s="39" t="s">
        <v>103</v>
      </c>
      <c r="B61" s="12">
        <f t="shared" si="7"/>
        <v>23.77347058265958</v>
      </c>
      <c r="C61" s="12">
        <f t="shared" si="7"/>
        <v>0</v>
      </c>
      <c r="D61" s="3">
        <f t="shared" si="7"/>
        <v>9.000158347848553</v>
      </c>
      <c r="E61" s="13">
        <f t="shared" si="7"/>
        <v>9.000071664772669</v>
      </c>
      <c r="F61" s="13">
        <f t="shared" si="7"/>
        <v>97.34881910699904</v>
      </c>
      <c r="G61" s="13">
        <f t="shared" si="7"/>
        <v>91.74358587951626</v>
      </c>
      <c r="H61" s="13">
        <f t="shared" si="7"/>
        <v>95.39842248588324</v>
      </c>
      <c r="I61" s="13">
        <f t="shared" si="7"/>
        <v>95.93459204199742</v>
      </c>
      <c r="J61" s="13">
        <f t="shared" si="7"/>
        <v>10.382417582417583</v>
      </c>
      <c r="K61" s="13">
        <f t="shared" si="7"/>
        <v>97.29363299786202</v>
      </c>
      <c r="L61" s="13">
        <f t="shared" si="7"/>
        <v>62.06896551724138</v>
      </c>
      <c r="M61" s="13">
        <f t="shared" si="7"/>
        <v>53.05290789584591</v>
      </c>
      <c r="N61" s="13">
        <f t="shared" si="7"/>
        <v>389.9146116538015</v>
      </c>
      <c r="O61" s="13">
        <f t="shared" si="7"/>
        <v>84.63315112787744</v>
      </c>
      <c r="P61" s="13">
        <f t="shared" si="7"/>
        <v>99.24184247636866</v>
      </c>
      <c r="Q61" s="13">
        <f t="shared" si="7"/>
        <v>153.42545318767714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94.15506491108817</v>
      </c>
      <c r="W61" s="13">
        <f t="shared" si="7"/>
        <v>10.815009400877415</v>
      </c>
      <c r="X61" s="13">
        <f t="shared" si="7"/>
        <v>0</v>
      </c>
      <c r="Y61" s="13">
        <f t="shared" si="7"/>
        <v>0</v>
      </c>
      <c r="Z61" s="14">
        <f t="shared" si="7"/>
        <v>9.000071664772669</v>
      </c>
    </row>
    <row r="62" spans="1:26" ht="12.75">
      <c r="A62" s="39" t="s">
        <v>104</v>
      </c>
      <c r="B62" s="12">
        <f t="shared" si="7"/>
        <v>23.77345934837529</v>
      </c>
      <c r="C62" s="12">
        <f t="shared" si="7"/>
        <v>0</v>
      </c>
      <c r="D62" s="3">
        <f t="shared" si="7"/>
        <v>21.99996265430962</v>
      </c>
      <c r="E62" s="13">
        <f t="shared" si="7"/>
        <v>42.001977040379415</v>
      </c>
      <c r="F62" s="13">
        <f t="shared" si="7"/>
        <v>7.598343411766625</v>
      </c>
      <c r="G62" s="13">
        <f t="shared" si="7"/>
        <v>11.66831332003583</v>
      </c>
      <c r="H62" s="13">
        <f t="shared" si="7"/>
        <v>18.853429494534222</v>
      </c>
      <c r="I62" s="13">
        <f t="shared" si="7"/>
        <v>12.536792704521957</v>
      </c>
      <c r="J62" s="13">
        <f t="shared" si="7"/>
        <v>16.76671604405767</v>
      </c>
      <c r="K62" s="13">
        <f t="shared" si="7"/>
        <v>24.196551183422113</v>
      </c>
      <c r="L62" s="13">
        <f t="shared" si="7"/>
        <v>16.333135715810194</v>
      </c>
      <c r="M62" s="13">
        <f t="shared" si="7"/>
        <v>19.066453842411953</v>
      </c>
      <c r="N62" s="13">
        <f t="shared" si="7"/>
        <v>13.29461679967911</v>
      </c>
      <c r="O62" s="13">
        <f t="shared" si="7"/>
        <v>27.466165103369384</v>
      </c>
      <c r="P62" s="13">
        <f t="shared" si="7"/>
        <v>16.118232534997485</v>
      </c>
      <c r="Q62" s="13">
        <f t="shared" si="7"/>
        <v>18.38700571462333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16.529081460751772</v>
      </c>
      <c r="W62" s="13">
        <f t="shared" si="7"/>
        <v>25.70088741390309</v>
      </c>
      <c r="X62" s="13">
        <f t="shared" si="7"/>
        <v>0</v>
      </c>
      <c r="Y62" s="13">
        <f t="shared" si="7"/>
        <v>0</v>
      </c>
      <c r="Z62" s="14">
        <f t="shared" si="7"/>
        <v>42.001977040379415</v>
      </c>
    </row>
    <row r="63" spans="1:26" ht="12.75">
      <c r="A63" s="39" t="s">
        <v>105</v>
      </c>
      <c r="B63" s="12">
        <f t="shared" si="7"/>
        <v>23.77346002542995</v>
      </c>
      <c r="C63" s="12">
        <f t="shared" si="7"/>
        <v>0</v>
      </c>
      <c r="D63" s="3">
        <f t="shared" si="7"/>
        <v>13</v>
      </c>
      <c r="E63" s="13">
        <f t="shared" si="7"/>
        <v>13</v>
      </c>
      <c r="F63" s="13">
        <f t="shared" si="7"/>
        <v>4.870853110150049</v>
      </c>
      <c r="G63" s="13">
        <f t="shared" si="7"/>
        <v>9.021389314200631</v>
      </c>
      <c r="H63" s="13">
        <f t="shared" si="7"/>
        <v>11.845508887952521</v>
      </c>
      <c r="I63" s="13">
        <f t="shared" si="7"/>
        <v>8.54528656715018</v>
      </c>
      <c r="J63" s="13">
        <f t="shared" si="7"/>
        <v>8.242179095486037</v>
      </c>
      <c r="K63" s="13">
        <f t="shared" si="7"/>
        <v>10.128146058484827</v>
      </c>
      <c r="L63" s="13">
        <f t="shared" si="7"/>
        <v>4.074408094618833</v>
      </c>
      <c r="M63" s="13">
        <f t="shared" si="7"/>
        <v>7.536996367165692</v>
      </c>
      <c r="N63" s="13">
        <f t="shared" si="7"/>
        <v>8.714223449077437</v>
      </c>
      <c r="O63" s="13">
        <f t="shared" si="7"/>
        <v>8.042147384741666</v>
      </c>
      <c r="P63" s="13">
        <f t="shared" si="7"/>
        <v>7.736100769421693</v>
      </c>
      <c r="Q63" s="13">
        <f t="shared" si="7"/>
        <v>8.168088164919732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8.083081722933063</v>
      </c>
      <c r="W63" s="13">
        <f t="shared" si="7"/>
        <v>13</v>
      </c>
      <c r="X63" s="13">
        <f t="shared" si="7"/>
        <v>0</v>
      </c>
      <c r="Y63" s="13">
        <f t="shared" si="7"/>
        <v>0</v>
      </c>
      <c r="Z63" s="14">
        <f t="shared" si="7"/>
        <v>13</v>
      </c>
    </row>
    <row r="64" spans="1:26" ht="12.75">
      <c r="A64" s="39" t="s">
        <v>106</v>
      </c>
      <c r="B64" s="12">
        <f t="shared" si="7"/>
        <v>23.773451055465564</v>
      </c>
      <c r="C64" s="12">
        <f t="shared" si="7"/>
        <v>0</v>
      </c>
      <c r="D64" s="3">
        <f t="shared" si="7"/>
        <v>10.000124056531831</v>
      </c>
      <c r="E64" s="13">
        <f t="shared" si="7"/>
        <v>10.00010116878856</v>
      </c>
      <c r="F64" s="13">
        <f t="shared" si="7"/>
        <v>8.501607208726353</v>
      </c>
      <c r="G64" s="13">
        <f t="shared" si="7"/>
        <v>16.565748279867222</v>
      </c>
      <c r="H64" s="13">
        <f t="shared" si="7"/>
        <v>17.96427844764289</v>
      </c>
      <c r="I64" s="13">
        <f t="shared" si="7"/>
        <v>14.120869927713986</v>
      </c>
      <c r="J64" s="13">
        <f t="shared" si="7"/>
        <v>20.377226129349832</v>
      </c>
      <c r="K64" s="13">
        <f t="shared" si="7"/>
        <v>33.9522726201141</v>
      </c>
      <c r="L64" s="13">
        <f t="shared" si="7"/>
        <v>9.301454982785454</v>
      </c>
      <c r="M64" s="13">
        <f t="shared" si="7"/>
        <v>21.21150494469759</v>
      </c>
      <c r="N64" s="13">
        <f t="shared" si="7"/>
        <v>17.797250028018805</v>
      </c>
      <c r="O64" s="13">
        <f t="shared" si="7"/>
        <v>20.308753925775203</v>
      </c>
      <c r="P64" s="13">
        <f t="shared" si="7"/>
        <v>30.19672817431655</v>
      </c>
      <c r="Q64" s="13">
        <f t="shared" si="7"/>
        <v>22.76849341728903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19.298529210652998</v>
      </c>
      <c r="W64" s="13">
        <f t="shared" si="7"/>
        <v>10.065696399346928</v>
      </c>
      <c r="X64" s="13">
        <f t="shared" si="7"/>
        <v>0</v>
      </c>
      <c r="Y64" s="13">
        <f t="shared" si="7"/>
        <v>0</v>
      </c>
      <c r="Z64" s="14">
        <f t="shared" si="7"/>
        <v>10.00010116878856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39.9999411356354</v>
      </c>
      <c r="E66" s="16">
        <f t="shared" si="7"/>
        <v>49.74783261087029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45.173631122762686</v>
      </c>
      <c r="X66" s="16">
        <f t="shared" si="7"/>
        <v>0</v>
      </c>
      <c r="Y66" s="16">
        <f t="shared" si="7"/>
        <v>0</v>
      </c>
      <c r="Z66" s="17">
        <f t="shared" si="7"/>
        <v>49.74783261087029</v>
      </c>
    </row>
    <row r="67" spans="1:26" ht="12.75" hidden="1">
      <c r="A67" s="41" t="s">
        <v>286</v>
      </c>
      <c r="B67" s="24">
        <v>49247683</v>
      </c>
      <c r="C67" s="24"/>
      <c r="D67" s="25">
        <v>47929413</v>
      </c>
      <c r="E67" s="26">
        <v>52784905</v>
      </c>
      <c r="F67" s="26">
        <v>37913462</v>
      </c>
      <c r="G67" s="26">
        <v>-14731665</v>
      </c>
      <c r="H67" s="26">
        <v>3166661</v>
      </c>
      <c r="I67" s="26">
        <v>26348458</v>
      </c>
      <c r="J67" s="26">
        <v>3139812</v>
      </c>
      <c r="K67" s="26">
        <v>3216621</v>
      </c>
      <c r="L67" s="26">
        <v>2929267</v>
      </c>
      <c r="M67" s="26">
        <v>9285700</v>
      </c>
      <c r="N67" s="26">
        <v>3107029</v>
      </c>
      <c r="O67" s="26">
        <v>2776937</v>
      </c>
      <c r="P67" s="26">
        <v>2880338</v>
      </c>
      <c r="Q67" s="26">
        <v>8764304</v>
      </c>
      <c r="R67" s="26"/>
      <c r="S67" s="26"/>
      <c r="T67" s="26"/>
      <c r="U67" s="26"/>
      <c r="V67" s="26">
        <v>44398462</v>
      </c>
      <c r="W67" s="26">
        <v>35947062</v>
      </c>
      <c r="X67" s="26"/>
      <c r="Y67" s="25"/>
      <c r="Z67" s="27">
        <v>52784905</v>
      </c>
    </row>
    <row r="68" spans="1:26" ht="12.75" hidden="1">
      <c r="A68" s="37" t="s">
        <v>31</v>
      </c>
      <c r="B68" s="19">
        <v>16036635</v>
      </c>
      <c r="C68" s="19"/>
      <c r="D68" s="20">
        <v>16686303</v>
      </c>
      <c r="E68" s="21">
        <v>17006720</v>
      </c>
      <c r="F68" s="21">
        <v>34553497</v>
      </c>
      <c r="G68" s="21">
        <v>-17546906</v>
      </c>
      <c r="H68" s="21">
        <v>33</v>
      </c>
      <c r="I68" s="21">
        <v>17006624</v>
      </c>
      <c r="J68" s="21">
        <v>33</v>
      </c>
      <c r="K68" s="21">
        <v>33</v>
      </c>
      <c r="L68" s="21">
        <v>33</v>
      </c>
      <c r="M68" s="21">
        <v>99</v>
      </c>
      <c r="N68" s="21">
        <v>33</v>
      </c>
      <c r="O68" s="21">
        <v>-8036</v>
      </c>
      <c r="P68" s="21">
        <v>33</v>
      </c>
      <c r="Q68" s="21">
        <v>-7970</v>
      </c>
      <c r="R68" s="21"/>
      <c r="S68" s="21"/>
      <c r="T68" s="21"/>
      <c r="U68" s="21"/>
      <c r="V68" s="21">
        <v>16998753</v>
      </c>
      <c r="W68" s="21">
        <v>12514725</v>
      </c>
      <c r="X68" s="21"/>
      <c r="Y68" s="20"/>
      <c r="Z68" s="23">
        <v>17006720</v>
      </c>
    </row>
    <row r="69" spans="1:26" ht="12.75" hidden="1">
      <c r="A69" s="38" t="s">
        <v>32</v>
      </c>
      <c r="B69" s="19">
        <v>25769670</v>
      </c>
      <c r="C69" s="19"/>
      <c r="D69" s="20">
        <v>23768299</v>
      </c>
      <c r="E69" s="21">
        <v>26853161</v>
      </c>
      <c r="F69" s="21">
        <v>2646750</v>
      </c>
      <c r="G69" s="21">
        <v>2122786</v>
      </c>
      <c r="H69" s="21">
        <v>2454897</v>
      </c>
      <c r="I69" s="21">
        <v>7224433</v>
      </c>
      <c r="J69" s="21">
        <v>2415104</v>
      </c>
      <c r="K69" s="21">
        <v>2402345</v>
      </c>
      <c r="L69" s="21">
        <v>2119402</v>
      </c>
      <c r="M69" s="21">
        <v>6936851</v>
      </c>
      <c r="N69" s="21">
        <v>2291752</v>
      </c>
      <c r="O69" s="21">
        <v>1963740</v>
      </c>
      <c r="P69" s="21">
        <v>2327644</v>
      </c>
      <c r="Q69" s="21">
        <v>6583136</v>
      </c>
      <c r="R69" s="21"/>
      <c r="S69" s="21"/>
      <c r="T69" s="21"/>
      <c r="U69" s="21"/>
      <c r="V69" s="21">
        <v>20744420</v>
      </c>
      <c r="W69" s="21">
        <v>17826228</v>
      </c>
      <c r="X69" s="21"/>
      <c r="Y69" s="20"/>
      <c r="Z69" s="23">
        <v>26853161</v>
      </c>
    </row>
    <row r="70" spans="1:26" ht="12.75" hidden="1">
      <c r="A70" s="39" t="s">
        <v>103</v>
      </c>
      <c r="B70" s="19">
        <v>2204941</v>
      </c>
      <c r="C70" s="19"/>
      <c r="D70" s="20">
        <v>1799835</v>
      </c>
      <c r="E70" s="21">
        <v>2344248</v>
      </c>
      <c r="F70" s="21">
        <v>259507</v>
      </c>
      <c r="G70" s="21">
        <v>53086</v>
      </c>
      <c r="H70" s="21">
        <v>269538</v>
      </c>
      <c r="I70" s="21">
        <v>582131</v>
      </c>
      <c r="J70" s="21">
        <v>284375</v>
      </c>
      <c r="K70" s="21">
        <v>268478</v>
      </c>
      <c r="L70" s="21">
        <v>28478</v>
      </c>
      <c r="M70" s="21">
        <v>581331</v>
      </c>
      <c r="N70" s="21">
        <v>73195</v>
      </c>
      <c r="O70" s="21">
        <v>25978</v>
      </c>
      <c r="P70" s="21">
        <v>286484</v>
      </c>
      <c r="Q70" s="21">
        <v>385657</v>
      </c>
      <c r="R70" s="21"/>
      <c r="S70" s="21"/>
      <c r="T70" s="21"/>
      <c r="U70" s="21"/>
      <c r="V70" s="21">
        <v>1549119</v>
      </c>
      <c r="W70" s="21">
        <v>1349874</v>
      </c>
      <c r="X70" s="21"/>
      <c r="Y70" s="20"/>
      <c r="Z70" s="23">
        <v>2344248</v>
      </c>
    </row>
    <row r="71" spans="1:26" ht="12.75" hidden="1">
      <c r="A71" s="39" t="s">
        <v>104</v>
      </c>
      <c r="B71" s="19">
        <v>11619142</v>
      </c>
      <c r="C71" s="19"/>
      <c r="D71" s="20">
        <v>9907435</v>
      </c>
      <c r="E71" s="21">
        <v>12407435</v>
      </c>
      <c r="F71" s="21">
        <v>1286741</v>
      </c>
      <c r="G71" s="21">
        <v>1019239</v>
      </c>
      <c r="H71" s="21">
        <v>1146131</v>
      </c>
      <c r="I71" s="21">
        <v>3452111</v>
      </c>
      <c r="J71" s="21">
        <v>1094293</v>
      </c>
      <c r="K71" s="21">
        <v>1052245</v>
      </c>
      <c r="L71" s="21">
        <v>1054225</v>
      </c>
      <c r="M71" s="21">
        <v>3200763</v>
      </c>
      <c r="N71" s="21">
        <v>1156784</v>
      </c>
      <c r="O71" s="21">
        <v>896929</v>
      </c>
      <c r="P71" s="21">
        <v>992857</v>
      </c>
      <c r="Q71" s="21">
        <v>3046570</v>
      </c>
      <c r="R71" s="21"/>
      <c r="S71" s="21"/>
      <c r="T71" s="21"/>
      <c r="U71" s="21"/>
      <c r="V71" s="21">
        <v>9699444</v>
      </c>
      <c r="W71" s="21">
        <v>7430580</v>
      </c>
      <c r="X71" s="21"/>
      <c r="Y71" s="20"/>
      <c r="Z71" s="23">
        <v>12407435</v>
      </c>
    </row>
    <row r="72" spans="1:26" ht="12.75" hidden="1">
      <c r="A72" s="39" t="s">
        <v>105</v>
      </c>
      <c r="B72" s="19">
        <v>8040912</v>
      </c>
      <c r="C72" s="19"/>
      <c r="D72" s="20">
        <v>7950000</v>
      </c>
      <c r="E72" s="21">
        <v>7950000</v>
      </c>
      <c r="F72" s="21">
        <v>720962</v>
      </c>
      <c r="G72" s="21">
        <v>711243</v>
      </c>
      <c r="H72" s="21">
        <v>700105</v>
      </c>
      <c r="I72" s="21">
        <v>2132310</v>
      </c>
      <c r="J72" s="21">
        <v>697170</v>
      </c>
      <c r="K72" s="21">
        <v>742278</v>
      </c>
      <c r="L72" s="21">
        <v>697451</v>
      </c>
      <c r="M72" s="21">
        <v>2136899</v>
      </c>
      <c r="N72" s="21">
        <v>722715</v>
      </c>
      <c r="O72" s="21">
        <v>701728</v>
      </c>
      <c r="P72" s="21">
        <v>709104</v>
      </c>
      <c r="Q72" s="21">
        <v>2133547</v>
      </c>
      <c r="R72" s="21"/>
      <c r="S72" s="21"/>
      <c r="T72" s="21"/>
      <c r="U72" s="21"/>
      <c r="V72" s="21">
        <v>6402756</v>
      </c>
      <c r="W72" s="21">
        <v>5962500</v>
      </c>
      <c r="X72" s="21"/>
      <c r="Y72" s="20"/>
      <c r="Z72" s="23">
        <v>7950000</v>
      </c>
    </row>
    <row r="73" spans="1:26" ht="12.75" hidden="1">
      <c r="A73" s="39" t="s">
        <v>106</v>
      </c>
      <c r="B73" s="19">
        <v>3904675</v>
      </c>
      <c r="C73" s="19"/>
      <c r="D73" s="20">
        <v>4111029</v>
      </c>
      <c r="E73" s="21">
        <v>4151478</v>
      </c>
      <c r="F73" s="21">
        <v>379540</v>
      </c>
      <c r="G73" s="21">
        <v>339218</v>
      </c>
      <c r="H73" s="21">
        <v>339123</v>
      </c>
      <c r="I73" s="21">
        <v>1057881</v>
      </c>
      <c r="J73" s="21">
        <v>339266</v>
      </c>
      <c r="K73" s="21">
        <v>339344</v>
      </c>
      <c r="L73" s="21">
        <v>339248</v>
      </c>
      <c r="M73" s="21">
        <v>1017858</v>
      </c>
      <c r="N73" s="21">
        <v>339058</v>
      </c>
      <c r="O73" s="21">
        <v>339105</v>
      </c>
      <c r="P73" s="21">
        <v>339199</v>
      </c>
      <c r="Q73" s="21">
        <v>1017362</v>
      </c>
      <c r="R73" s="21"/>
      <c r="S73" s="21"/>
      <c r="T73" s="21"/>
      <c r="U73" s="21"/>
      <c r="V73" s="21">
        <v>3093101</v>
      </c>
      <c r="W73" s="21">
        <v>3083274</v>
      </c>
      <c r="X73" s="21"/>
      <c r="Y73" s="20"/>
      <c r="Z73" s="23">
        <v>4151478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7441378</v>
      </c>
      <c r="C75" s="28"/>
      <c r="D75" s="29">
        <v>7474811</v>
      </c>
      <c r="E75" s="30">
        <v>8925024</v>
      </c>
      <c r="F75" s="30">
        <v>713215</v>
      </c>
      <c r="G75" s="30">
        <v>692455</v>
      </c>
      <c r="H75" s="30">
        <v>711731</v>
      </c>
      <c r="I75" s="30">
        <v>2117401</v>
      </c>
      <c r="J75" s="30">
        <v>724675</v>
      </c>
      <c r="K75" s="30">
        <v>814243</v>
      </c>
      <c r="L75" s="30">
        <v>809832</v>
      </c>
      <c r="M75" s="30">
        <v>2348750</v>
      </c>
      <c r="N75" s="30">
        <v>815244</v>
      </c>
      <c r="O75" s="30">
        <v>821233</v>
      </c>
      <c r="P75" s="30">
        <v>552661</v>
      </c>
      <c r="Q75" s="30">
        <v>2189138</v>
      </c>
      <c r="R75" s="30"/>
      <c r="S75" s="30"/>
      <c r="T75" s="30"/>
      <c r="U75" s="30"/>
      <c r="V75" s="30">
        <v>6655289</v>
      </c>
      <c r="W75" s="30">
        <v>5606109</v>
      </c>
      <c r="X75" s="30"/>
      <c r="Y75" s="29"/>
      <c r="Z75" s="31">
        <v>8925024</v>
      </c>
    </row>
    <row r="76" spans="1:26" ht="12.75" hidden="1">
      <c r="A76" s="42" t="s">
        <v>287</v>
      </c>
      <c r="B76" s="32">
        <v>26006313</v>
      </c>
      <c r="C76" s="32"/>
      <c r="D76" s="33">
        <v>18456564</v>
      </c>
      <c r="E76" s="34">
        <v>23312016</v>
      </c>
      <c r="F76" s="34">
        <v>900136</v>
      </c>
      <c r="G76" s="34">
        <v>609894</v>
      </c>
      <c r="H76" s="34">
        <v>1655348</v>
      </c>
      <c r="I76" s="34">
        <v>3165378</v>
      </c>
      <c r="J76" s="34">
        <v>3571333</v>
      </c>
      <c r="K76" s="34">
        <v>1454573</v>
      </c>
      <c r="L76" s="34">
        <v>541984</v>
      </c>
      <c r="M76" s="34">
        <v>5567890</v>
      </c>
      <c r="N76" s="34">
        <v>1240245</v>
      </c>
      <c r="O76" s="34">
        <v>792120</v>
      </c>
      <c r="P76" s="34">
        <v>1213672</v>
      </c>
      <c r="Q76" s="34">
        <v>3246037</v>
      </c>
      <c r="R76" s="34"/>
      <c r="S76" s="34"/>
      <c r="T76" s="34"/>
      <c r="U76" s="34"/>
      <c r="V76" s="34">
        <v>11979305</v>
      </c>
      <c r="W76" s="34">
        <v>14546133</v>
      </c>
      <c r="X76" s="34"/>
      <c r="Y76" s="33"/>
      <c r="Z76" s="35">
        <v>23312016</v>
      </c>
    </row>
    <row r="77" spans="1:26" ht="12.75" hidden="1">
      <c r="A77" s="37" t="s">
        <v>31</v>
      </c>
      <c r="B77" s="19">
        <v>16036635</v>
      </c>
      <c r="C77" s="19"/>
      <c r="D77" s="20">
        <v>11680416</v>
      </c>
      <c r="E77" s="21">
        <v>12001006</v>
      </c>
      <c r="F77" s="21">
        <v>472114</v>
      </c>
      <c r="G77" s="21">
        <v>312688</v>
      </c>
      <c r="H77" s="21">
        <v>1027124</v>
      </c>
      <c r="I77" s="21">
        <v>1811926</v>
      </c>
      <c r="J77" s="21">
        <v>3223903</v>
      </c>
      <c r="K77" s="21">
        <v>741186</v>
      </c>
      <c r="L77" s="21">
        <v>284874</v>
      </c>
      <c r="M77" s="21">
        <v>4249963</v>
      </c>
      <c r="N77" s="21">
        <v>671968</v>
      </c>
      <c r="O77" s="21">
        <v>388763</v>
      </c>
      <c r="P77" s="21">
        <v>605418</v>
      </c>
      <c r="Q77" s="21">
        <v>1666149</v>
      </c>
      <c r="R77" s="21"/>
      <c r="S77" s="21"/>
      <c r="T77" s="21"/>
      <c r="U77" s="21"/>
      <c r="V77" s="21">
        <v>7728038</v>
      </c>
      <c r="W77" s="21">
        <v>8872458</v>
      </c>
      <c r="X77" s="21"/>
      <c r="Y77" s="20"/>
      <c r="Z77" s="23">
        <v>12001006</v>
      </c>
    </row>
    <row r="78" spans="1:26" ht="12.75" hidden="1">
      <c r="A78" s="38" t="s">
        <v>32</v>
      </c>
      <c r="B78" s="19">
        <v>9969678</v>
      </c>
      <c r="C78" s="19"/>
      <c r="D78" s="20">
        <v>3786228</v>
      </c>
      <c r="E78" s="21">
        <v>6871004</v>
      </c>
      <c r="F78" s="21">
        <v>428022</v>
      </c>
      <c r="G78" s="21">
        <v>297206</v>
      </c>
      <c r="H78" s="21">
        <v>628224</v>
      </c>
      <c r="I78" s="21">
        <v>1353452</v>
      </c>
      <c r="J78" s="21">
        <v>347430</v>
      </c>
      <c r="K78" s="21">
        <v>713387</v>
      </c>
      <c r="L78" s="21">
        <v>257110</v>
      </c>
      <c r="M78" s="21">
        <v>1317927</v>
      </c>
      <c r="N78" s="21">
        <v>568277</v>
      </c>
      <c r="O78" s="21">
        <v>403357</v>
      </c>
      <c r="P78" s="21">
        <v>608254</v>
      </c>
      <c r="Q78" s="21">
        <v>1579888</v>
      </c>
      <c r="R78" s="21"/>
      <c r="S78" s="21"/>
      <c r="T78" s="21"/>
      <c r="U78" s="21"/>
      <c r="V78" s="21">
        <v>4251267</v>
      </c>
      <c r="W78" s="21">
        <v>3141192</v>
      </c>
      <c r="X78" s="21"/>
      <c r="Y78" s="20"/>
      <c r="Z78" s="23">
        <v>6871004</v>
      </c>
    </row>
    <row r="79" spans="1:26" ht="12.75" hidden="1">
      <c r="A79" s="39" t="s">
        <v>103</v>
      </c>
      <c r="B79" s="19">
        <v>524191</v>
      </c>
      <c r="C79" s="19"/>
      <c r="D79" s="20">
        <v>161988</v>
      </c>
      <c r="E79" s="21">
        <v>210984</v>
      </c>
      <c r="F79" s="21">
        <v>252627</v>
      </c>
      <c r="G79" s="21">
        <v>48703</v>
      </c>
      <c r="H79" s="21">
        <v>257135</v>
      </c>
      <c r="I79" s="21">
        <v>558465</v>
      </c>
      <c r="J79" s="21">
        <v>29525</v>
      </c>
      <c r="K79" s="21">
        <v>261212</v>
      </c>
      <c r="L79" s="21">
        <v>17676</v>
      </c>
      <c r="M79" s="21">
        <v>308413</v>
      </c>
      <c r="N79" s="21">
        <v>285398</v>
      </c>
      <c r="O79" s="21">
        <v>21986</v>
      </c>
      <c r="P79" s="21">
        <v>284312</v>
      </c>
      <c r="Q79" s="21">
        <v>591696</v>
      </c>
      <c r="R79" s="21"/>
      <c r="S79" s="21"/>
      <c r="T79" s="21"/>
      <c r="U79" s="21"/>
      <c r="V79" s="21">
        <v>1458574</v>
      </c>
      <c r="W79" s="21">
        <v>145989</v>
      </c>
      <c r="X79" s="21"/>
      <c r="Y79" s="20"/>
      <c r="Z79" s="23">
        <v>210984</v>
      </c>
    </row>
    <row r="80" spans="1:26" ht="12.75" hidden="1">
      <c r="A80" s="39" t="s">
        <v>104</v>
      </c>
      <c r="B80" s="19">
        <v>2762272</v>
      </c>
      <c r="C80" s="19"/>
      <c r="D80" s="20">
        <v>2179632</v>
      </c>
      <c r="E80" s="21">
        <v>5211368</v>
      </c>
      <c r="F80" s="21">
        <v>97771</v>
      </c>
      <c r="G80" s="21">
        <v>118928</v>
      </c>
      <c r="H80" s="21">
        <v>216085</v>
      </c>
      <c r="I80" s="21">
        <v>432784</v>
      </c>
      <c r="J80" s="21">
        <v>183477</v>
      </c>
      <c r="K80" s="21">
        <v>254607</v>
      </c>
      <c r="L80" s="21">
        <v>172188</v>
      </c>
      <c r="M80" s="21">
        <v>610272</v>
      </c>
      <c r="N80" s="21">
        <v>153790</v>
      </c>
      <c r="O80" s="21">
        <v>246352</v>
      </c>
      <c r="P80" s="21">
        <v>160031</v>
      </c>
      <c r="Q80" s="21">
        <v>560173</v>
      </c>
      <c r="R80" s="21"/>
      <c r="S80" s="21"/>
      <c r="T80" s="21"/>
      <c r="U80" s="21"/>
      <c r="V80" s="21">
        <v>1603229</v>
      </c>
      <c r="W80" s="21">
        <v>1909725</v>
      </c>
      <c r="X80" s="21"/>
      <c r="Y80" s="20"/>
      <c r="Z80" s="23">
        <v>5211368</v>
      </c>
    </row>
    <row r="81" spans="1:26" ht="12.75" hidden="1">
      <c r="A81" s="39" t="s">
        <v>105</v>
      </c>
      <c r="B81" s="19">
        <v>1911603</v>
      </c>
      <c r="C81" s="19"/>
      <c r="D81" s="20">
        <v>1033500</v>
      </c>
      <c r="E81" s="21">
        <v>1033500</v>
      </c>
      <c r="F81" s="21">
        <v>35117</v>
      </c>
      <c r="G81" s="21">
        <v>64164</v>
      </c>
      <c r="H81" s="21">
        <v>82931</v>
      </c>
      <c r="I81" s="21">
        <v>182212</v>
      </c>
      <c r="J81" s="21">
        <v>57462</v>
      </c>
      <c r="K81" s="21">
        <v>75179</v>
      </c>
      <c r="L81" s="21">
        <v>28417</v>
      </c>
      <c r="M81" s="21">
        <v>161058</v>
      </c>
      <c r="N81" s="21">
        <v>62979</v>
      </c>
      <c r="O81" s="21">
        <v>56434</v>
      </c>
      <c r="P81" s="21">
        <v>54857</v>
      </c>
      <c r="Q81" s="21">
        <v>174270</v>
      </c>
      <c r="R81" s="21"/>
      <c r="S81" s="21"/>
      <c r="T81" s="21"/>
      <c r="U81" s="21"/>
      <c r="V81" s="21">
        <v>517540</v>
      </c>
      <c r="W81" s="21">
        <v>775125</v>
      </c>
      <c r="X81" s="21"/>
      <c r="Y81" s="20"/>
      <c r="Z81" s="23">
        <v>1033500</v>
      </c>
    </row>
    <row r="82" spans="1:26" ht="12.75" hidden="1">
      <c r="A82" s="39" t="s">
        <v>106</v>
      </c>
      <c r="B82" s="19">
        <v>928276</v>
      </c>
      <c r="C82" s="19"/>
      <c r="D82" s="20">
        <v>411108</v>
      </c>
      <c r="E82" s="21">
        <v>415152</v>
      </c>
      <c r="F82" s="21">
        <v>32267</v>
      </c>
      <c r="G82" s="21">
        <v>56194</v>
      </c>
      <c r="H82" s="21">
        <v>60921</v>
      </c>
      <c r="I82" s="21">
        <v>149382</v>
      </c>
      <c r="J82" s="21">
        <v>69133</v>
      </c>
      <c r="K82" s="21">
        <v>115215</v>
      </c>
      <c r="L82" s="21">
        <v>31555</v>
      </c>
      <c r="M82" s="21">
        <v>215903</v>
      </c>
      <c r="N82" s="21">
        <v>60343</v>
      </c>
      <c r="O82" s="21">
        <v>68868</v>
      </c>
      <c r="P82" s="21">
        <v>102427</v>
      </c>
      <c r="Q82" s="21">
        <v>231638</v>
      </c>
      <c r="R82" s="21"/>
      <c r="S82" s="21"/>
      <c r="T82" s="21"/>
      <c r="U82" s="21"/>
      <c r="V82" s="21">
        <v>596923</v>
      </c>
      <c r="W82" s="21">
        <v>310353</v>
      </c>
      <c r="X82" s="21"/>
      <c r="Y82" s="20"/>
      <c r="Z82" s="23">
        <v>415152</v>
      </c>
    </row>
    <row r="83" spans="1:26" ht="12.75" hidden="1">
      <c r="A83" s="39" t="s">
        <v>107</v>
      </c>
      <c r="B83" s="19">
        <v>3843336</v>
      </c>
      <c r="C83" s="19"/>
      <c r="D83" s="20"/>
      <c r="E83" s="21"/>
      <c r="F83" s="21">
        <v>10240</v>
      </c>
      <c r="G83" s="21">
        <v>9217</v>
      </c>
      <c r="H83" s="21">
        <v>11152</v>
      </c>
      <c r="I83" s="21">
        <v>30609</v>
      </c>
      <c r="J83" s="21">
        <v>7833</v>
      </c>
      <c r="K83" s="21">
        <v>7174</v>
      </c>
      <c r="L83" s="21">
        <v>7274</v>
      </c>
      <c r="M83" s="21">
        <v>22281</v>
      </c>
      <c r="N83" s="21">
        <v>5767</v>
      </c>
      <c r="O83" s="21">
        <v>9717</v>
      </c>
      <c r="P83" s="21">
        <v>6627</v>
      </c>
      <c r="Q83" s="21">
        <v>22111</v>
      </c>
      <c r="R83" s="21"/>
      <c r="S83" s="21"/>
      <c r="T83" s="21"/>
      <c r="U83" s="21"/>
      <c r="V83" s="21">
        <v>75001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2989920</v>
      </c>
      <c r="E84" s="30">
        <v>4440006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2532483</v>
      </c>
      <c r="X84" s="30"/>
      <c r="Y84" s="29"/>
      <c r="Z84" s="31">
        <v>4440006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303792</v>
      </c>
      <c r="D5" s="357">
        <f t="shared" si="0"/>
        <v>0</v>
      </c>
      <c r="E5" s="356">
        <f t="shared" si="0"/>
        <v>857849</v>
      </c>
      <c r="F5" s="358">
        <f t="shared" si="0"/>
        <v>807849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605887</v>
      </c>
      <c r="Y5" s="358">
        <f t="shared" si="0"/>
        <v>-605887</v>
      </c>
      <c r="Z5" s="359">
        <f>+IF(X5&lt;&gt;0,+(Y5/X5)*100,0)</f>
        <v>-100</v>
      </c>
      <c r="AA5" s="360">
        <f>+AA6+AA8+AA11+AA13+AA15</f>
        <v>807849</v>
      </c>
    </row>
    <row r="6" spans="1:27" ht="12.75">
      <c r="A6" s="361" t="s">
        <v>205</v>
      </c>
      <c r="B6" s="142"/>
      <c r="C6" s="60">
        <f>+C7</f>
        <v>43334</v>
      </c>
      <c r="D6" s="340">
        <f aca="true" t="shared" si="1" ref="D6:AA6">+D7</f>
        <v>0</v>
      </c>
      <c r="E6" s="60">
        <f t="shared" si="1"/>
        <v>99895</v>
      </c>
      <c r="F6" s="59">
        <f t="shared" si="1"/>
        <v>99895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74921</v>
      </c>
      <c r="Y6" s="59">
        <f t="shared" si="1"/>
        <v>-74921</v>
      </c>
      <c r="Z6" s="61">
        <f>+IF(X6&lt;&gt;0,+(Y6/X6)*100,0)</f>
        <v>-100</v>
      </c>
      <c r="AA6" s="62">
        <f t="shared" si="1"/>
        <v>99895</v>
      </c>
    </row>
    <row r="7" spans="1:27" ht="12.75">
      <c r="A7" s="291" t="s">
        <v>229</v>
      </c>
      <c r="B7" s="142"/>
      <c r="C7" s="60">
        <v>43334</v>
      </c>
      <c r="D7" s="340"/>
      <c r="E7" s="60">
        <v>99895</v>
      </c>
      <c r="F7" s="59">
        <v>99895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74921</v>
      </c>
      <c r="Y7" s="59">
        <v>-74921</v>
      </c>
      <c r="Z7" s="61">
        <v>-100</v>
      </c>
      <c r="AA7" s="62">
        <v>99895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260458</v>
      </c>
      <c r="D11" s="363">
        <f aca="true" t="shared" si="3" ref="D11:AA11">+D12</f>
        <v>0</v>
      </c>
      <c r="E11" s="362">
        <f t="shared" si="3"/>
        <v>489454</v>
      </c>
      <c r="F11" s="364">
        <f t="shared" si="3"/>
        <v>439454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329591</v>
      </c>
      <c r="Y11" s="364">
        <f t="shared" si="3"/>
        <v>-329591</v>
      </c>
      <c r="Z11" s="365">
        <f>+IF(X11&lt;&gt;0,+(Y11/X11)*100,0)</f>
        <v>-100</v>
      </c>
      <c r="AA11" s="366">
        <f t="shared" si="3"/>
        <v>439454</v>
      </c>
    </row>
    <row r="12" spans="1:27" ht="12.75">
      <c r="A12" s="291" t="s">
        <v>232</v>
      </c>
      <c r="B12" s="136"/>
      <c r="C12" s="60">
        <v>260458</v>
      </c>
      <c r="D12" s="340"/>
      <c r="E12" s="60">
        <v>489454</v>
      </c>
      <c r="F12" s="59">
        <v>439454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329591</v>
      </c>
      <c r="Y12" s="59">
        <v>-329591</v>
      </c>
      <c r="Z12" s="61">
        <v>-100</v>
      </c>
      <c r="AA12" s="62">
        <v>439454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268500</v>
      </c>
      <c r="F13" s="342">
        <f t="shared" si="4"/>
        <v>268500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201375</v>
      </c>
      <c r="Y13" s="342">
        <f t="shared" si="4"/>
        <v>-201375</v>
      </c>
      <c r="Z13" s="335">
        <f>+IF(X13&lt;&gt;0,+(Y13/X13)*100,0)</f>
        <v>-100</v>
      </c>
      <c r="AA13" s="273">
        <f t="shared" si="4"/>
        <v>268500</v>
      </c>
    </row>
    <row r="14" spans="1:27" ht="12.75">
      <c r="A14" s="291" t="s">
        <v>233</v>
      </c>
      <c r="B14" s="136"/>
      <c r="C14" s="60"/>
      <c r="D14" s="340"/>
      <c r="E14" s="60">
        <v>268500</v>
      </c>
      <c r="F14" s="59">
        <v>268500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201375</v>
      </c>
      <c r="Y14" s="59">
        <v>-201375</v>
      </c>
      <c r="Z14" s="61">
        <v>-100</v>
      </c>
      <c r="AA14" s="62">
        <v>268500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175535</v>
      </c>
      <c r="D22" s="344">
        <f t="shared" si="6"/>
        <v>0</v>
      </c>
      <c r="E22" s="343">
        <f t="shared" si="6"/>
        <v>156249</v>
      </c>
      <c r="F22" s="345">
        <f t="shared" si="6"/>
        <v>110475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82856</v>
      </c>
      <c r="Y22" s="345">
        <f t="shared" si="6"/>
        <v>-82856</v>
      </c>
      <c r="Z22" s="336">
        <f>+IF(X22&lt;&gt;0,+(Y22/X22)*100,0)</f>
        <v>-100</v>
      </c>
      <c r="AA22" s="350">
        <f>SUM(AA23:AA32)</f>
        <v>110475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120851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54684</v>
      </c>
      <c r="D25" s="340"/>
      <c r="E25" s="60">
        <v>110475</v>
      </c>
      <c r="F25" s="59">
        <v>110475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82856</v>
      </c>
      <c r="Y25" s="59">
        <v>-82856</v>
      </c>
      <c r="Z25" s="61">
        <v>-100</v>
      </c>
      <c r="AA25" s="62">
        <v>110475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45774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888966</v>
      </c>
      <c r="D40" s="344">
        <f t="shared" si="9"/>
        <v>0</v>
      </c>
      <c r="E40" s="343">
        <f t="shared" si="9"/>
        <v>1056325</v>
      </c>
      <c r="F40" s="345">
        <f t="shared" si="9"/>
        <v>1132100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849075</v>
      </c>
      <c r="Y40" s="345">
        <f t="shared" si="9"/>
        <v>-849075</v>
      </c>
      <c r="Z40" s="336">
        <f>+IF(X40&lt;&gt;0,+(Y40/X40)*100,0)</f>
        <v>-100</v>
      </c>
      <c r="AA40" s="350">
        <f>SUM(AA41:AA49)</f>
        <v>1132100</v>
      </c>
    </row>
    <row r="41" spans="1:27" ht="12.75">
      <c r="A41" s="361" t="s">
        <v>248</v>
      </c>
      <c r="B41" s="142"/>
      <c r="C41" s="362">
        <v>649469</v>
      </c>
      <c r="D41" s="363"/>
      <c r="E41" s="362">
        <v>846325</v>
      </c>
      <c r="F41" s="364">
        <v>736355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552266</v>
      </c>
      <c r="Y41" s="364">
        <v>-552266</v>
      </c>
      <c r="Z41" s="365">
        <v>-100</v>
      </c>
      <c r="AA41" s="366">
        <v>736355</v>
      </c>
    </row>
    <row r="42" spans="1:27" ht="12.75">
      <c r="A42" s="361" t="s">
        <v>249</v>
      </c>
      <c r="B42" s="136"/>
      <c r="C42" s="60">
        <f aca="true" t="shared" si="10" ref="C42:Y42">+C62</f>
        <v>36621</v>
      </c>
      <c r="D42" s="368">
        <f t="shared" si="10"/>
        <v>0</v>
      </c>
      <c r="E42" s="54">
        <f t="shared" si="10"/>
        <v>0</v>
      </c>
      <c r="F42" s="53">
        <f t="shared" si="10"/>
        <v>195745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146809</v>
      </c>
      <c r="Y42" s="53">
        <f t="shared" si="10"/>
        <v>-146809</v>
      </c>
      <c r="Z42" s="94">
        <f>+IF(X42&lt;&gt;0,+(Y42/X42)*100,0)</f>
        <v>-100</v>
      </c>
      <c r="AA42" s="95">
        <f>+AA62</f>
        <v>195745</v>
      </c>
    </row>
    <row r="43" spans="1:27" ht="12.75">
      <c r="A43" s="361" t="s">
        <v>250</v>
      </c>
      <c r="B43" s="136"/>
      <c r="C43" s="275">
        <v>17059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6912</v>
      </c>
      <c r="D44" s="368"/>
      <c r="E44" s="54">
        <v>10000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178905</v>
      </c>
      <c r="D48" s="368"/>
      <c r="E48" s="54">
        <v>200000</v>
      </c>
      <c r="F48" s="53">
        <v>200000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</v>
      </c>
      <c r="Y48" s="53">
        <v>-150000</v>
      </c>
      <c r="Z48" s="94">
        <v>-100</v>
      </c>
      <c r="AA48" s="95">
        <v>200000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1368293</v>
      </c>
      <c r="D60" s="346">
        <f t="shared" si="14"/>
        <v>0</v>
      </c>
      <c r="E60" s="219">
        <f t="shared" si="14"/>
        <v>2070423</v>
      </c>
      <c r="F60" s="264">
        <f t="shared" si="14"/>
        <v>2050424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1537818</v>
      </c>
      <c r="Y60" s="264">
        <f t="shared" si="14"/>
        <v>-1537818</v>
      </c>
      <c r="Z60" s="337">
        <f>+IF(X60&lt;&gt;0,+(Y60/X60)*100,0)</f>
        <v>-100</v>
      </c>
      <c r="AA60" s="232">
        <f>+AA57+AA54+AA51+AA40+AA37+AA34+AA22+AA5</f>
        <v>2050424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36621</v>
      </c>
      <c r="D62" s="348">
        <f t="shared" si="15"/>
        <v>0</v>
      </c>
      <c r="E62" s="347">
        <f t="shared" si="15"/>
        <v>0</v>
      </c>
      <c r="F62" s="349">
        <f t="shared" si="15"/>
        <v>195745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146809</v>
      </c>
      <c r="Y62" s="349">
        <f t="shared" si="15"/>
        <v>-146809</v>
      </c>
      <c r="Z62" s="338">
        <f>+IF(X62&lt;&gt;0,+(Y62/X62)*100,0)</f>
        <v>-100</v>
      </c>
      <c r="AA62" s="351">
        <f>SUM(AA63:AA66)</f>
        <v>195745</v>
      </c>
    </row>
    <row r="63" spans="1:27" ht="12.75">
      <c r="A63" s="361" t="s">
        <v>259</v>
      </c>
      <c r="B63" s="136"/>
      <c r="C63" s="60"/>
      <c r="D63" s="340"/>
      <c r="E63" s="60"/>
      <c r="F63" s="59">
        <v>130745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98059</v>
      </c>
      <c r="Y63" s="59">
        <v>-98059</v>
      </c>
      <c r="Z63" s="61">
        <v>-100</v>
      </c>
      <c r="AA63" s="62">
        <v>130745</v>
      </c>
    </row>
    <row r="64" spans="1:27" ht="12.75">
      <c r="A64" s="361" t="s">
        <v>260</v>
      </c>
      <c r="B64" s="136"/>
      <c r="C64" s="60">
        <v>36621</v>
      </c>
      <c r="D64" s="340"/>
      <c r="E64" s="60"/>
      <c r="F64" s="59">
        <v>65000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48750</v>
      </c>
      <c r="Y64" s="59">
        <v>-48750</v>
      </c>
      <c r="Z64" s="61">
        <v>-100</v>
      </c>
      <c r="AA64" s="62">
        <v>65000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59441868</v>
      </c>
      <c r="D5" s="153">
        <f>SUM(D6:D8)</f>
        <v>0</v>
      </c>
      <c r="E5" s="154">
        <f t="shared" si="0"/>
        <v>75576330</v>
      </c>
      <c r="F5" s="100">
        <f t="shared" si="0"/>
        <v>64862461</v>
      </c>
      <c r="G5" s="100">
        <f t="shared" si="0"/>
        <v>51893561</v>
      </c>
      <c r="H5" s="100">
        <f t="shared" si="0"/>
        <v>-16741229</v>
      </c>
      <c r="I5" s="100">
        <f t="shared" si="0"/>
        <v>810430</v>
      </c>
      <c r="J5" s="100">
        <f t="shared" si="0"/>
        <v>35962762</v>
      </c>
      <c r="K5" s="100">
        <f t="shared" si="0"/>
        <v>824722</v>
      </c>
      <c r="L5" s="100">
        <f t="shared" si="0"/>
        <v>836046</v>
      </c>
      <c r="M5" s="100">
        <f t="shared" si="0"/>
        <v>830638</v>
      </c>
      <c r="N5" s="100">
        <f t="shared" si="0"/>
        <v>2491406</v>
      </c>
      <c r="O5" s="100">
        <f t="shared" si="0"/>
        <v>867482</v>
      </c>
      <c r="P5" s="100">
        <f t="shared" si="0"/>
        <v>854684</v>
      </c>
      <c r="Q5" s="100">
        <f t="shared" si="0"/>
        <v>2715634</v>
      </c>
      <c r="R5" s="100">
        <f t="shared" si="0"/>
        <v>4437800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42891968</v>
      </c>
      <c r="X5" s="100">
        <f t="shared" si="0"/>
        <v>56682243</v>
      </c>
      <c r="Y5" s="100">
        <f t="shared" si="0"/>
        <v>-13790275</v>
      </c>
      <c r="Z5" s="137">
        <f>+IF(X5&lt;&gt;0,+(Y5/X5)*100,0)</f>
        <v>-24.329091916845986</v>
      </c>
      <c r="AA5" s="153">
        <f>SUM(AA6:AA8)</f>
        <v>64862461</v>
      </c>
    </row>
    <row r="6" spans="1:27" ht="12.75">
      <c r="A6" s="138" t="s">
        <v>75</v>
      </c>
      <c r="B6" s="136"/>
      <c r="C6" s="155">
        <v>28803262</v>
      </c>
      <c r="D6" s="155"/>
      <c r="E6" s="156">
        <v>28242461</v>
      </c>
      <c r="F6" s="60">
        <v>28242461</v>
      </c>
      <c r="G6" s="60">
        <v>16573018</v>
      </c>
      <c r="H6" s="60"/>
      <c r="I6" s="60"/>
      <c r="J6" s="60">
        <v>16573018</v>
      </c>
      <c r="K6" s="60">
        <v>-1474</v>
      </c>
      <c r="L6" s="60"/>
      <c r="M6" s="60"/>
      <c r="N6" s="60">
        <v>-1474</v>
      </c>
      <c r="O6" s="60"/>
      <c r="P6" s="60"/>
      <c r="Q6" s="60"/>
      <c r="R6" s="60"/>
      <c r="S6" s="60"/>
      <c r="T6" s="60"/>
      <c r="U6" s="60"/>
      <c r="V6" s="60"/>
      <c r="W6" s="60">
        <v>16571544</v>
      </c>
      <c r="X6" s="60">
        <v>21181842</v>
      </c>
      <c r="Y6" s="60">
        <v>-4610298</v>
      </c>
      <c r="Z6" s="140">
        <v>-21.77</v>
      </c>
      <c r="AA6" s="155">
        <v>28242461</v>
      </c>
    </row>
    <row r="7" spans="1:27" ht="12.75">
      <c r="A7" s="138" t="s">
        <v>76</v>
      </c>
      <c r="B7" s="136"/>
      <c r="C7" s="157">
        <v>30342236</v>
      </c>
      <c r="D7" s="157"/>
      <c r="E7" s="158">
        <v>47333224</v>
      </c>
      <c r="F7" s="159">
        <v>36619000</v>
      </c>
      <c r="G7" s="159">
        <v>35301094</v>
      </c>
      <c r="H7" s="159">
        <v>-16760888</v>
      </c>
      <c r="I7" s="159">
        <v>790835</v>
      </c>
      <c r="J7" s="159">
        <v>19331041</v>
      </c>
      <c r="K7" s="159">
        <v>806725</v>
      </c>
      <c r="L7" s="159">
        <v>816552</v>
      </c>
      <c r="M7" s="159">
        <v>811092</v>
      </c>
      <c r="N7" s="159">
        <v>2434369</v>
      </c>
      <c r="O7" s="159">
        <v>847566</v>
      </c>
      <c r="P7" s="159">
        <v>834890</v>
      </c>
      <c r="Q7" s="159">
        <v>2694850</v>
      </c>
      <c r="R7" s="159">
        <v>4377306</v>
      </c>
      <c r="S7" s="159"/>
      <c r="T7" s="159"/>
      <c r="U7" s="159"/>
      <c r="V7" s="159"/>
      <c r="W7" s="159">
        <v>26142716</v>
      </c>
      <c r="X7" s="159">
        <v>35499915</v>
      </c>
      <c r="Y7" s="159">
        <v>-9357199</v>
      </c>
      <c r="Z7" s="141">
        <v>-26.36</v>
      </c>
      <c r="AA7" s="157">
        <v>36619000</v>
      </c>
    </row>
    <row r="8" spans="1:27" ht="12.75">
      <c r="A8" s="138" t="s">
        <v>77</v>
      </c>
      <c r="B8" s="136"/>
      <c r="C8" s="155">
        <v>296370</v>
      </c>
      <c r="D8" s="155"/>
      <c r="E8" s="156">
        <v>645</v>
      </c>
      <c r="F8" s="60">
        <v>1000</v>
      </c>
      <c r="G8" s="60">
        <v>19449</v>
      </c>
      <c r="H8" s="60">
        <v>19659</v>
      </c>
      <c r="I8" s="60">
        <v>19595</v>
      </c>
      <c r="J8" s="60">
        <v>58703</v>
      </c>
      <c r="K8" s="60">
        <v>19471</v>
      </c>
      <c r="L8" s="60">
        <v>19494</v>
      </c>
      <c r="M8" s="60">
        <v>19546</v>
      </c>
      <c r="N8" s="60">
        <v>58511</v>
      </c>
      <c r="O8" s="60">
        <v>19916</v>
      </c>
      <c r="P8" s="60">
        <v>19794</v>
      </c>
      <c r="Q8" s="60">
        <v>20784</v>
      </c>
      <c r="R8" s="60">
        <v>60494</v>
      </c>
      <c r="S8" s="60"/>
      <c r="T8" s="60"/>
      <c r="U8" s="60"/>
      <c r="V8" s="60"/>
      <c r="W8" s="60">
        <v>177708</v>
      </c>
      <c r="X8" s="60">
        <v>486</v>
      </c>
      <c r="Y8" s="60">
        <v>177222</v>
      </c>
      <c r="Z8" s="140">
        <v>36465.43</v>
      </c>
      <c r="AA8" s="155">
        <v>1000</v>
      </c>
    </row>
    <row r="9" spans="1:27" ht="12.75">
      <c r="A9" s="135" t="s">
        <v>78</v>
      </c>
      <c r="B9" s="136"/>
      <c r="C9" s="153">
        <f aca="true" t="shared" si="1" ref="C9:Y9">SUM(C10:C14)</f>
        <v>6613409</v>
      </c>
      <c r="D9" s="153">
        <f>SUM(D10:D14)</f>
        <v>0</v>
      </c>
      <c r="E9" s="154">
        <f t="shared" si="1"/>
        <v>6903122</v>
      </c>
      <c r="F9" s="100">
        <f t="shared" si="1"/>
        <v>11283252</v>
      </c>
      <c r="G9" s="100">
        <f t="shared" si="1"/>
        <v>138936</v>
      </c>
      <c r="H9" s="100">
        <f t="shared" si="1"/>
        <v>399395</v>
      </c>
      <c r="I9" s="100">
        <f t="shared" si="1"/>
        <v>758300</v>
      </c>
      <c r="J9" s="100">
        <f t="shared" si="1"/>
        <v>1296631</v>
      </c>
      <c r="K9" s="100">
        <f t="shared" si="1"/>
        <v>241269</v>
      </c>
      <c r="L9" s="100">
        <f t="shared" si="1"/>
        <v>118095</v>
      </c>
      <c r="M9" s="100">
        <f t="shared" si="1"/>
        <v>487371</v>
      </c>
      <c r="N9" s="100">
        <f t="shared" si="1"/>
        <v>846735</v>
      </c>
      <c r="O9" s="100">
        <f t="shared" si="1"/>
        <v>89056</v>
      </c>
      <c r="P9" s="100">
        <f t="shared" si="1"/>
        <v>449409</v>
      </c>
      <c r="Q9" s="100">
        <f t="shared" si="1"/>
        <v>80131</v>
      </c>
      <c r="R9" s="100">
        <f t="shared" si="1"/>
        <v>618596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2761962</v>
      </c>
      <c r="X9" s="100">
        <f t="shared" si="1"/>
        <v>5177349</v>
      </c>
      <c r="Y9" s="100">
        <f t="shared" si="1"/>
        <v>-2415387</v>
      </c>
      <c r="Z9" s="137">
        <f>+IF(X9&lt;&gt;0,+(Y9/X9)*100,0)</f>
        <v>-46.65296853660049</v>
      </c>
      <c r="AA9" s="153">
        <f>SUM(AA10:AA14)</f>
        <v>11283252</v>
      </c>
    </row>
    <row r="10" spans="1:27" ht="12.75">
      <c r="A10" s="138" t="s">
        <v>79</v>
      </c>
      <c r="B10" s="136"/>
      <c r="C10" s="155">
        <v>2288944</v>
      </c>
      <c r="D10" s="155"/>
      <c r="E10" s="156">
        <v>2128196</v>
      </c>
      <c r="F10" s="60">
        <v>4967000</v>
      </c>
      <c r="G10" s="60">
        <v>15936</v>
      </c>
      <c r="H10" s="60">
        <v>273349</v>
      </c>
      <c r="I10" s="60">
        <v>178121</v>
      </c>
      <c r="J10" s="60">
        <v>467406</v>
      </c>
      <c r="K10" s="60">
        <v>85091</v>
      </c>
      <c r="L10" s="60">
        <v>10595</v>
      </c>
      <c r="M10" s="60">
        <v>455076</v>
      </c>
      <c r="N10" s="60">
        <v>550762</v>
      </c>
      <c r="O10" s="60">
        <v>14642</v>
      </c>
      <c r="P10" s="60">
        <v>313259</v>
      </c>
      <c r="Q10" s="60">
        <v>14252</v>
      </c>
      <c r="R10" s="60">
        <v>342153</v>
      </c>
      <c r="S10" s="60"/>
      <c r="T10" s="60"/>
      <c r="U10" s="60"/>
      <c r="V10" s="60"/>
      <c r="W10" s="60">
        <v>1360321</v>
      </c>
      <c r="X10" s="60">
        <v>1596150</v>
      </c>
      <c r="Y10" s="60">
        <v>-235829</v>
      </c>
      <c r="Z10" s="140">
        <v>-14.77</v>
      </c>
      <c r="AA10" s="155">
        <v>4967000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>
        <v>-72105</v>
      </c>
      <c r="N11" s="60">
        <v>-72105</v>
      </c>
      <c r="O11" s="60"/>
      <c r="P11" s="60"/>
      <c r="Q11" s="60"/>
      <c r="R11" s="60"/>
      <c r="S11" s="60"/>
      <c r="T11" s="60"/>
      <c r="U11" s="60"/>
      <c r="V11" s="60"/>
      <c r="W11" s="60">
        <v>-72105</v>
      </c>
      <c r="X11" s="60"/>
      <c r="Y11" s="60">
        <v>-72105</v>
      </c>
      <c r="Z11" s="140">
        <v>0</v>
      </c>
      <c r="AA11" s="155"/>
    </row>
    <row r="12" spans="1:27" ht="12.75">
      <c r="A12" s="138" t="s">
        <v>81</v>
      </c>
      <c r="B12" s="136"/>
      <c r="C12" s="155">
        <v>2737382</v>
      </c>
      <c r="D12" s="155"/>
      <c r="E12" s="156">
        <v>3812000</v>
      </c>
      <c r="F12" s="60">
        <v>4849000</v>
      </c>
      <c r="G12" s="60">
        <v>123000</v>
      </c>
      <c r="H12" s="60">
        <v>126046</v>
      </c>
      <c r="I12" s="60">
        <v>83928</v>
      </c>
      <c r="J12" s="60">
        <v>332974</v>
      </c>
      <c r="K12" s="60">
        <v>65600</v>
      </c>
      <c r="L12" s="60">
        <v>107500</v>
      </c>
      <c r="M12" s="60">
        <v>104400</v>
      </c>
      <c r="N12" s="60">
        <v>277500</v>
      </c>
      <c r="O12" s="60">
        <v>74414</v>
      </c>
      <c r="P12" s="60">
        <v>136150</v>
      </c>
      <c r="Q12" s="60">
        <v>65879</v>
      </c>
      <c r="R12" s="60">
        <v>276443</v>
      </c>
      <c r="S12" s="60"/>
      <c r="T12" s="60"/>
      <c r="U12" s="60"/>
      <c r="V12" s="60"/>
      <c r="W12" s="60">
        <v>886917</v>
      </c>
      <c r="X12" s="60">
        <v>2859003</v>
      </c>
      <c r="Y12" s="60">
        <v>-1972086</v>
      </c>
      <c r="Z12" s="140">
        <v>-68.98</v>
      </c>
      <c r="AA12" s="155">
        <v>4849000</v>
      </c>
    </row>
    <row r="13" spans="1:27" ht="12.75">
      <c r="A13" s="138" t="s">
        <v>82</v>
      </c>
      <c r="B13" s="136"/>
      <c r="C13" s="155">
        <v>435660</v>
      </c>
      <c r="D13" s="155"/>
      <c r="E13" s="156"/>
      <c r="F13" s="60">
        <v>504252</v>
      </c>
      <c r="G13" s="60"/>
      <c r="H13" s="60"/>
      <c r="I13" s="60">
        <v>252126</v>
      </c>
      <c r="J13" s="60">
        <v>252126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252126</v>
      </c>
      <c r="X13" s="60"/>
      <c r="Y13" s="60">
        <v>252126</v>
      </c>
      <c r="Z13" s="140">
        <v>0</v>
      </c>
      <c r="AA13" s="155">
        <v>504252</v>
      </c>
    </row>
    <row r="14" spans="1:27" ht="12.75">
      <c r="A14" s="138" t="s">
        <v>83</v>
      </c>
      <c r="B14" s="136"/>
      <c r="C14" s="157">
        <v>1151423</v>
      </c>
      <c r="D14" s="157"/>
      <c r="E14" s="158">
        <v>962926</v>
      </c>
      <c r="F14" s="159">
        <v>963000</v>
      </c>
      <c r="G14" s="159"/>
      <c r="H14" s="159"/>
      <c r="I14" s="159">
        <v>244125</v>
      </c>
      <c r="J14" s="159">
        <v>244125</v>
      </c>
      <c r="K14" s="159">
        <v>90578</v>
      </c>
      <c r="L14" s="159"/>
      <c r="M14" s="159"/>
      <c r="N14" s="159">
        <v>90578</v>
      </c>
      <c r="O14" s="159"/>
      <c r="P14" s="159"/>
      <c r="Q14" s="159"/>
      <c r="R14" s="159"/>
      <c r="S14" s="159"/>
      <c r="T14" s="159"/>
      <c r="U14" s="159"/>
      <c r="V14" s="159"/>
      <c r="W14" s="159">
        <v>334703</v>
      </c>
      <c r="X14" s="159">
        <v>722196</v>
      </c>
      <c r="Y14" s="159">
        <v>-387493</v>
      </c>
      <c r="Z14" s="141">
        <v>-53.65</v>
      </c>
      <c r="AA14" s="157">
        <v>963000</v>
      </c>
    </row>
    <row r="15" spans="1:27" ht="12.75">
      <c r="A15" s="135" t="s">
        <v>84</v>
      </c>
      <c r="B15" s="142"/>
      <c r="C15" s="153">
        <f aca="true" t="shared" si="2" ref="C15:Y15">SUM(C16:C18)</f>
        <v>2179318</v>
      </c>
      <c r="D15" s="153">
        <f>SUM(D16:D18)</f>
        <v>0</v>
      </c>
      <c r="E15" s="154">
        <f t="shared" si="2"/>
        <v>3382999</v>
      </c>
      <c r="F15" s="100">
        <f t="shared" si="2"/>
        <v>6350161</v>
      </c>
      <c r="G15" s="100">
        <f t="shared" si="2"/>
        <v>299464</v>
      </c>
      <c r="H15" s="100">
        <f t="shared" si="2"/>
        <v>463490</v>
      </c>
      <c r="I15" s="100">
        <f t="shared" si="2"/>
        <v>369818</v>
      </c>
      <c r="J15" s="100">
        <f t="shared" si="2"/>
        <v>1132772</v>
      </c>
      <c r="K15" s="100">
        <f t="shared" si="2"/>
        <v>583773</v>
      </c>
      <c r="L15" s="100">
        <f t="shared" si="2"/>
        <v>1433148</v>
      </c>
      <c r="M15" s="100">
        <f t="shared" si="2"/>
        <v>2165927</v>
      </c>
      <c r="N15" s="100">
        <f t="shared" si="2"/>
        <v>4182848</v>
      </c>
      <c r="O15" s="100">
        <f t="shared" si="2"/>
        <v>646776</v>
      </c>
      <c r="P15" s="100">
        <f t="shared" si="2"/>
        <v>388618</v>
      </c>
      <c r="Q15" s="100">
        <f t="shared" si="2"/>
        <v>417313</v>
      </c>
      <c r="R15" s="100">
        <f t="shared" si="2"/>
        <v>1452707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6768327</v>
      </c>
      <c r="X15" s="100">
        <f t="shared" si="2"/>
        <v>2537253</v>
      </c>
      <c r="Y15" s="100">
        <f t="shared" si="2"/>
        <v>4231074</v>
      </c>
      <c r="Z15" s="137">
        <f>+IF(X15&lt;&gt;0,+(Y15/X15)*100,0)</f>
        <v>166.75806472590634</v>
      </c>
      <c r="AA15" s="153">
        <f>SUM(AA16:AA18)</f>
        <v>6350161</v>
      </c>
    </row>
    <row r="16" spans="1:27" ht="12.75">
      <c r="A16" s="138" t="s">
        <v>85</v>
      </c>
      <c r="B16" s="136"/>
      <c r="C16" s="155">
        <v>353119</v>
      </c>
      <c r="D16" s="155"/>
      <c r="E16" s="156">
        <v>211896</v>
      </c>
      <c r="F16" s="60">
        <v>37058</v>
      </c>
      <c r="G16" s="60">
        <v>138</v>
      </c>
      <c r="H16" s="60">
        <v>2527</v>
      </c>
      <c r="I16" s="60">
        <v>7300</v>
      </c>
      <c r="J16" s="60">
        <v>9965</v>
      </c>
      <c r="K16" s="60">
        <v>6407</v>
      </c>
      <c r="L16" s="60">
        <v>1757</v>
      </c>
      <c r="M16" s="60"/>
      <c r="N16" s="60">
        <v>8164</v>
      </c>
      <c r="O16" s="60"/>
      <c r="P16" s="60">
        <v>264</v>
      </c>
      <c r="Q16" s="60">
        <v>14389</v>
      </c>
      <c r="R16" s="60">
        <v>14653</v>
      </c>
      <c r="S16" s="60"/>
      <c r="T16" s="60"/>
      <c r="U16" s="60"/>
      <c r="V16" s="60"/>
      <c r="W16" s="60">
        <v>32782</v>
      </c>
      <c r="X16" s="60">
        <v>158922</v>
      </c>
      <c r="Y16" s="60">
        <v>-126140</v>
      </c>
      <c r="Z16" s="140">
        <v>-79.37</v>
      </c>
      <c r="AA16" s="155">
        <v>37058</v>
      </c>
    </row>
    <row r="17" spans="1:27" ht="12.75">
      <c r="A17" s="138" t="s">
        <v>86</v>
      </c>
      <c r="B17" s="136"/>
      <c r="C17" s="155">
        <v>1826199</v>
      </c>
      <c r="D17" s="155"/>
      <c r="E17" s="156">
        <v>3171103</v>
      </c>
      <c r="F17" s="60">
        <v>6313103</v>
      </c>
      <c r="G17" s="60">
        <v>299326</v>
      </c>
      <c r="H17" s="60">
        <v>460963</v>
      </c>
      <c r="I17" s="60">
        <v>362518</v>
      </c>
      <c r="J17" s="60">
        <v>1122807</v>
      </c>
      <c r="K17" s="60">
        <v>577366</v>
      </c>
      <c r="L17" s="60">
        <v>1431391</v>
      </c>
      <c r="M17" s="60">
        <v>2165927</v>
      </c>
      <c r="N17" s="60">
        <v>4174684</v>
      </c>
      <c r="O17" s="60">
        <v>646776</v>
      </c>
      <c r="P17" s="60">
        <v>388354</v>
      </c>
      <c r="Q17" s="60">
        <v>402924</v>
      </c>
      <c r="R17" s="60">
        <v>1438054</v>
      </c>
      <c r="S17" s="60"/>
      <c r="T17" s="60"/>
      <c r="U17" s="60"/>
      <c r="V17" s="60"/>
      <c r="W17" s="60">
        <v>6735545</v>
      </c>
      <c r="X17" s="60">
        <v>2378331</v>
      </c>
      <c r="Y17" s="60">
        <v>4357214</v>
      </c>
      <c r="Z17" s="140">
        <v>183.2</v>
      </c>
      <c r="AA17" s="155">
        <v>6313103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54915442</v>
      </c>
      <c r="D19" s="153">
        <f>SUM(D20:D23)</f>
        <v>0</v>
      </c>
      <c r="E19" s="154">
        <f t="shared" si="3"/>
        <v>54596837</v>
      </c>
      <c r="F19" s="100">
        <f t="shared" si="3"/>
        <v>59550066</v>
      </c>
      <c r="G19" s="100">
        <f t="shared" si="3"/>
        <v>2648955</v>
      </c>
      <c r="H19" s="100">
        <f t="shared" si="3"/>
        <v>2126725</v>
      </c>
      <c r="I19" s="100">
        <f t="shared" si="3"/>
        <v>4478050</v>
      </c>
      <c r="J19" s="100">
        <f t="shared" si="3"/>
        <v>9253730</v>
      </c>
      <c r="K19" s="100">
        <f t="shared" si="3"/>
        <v>2450142</v>
      </c>
      <c r="L19" s="100">
        <f t="shared" si="3"/>
        <v>2403477</v>
      </c>
      <c r="M19" s="100">
        <f t="shared" si="3"/>
        <v>2702287</v>
      </c>
      <c r="N19" s="100">
        <f t="shared" si="3"/>
        <v>7555906</v>
      </c>
      <c r="O19" s="100">
        <f t="shared" si="3"/>
        <v>2291752</v>
      </c>
      <c r="P19" s="100">
        <f t="shared" si="3"/>
        <v>1963740</v>
      </c>
      <c r="Q19" s="100">
        <f t="shared" si="3"/>
        <v>10166329</v>
      </c>
      <c r="R19" s="100">
        <f t="shared" si="3"/>
        <v>14421821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31231457</v>
      </c>
      <c r="X19" s="100">
        <f t="shared" si="3"/>
        <v>40947633</v>
      </c>
      <c r="Y19" s="100">
        <f t="shared" si="3"/>
        <v>-9716176</v>
      </c>
      <c r="Z19" s="137">
        <f>+IF(X19&lt;&gt;0,+(Y19/X19)*100,0)</f>
        <v>-23.728297066646075</v>
      </c>
      <c r="AA19" s="153">
        <f>SUM(AA20:AA23)</f>
        <v>59550066</v>
      </c>
    </row>
    <row r="20" spans="1:27" ht="12.75">
      <c r="A20" s="138" t="s">
        <v>89</v>
      </c>
      <c r="B20" s="136"/>
      <c r="C20" s="155">
        <v>7234019</v>
      </c>
      <c r="D20" s="155"/>
      <c r="E20" s="156">
        <v>3012993</v>
      </c>
      <c r="F20" s="60">
        <v>3557406</v>
      </c>
      <c r="G20" s="60">
        <v>259507</v>
      </c>
      <c r="H20" s="60">
        <v>54820</v>
      </c>
      <c r="I20" s="60">
        <v>278805</v>
      </c>
      <c r="J20" s="60">
        <v>593132</v>
      </c>
      <c r="K20" s="60">
        <v>285502</v>
      </c>
      <c r="L20" s="60">
        <v>269610</v>
      </c>
      <c r="M20" s="60">
        <v>29078</v>
      </c>
      <c r="N20" s="60">
        <v>584190</v>
      </c>
      <c r="O20" s="60">
        <v>73195</v>
      </c>
      <c r="P20" s="60">
        <v>25978</v>
      </c>
      <c r="Q20" s="60">
        <v>1480161</v>
      </c>
      <c r="R20" s="60">
        <v>1579334</v>
      </c>
      <c r="S20" s="60"/>
      <c r="T20" s="60"/>
      <c r="U20" s="60"/>
      <c r="V20" s="60"/>
      <c r="W20" s="60">
        <v>2756656</v>
      </c>
      <c r="X20" s="60">
        <v>2259747</v>
      </c>
      <c r="Y20" s="60">
        <v>496909</v>
      </c>
      <c r="Z20" s="140">
        <v>21.99</v>
      </c>
      <c r="AA20" s="155">
        <v>3557406</v>
      </c>
    </row>
    <row r="21" spans="1:27" ht="12.75">
      <c r="A21" s="138" t="s">
        <v>90</v>
      </c>
      <c r="B21" s="136"/>
      <c r="C21" s="155">
        <v>34002817</v>
      </c>
      <c r="D21" s="155"/>
      <c r="E21" s="156">
        <v>34417206</v>
      </c>
      <c r="F21" s="60">
        <v>38785573</v>
      </c>
      <c r="G21" s="60">
        <v>1286741</v>
      </c>
      <c r="H21" s="60">
        <v>1019239</v>
      </c>
      <c r="I21" s="60">
        <v>3160017</v>
      </c>
      <c r="J21" s="60">
        <v>5465997</v>
      </c>
      <c r="K21" s="60">
        <v>1128204</v>
      </c>
      <c r="L21" s="60">
        <v>1052245</v>
      </c>
      <c r="M21" s="60">
        <v>1636510</v>
      </c>
      <c r="N21" s="60">
        <v>3816959</v>
      </c>
      <c r="O21" s="60">
        <v>1156784</v>
      </c>
      <c r="P21" s="60">
        <v>896929</v>
      </c>
      <c r="Q21" s="60">
        <v>4124508</v>
      </c>
      <c r="R21" s="60">
        <v>6178221</v>
      </c>
      <c r="S21" s="60"/>
      <c r="T21" s="60"/>
      <c r="U21" s="60"/>
      <c r="V21" s="60"/>
      <c r="W21" s="60">
        <v>15461177</v>
      </c>
      <c r="X21" s="60">
        <v>25812909</v>
      </c>
      <c r="Y21" s="60">
        <v>-10351732</v>
      </c>
      <c r="Z21" s="140">
        <v>-40.1</v>
      </c>
      <c r="AA21" s="155">
        <v>38785573</v>
      </c>
    </row>
    <row r="22" spans="1:27" ht="12.75">
      <c r="A22" s="138" t="s">
        <v>91</v>
      </c>
      <c r="B22" s="136"/>
      <c r="C22" s="157">
        <v>9258012</v>
      </c>
      <c r="D22" s="157"/>
      <c r="E22" s="158">
        <v>11385365</v>
      </c>
      <c r="F22" s="159">
        <v>11385365</v>
      </c>
      <c r="G22" s="159">
        <v>723167</v>
      </c>
      <c r="H22" s="159">
        <v>713448</v>
      </c>
      <c r="I22" s="159">
        <v>700105</v>
      </c>
      <c r="J22" s="159">
        <v>2136720</v>
      </c>
      <c r="K22" s="159">
        <v>697170</v>
      </c>
      <c r="L22" s="159">
        <v>742278</v>
      </c>
      <c r="M22" s="159">
        <v>697451</v>
      </c>
      <c r="N22" s="159">
        <v>2136899</v>
      </c>
      <c r="O22" s="159">
        <v>722715</v>
      </c>
      <c r="P22" s="159">
        <v>701728</v>
      </c>
      <c r="Q22" s="159">
        <v>4128756</v>
      </c>
      <c r="R22" s="159">
        <v>5553199</v>
      </c>
      <c r="S22" s="159"/>
      <c r="T22" s="159"/>
      <c r="U22" s="159"/>
      <c r="V22" s="159"/>
      <c r="W22" s="159">
        <v>9826818</v>
      </c>
      <c r="X22" s="159">
        <v>8539020</v>
      </c>
      <c r="Y22" s="159">
        <v>1287798</v>
      </c>
      <c r="Z22" s="141">
        <v>15.08</v>
      </c>
      <c r="AA22" s="157">
        <v>11385365</v>
      </c>
    </row>
    <row r="23" spans="1:27" ht="12.75">
      <c r="A23" s="138" t="s">
        <v>92</v>
      </c>
      <c r="B23" s="136"/>
      <c r="C23" s="155">
        <v>4420594</v>
      </c>
      <c r="D23" s="155"/>
      <c r="E23" s="156">
        <v>5781273</v>
      </c>
      <c r="F23" s="60">
        <v>5821722</v>
      </c>
      <c r="G23" s="60">
        <v>379540</v>
      </c>
      <c r="H23" s="60">
        <v>339218</v>
      </c>
      <c r="I23" s="60">
        <v>339123</v>
      </c>
      <c r="J23" s="60">
        <v>1057881</v>
      </c>
      <c r="K23" s="60">
        <v>339266</v>
      </c>
      <c r="L23" s="60">
        <v>339344</v>
      </c>
      <c r="M23" s="60">
        <v>339248</v>
      </c>
      <c r="N23" s="60">
        <v>1017858</v>
      </c>
      <c r="O23" s="60">
        <v>339058</v>
      </c>
      <c r="P23" s="60">
        <v>339105</v>
      </c>
      <c r="Q23" s="60">
        <v>432904</v>
      </c>
      <c r="R23" s="60">
        <v>1111067</v>
      </c>
      <c r="S23" s="60"/>
      <c r="T23" s="60"/>
      <c r="U23" s="60"/>
      <c r="V23" s="60"/>
      <c r="W23" s="60">
        <v>3186806</v>
      </c>
      <c r="X23" s="60">
        <v>4335957</v>
      </c>
      <c r="Y23" s="60">
        <v>-1149151</v>
      </c>
      <c r="Z23" s="140">
        <v>-26.5</v>
      </c>
      <c r="AA23" s="155">
        <v>5821722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123150037</v>
      </c>
      <c r="D25" s="168">
        <f>+D5+D9+D15+D19+D24</f>
        <v>0</v>
      </c>
      <c r="E25" s="169">
        <f t="shared" si="4"/>
        <v>140459288</v>
      </c>
      <c r="F25" s="73">
        <f t="shared" si="4"/>
        <v>142045940</v>
      </c>
      <c r="G25" s="73">
        <f t="shared" si="4"/>
        <v>54980916</v>
      </c>
      <c r="H25" s="73">
        <f t="shared" si="4"/>
        <v>-13751619</v>
      </c>
      <c r="I25" s="73">
        <f t="shared" si="4"/>
        <v>6416598</v>
      </c>
      <c r="J25" s="73">
        <f t="shared" si="4"/>
        <v>47645895</v>
      </c>
      <c r="K25" s="73">
        <f t="shared" si="4"/>
        <v>4099906</v>
      </c>
      <c r="L25" s="73">
        <f t="shared" si="4"/>
        <v>4790766</v>
      </c>
      <c r="M25" s="73">
        <f t="shared" si="4"/>
        <v>6186223</v>
      </c>
      <c r="N25" s="73">
        <f t="shared" si="4"/>
        <v>15076895</v>
      </c>
      <c r="O25" s="73">
        <f t="shared" si="4"/>
        <v>3895066</v>
      </c>
      <c r="P25" s="73">
        <f t="shared" si="4"/>
        <v>3656451</v>
      </c>
      <c r="Q25" s="73">
        <f t="shared" si="4"/>
        <v>13379407</v>
      </c>
      <c r="R25" s="73">
        <f t="shared" si="4"/>
        <v>20930924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83653714</v>
      </c>
      <c r="X25" s="73">
        <f t="shared" si="4"/>
        <v>105344478</v>
      </c>
      <c r="Y25" s="73">
        <f t="shared" si="4"/>
        <v>-21690764</v>
      </c>
      <c r="Z25" s="170">
        <f>+IF(X25&lt;&gt;0,+(Y25/X25)*100,0)</f>
        <v>-20.590318934420086</v>
      </c>
      <c r="AA25" s="168">
        <f>+AA5+AA9+AA15+AA19+AA24</f>
        <v>142045940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45602120</v>
      </c>
      <c r="D28" s="153">
        <f>SUM(D29:D31)</f>
        <v>0</v>
      </c>
      <c r="E28" s="154">
        <f t="shared" si="5"/>
        <v>48638324</v>
      </c>
      <c r="F28" s="100">
        <f t="shared" si="5"/>
        <v>49155000</v>
      </c>
      <c r="G28" s="100">
        <f t="shared" si="5"/>
        <v>8507163</v>
      </c>
      <c r="H28" s="100">
        <f t="shared" si="5"/>
        <v>-1597177</v>
      </c>
      <c r="I28" s="100">
        <f t="shared" si="5"/>
        <v>1969729</v>
      </c>
      <c r="J28" s="100">
        <f t="shared" si="5"/>
        <v>8879715</v>
      </c>
      <c r="K28" s="100">
        <f t="shared" si="5"/>
        <v>2519069</v>
      </c>
      <c r="L28" s="100">
        <f t="shared" si="5"/>
        <v>3057045</v>
      </c>
      <c r="M28" s="100">
        <f t="shared" si="5"/>
        <v>3518577</v>
      </c>
      <c r="N28" s="100">
        <f t="shared" si="5"/>
        <v>9094691</v>
      </c>
      <c r="O28" s="100">
        <f t="shared" si="5"/>
        <v>2487453</v>
      </c>
      <c r="P28" s="100">
        <f t="shared" si="5"/>
        <v>2010730</v>
      </c>
      <c r="Q28" s="100">
        <f t="shared" si="5"/>
        <v>2509758</v>
      </c>
      <c r="R28" s="100">
        <f t="shared" si="5"/>
        <v>7007941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24982347</v>
      </c>
      <c r="X28" s="100">
        <f t="shared" si="5"/>
        <v>36478746</v>
      </c>
      <c r="Y28" s="100">
        <f t="shared" si="5"/>
        <v>-11496399</v>
      </c>
      <c r="Z28" s="137">
        <f>+IF(X28&lt;&gt;0,+(Y28/X28)*100,0)</f>
        <v>-31.51533498437693</v>
      </c>
      <c r="AA28" s="153">
        <f>SUM(AA29:AA31)</f>
        <v>49155000</v>
      </c>
    </row>
    <row r="29" spans="1:27" ht="12.75">
      <c r="A29" s="138" t="s">
        <v>75</v>
      </c>
      <c r="B29" s="136"/>
      <c r="C29" s="155">
        <v>10147953</v>
      </c>
      <c r="D29" s="155"/>
      <c r="E29" s="156">
        <v>13575442</v>
      </c>
      <c r="F29" s="60">
        <v>14719000</v>
      </c>
      <c r="G29" s="60">
        <v>5848038</v>
      </c>
      <c r="H29" s="60">
        <v>-2097941</v>
      </c>
      <c r="I29" s="60">
        <v>664266</v>
      </c>
      <c r="J29" s="60">
        <v>4414363</v>
      </c>
      <c r="K29" s="60">
        <v>718225</v>
      </c>
      <c r="L29" s="60">
        <v>620266</v>
      </c>
      <c r="M29" s="60">
        <v>687792</v>
      </c>
      <c r="N29" s="60">
        <v>2026283</v>
      </c>
      <c r="O29" s="60">
        <v>604646</v>
      </c>
      <c r="P29" s="60">
        <v>461231</v>
      </c>
      <c r="Q29" s="60">
        <v>727945</v>
      </c>
      <c r="R29" s="60">
        <v>1793822</v>
      </c>
      <c r="S29" s="60"/>
      <c r="T29" s="60"/>
      <c r="U29" s="60"/>
      <c r="V29" s="60"/>
      <c r="W29" s="60">
        <v>8234468</v>
      </c>
      <c r="X29" s="60">
        <v>10181583</v>
      </c>
      <c r="Y29" s="60">
        <v>-1947115</v>
      </c>
      <c r="Z29" s="140">
        <v>-19.12</v>
      </c>
      <c r="AA29" s="155">
        <v>14719000</v>
      </c>
    </row>
    <row r="30" spans="1:27" ht="12.75">
      <c r="A30" s="138" t="s">
        <v>76</v>
      </c>
      <c r="B30" s="136"/>
      <c r="C30" s="157">
        <v>20851775</v>
      </c>
      <c r="D30" s="157"/>
      <c r="E30" s="158">
        <v>20389358</v>
      </c>
      <c r="F30" s="159">
        <v>20556000</v>
      </c>
      <c r="G30" s="159">
        <v>2140719</v>
      </c>
      <c r="H30" s="159">
        <v>-391363</v>
      </c>
      <c r="I30" s="159">
        <v>602918</v>
      </c>
      <c r="J30" s="159">
        <v>2352274</v>
      </c>
      <c r="K30" s="159">
        <v>692701</v>
      </c>
      <c r="L30" s="159">
        <v>1570913</v>
      </c>
      <c r="M30" s="159">
        <v>1172714</v>
      </c>
      <c r="N30" s="159">
        <v>3436328</v>
      </c>
      <c r="O30" s="159">
        <v>710222</v>
      </c>
      <c r="P30" s="159">
        <v>821115</v>
      </c>
      <c r="Q30" s="159">
        <v>1080219</v>
      </c>
      <c r="R30" s="159">
        <v>2611556</v>
      </c>
      <c r="S30" s="159"/>
      <c r="T30" s="159"/>
      <c r="U30" s="159"/>
      <c r="V30" s="159"/>
      <c r="W30" s="159">
        <v>8400158</v>
      </c>
      <c r="X30" s="159">
        <v>15292017</v>
      </c>
      <c r="Y30" s="159">
        <v>-6891859</v>
      </c>
      <c r="Z30" s="141">
        <v>-45.07</v>
      </c>
      <c r="AA30" s="157">
        <v>20556000</v>
      </c>
    </row>
    <row r="31" spans="1:27" ht="12.75">
      <c r="A31" s="138" t="s">
        <v>77</v>
      </c>
      <c r="B31" s="136"/>
      <c r="C31" s="155">
        <v>14602392</v>
      </c>
      <c r="D31" s="155"/>
      <c r="E31" s="156">
        <v>14673524</v>
      </c>
      <c r="F31" s="60">
        <v>13880000</v>
      </c>
      <c r="G31" s="60">
        <v>518406</v>
      </c>
      <c r="H31" s="60">
        <v>892127</v>
      </c>
      <c r="I31" s="60">
        <v>702545</v>
      </c>
      <c r="J31" s="60">
        <v>2113078</v>
      </c>
      <c r="K31" s="60">
        <v>1108143</v>
      </c>
      <c r="L31" s="60">
        <v>865866</v>
      </c>
      <c r="M31" s="60">
        <v>1658071</v>
      </c>
      <c r="N31" s="60">
        <v>3632080</v>
      </c>
      <c r="O31" s="60">
        <v>1172585</v>
      </c>
      <c r="P31" s="60">
        <v>728384</v>
      </c>
      <c r="Q31" s="60">
        <v>701594</v>
      </c>
      <c r="R31" s="60">
        <v>2602563</v>
      </c>
      <c r="S31" s="60"/>
      <c r="T31" s="60"/>
      <c r="U31" s="60"/>
      <c r="V31" s="60"/>
      <c r="W31" s="60">
        <v>8347721</v>
      </c>
      <c r="X31" s="60">
        <v>11005146</v>
      </c>
      <c r="Y31" s="60">
        <v>-2657425</v>
      </c>
      <c r="Z31" s="140">
        <v>-24.15</v>
      </c>
      <c r="AA31" s="155">
        <v>13880000</v>
      </c>
    </row>
    <row r="32" spans="1:27" ht="12.75">
      <c r="A32" s="135" t="s">
        <v>78</v>
      </c>
      <c r="B32" s="136"/>
      <c r="C32" s="153">
        <f aca="true" t="shared" si="6" ref="C32:Y32">SUM(C33:C37)</f>
        <v>13169296</v>
      </c>
      <c r="D32" s="153">
        <f>SUM(D33:D37)</f>
        <v>0</v>
      </c>
      <c r="E32" s="154">
        <f t="shared" si="6"/>
        <v>15451911</v>
      </c>
      <c r="F32" s="100">
        <f t="shared" si="6"/>
        <v>14049432</v>
      </c>
      <c r="G32" s="100">
        <f t="shared" si="6"/>
        <v>783528</v>
      </c>
      <c r="H32" s="100">
        <f t="shared" si="6"/>
        <v>841243</v>
      </c>
      <c r="I32" s="100">
        <f t="shared" si="6"/>
        <v>1091836</v>
      </c>
      <c r="J32" s="100">
        <f t="shared" si="6"/>
        <v>2716607</v>
      </c>
      <c r="K32" s="100">
        <f t="shared" si="6"/>
        <v>919689</v>
      </c>
      <c r="L32" s="100">
        <f t="shared" si="6"/>
        <v>1039151</v>
      </c>
      <c r="M32" s="100">
        <f t="shared" si="6"/>
        <v>939275</v>
      </c>
      <c r="N32" s="100">
        <f t="shared" si="6"/>
        <v>2898115</v>
      </c>
      <c r="O32" s="100">
        <f t="shared" si="6"/>
        <v>1006613</v>
      </c>
      <c r="P32" s="100">
        <f t="shared" si="6"/>
        <v>963643</v>
      </c>
      <c r="Q32" s="100">
        <f t="shared" si="6"/>
        <v>971223</v>
      </c>
      <c r="R32" s="100">
        <f t="shared" si="6"/>
        <v>2941479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8556201</v>
      </c>
      <c r="X32" s="100">
        <f t="shared" si="6"/>
        <v>11588922</v>
      </c>
      <c r="Y32" s="100">
        <f t="shared" si="6"/>
        <v>-3032721</v>
      </c>
      <c r="Z32" s="137">
        <f>+IF(X32&lt;&gt;0,+(Y32/X32)*100,0)</f>
        <v>-26.16913807858919</v>
      </c>
      <c r="AA32" s="153">
        <f>SUM(AA33:AA37)</f>
        <v>14049432</v>
      </c>
    </row>
    <row r="33" spans="1:27" ht="12.75">
      <c r="A33" s="138" t="s">
        <v>79</v>
      </c>
      <c r="B33" s="136"/>
      <c r="C33" s="155">
        <v>5328916</v>
      </c>
      <c r="D33" s="155"/>
      <c r="E33" s="156">
        <v>8076642</v>
      </c>
      <c r="F33" s="60">
        <v>5699000</v>
      </c>
      <c r="G33" s="60">
        <v>329093</v>
      </c>
      <c r="H33" s="60">
        <v>320489</v>
      </c>
      <c r="I33" s="60">
        <v>340180</v>
      </c>
      <c r="J33" s="60">
        <v>989762</v>
      </c>
      <c r="K33" s="60">
        <v>390491</v>
      </c>
      <c r="L33" s="60">
        <v>304090</v>
      </c>
      <c r="M33" s="60">
        <v>403022</v>
      </c>
      <c r="N33" s="60">
        <v>1097603</v>
      </c>
      <c r="O33" s="60">
        <v>337438</v>
      </c>
      <c r="P33" s="60">
        <v>324365</v>
      </c>
      <c r="Q33" s="60">
        <v>368156</v>
      </c>
      <c r="R33" s="60">
        <v>1029959</v>
      </c>
      <c r="S33" s="60"/>
      <c r="T33" s="60"/>
      <c r="U33" s="60"/>
      <c r="V33" s="60"/>
      <c r="W33" s="60">
        <v>3117324</v>
      </c>
      <c r="X33" s="60">
        <v>6057477</v>
      </c>
      <c r="Y33" s="60">
        <v>-2940153</v>
      </c>
      <c r="Z33" s="140">
        <v>-48.54</v>
      </c>
      <c r="AA33" s="155">
        <v>5699000</v>
      </c>
    </row>
    <row r="34" spans="1:27" ht="12.75">
      <c r="A34" s="138" t="s">
        <v>80</v>
      </c>
      <c r="B34" s="136"/>
      <c r="C34" s="155">
        <v>459716</v>
      </c>
      <c r="D34" s="155"/>
      <c r="E34" s="156">
        <v>196000</v>
      </c>
      <c r="F34" s="60">
        <v>239000</v>
      </c>
      <c r="G34" s="60"/>
      <c r="H34" s="60"/>
      <c r="I34" s="60"/>
      <c r="J34" s="60"/>
      <c r="K34" s="60">
        <v>3070</v>
      </c>
      <c r="L34" s="60">
        <v>16705</v>
      </c>
      <c r="M34" s="60"/>
      <c r="N34" s="60">
        <v>19775</v>
      </c>
      <c r="O34" s="60">
        <v>17181</v>
      </c>
      <c r="P34" s="60">
        <v>5965</v>
      </c>
      <c r="Q34" s="60"/>
      <c r="R34" s="60">
        <v>23146</v>
      </c>
      <c r="S34" s="60"/>
      <c r="T34" s="60"/>
      <c r="U34" s="60"/>
      <c r="V34" s="60"/>
      <c r="W34" s="60">
        <v>42921</v>
      </c>
      <c r="X34" s="60">
        <v>146997</v>
      </c>
      <c r="Y34" s="60">
        <v>-104076</v>
      </c>
      <c r="Z34" s="140">
        <v>-70.8</v>
      </c>
      <c r="AA34" s="155">
        <v>239000</v>
      </c>
    </row>
    <row r="35" spans="1:27" ht="12.75">
      <c r="A35" s="138" t="s">
        <v>81</v>
      </c>
      <c r="B35" s="136"/>
      <c r="C35" s="155">
        <v>5516938</v>
      </c>
      <c r="D35" s="155"/>
      <c r="E35" s="156">
        <v>5784103</v>
      </c>
      <c r="F35" s="60">
        <v>6187296</v>
      </c>
      <c r="G35" s="60">
        <v>358171</v>
      </c>
      <c r="H35" s="60">
        <v>393489</v>
      </c>
      <c r="I35" s="60">
        <v>392035</v>
      </c>
      <c r="J35" s="60">
        <v>1143695</v>
      </c>
      <c r="K35" s="60">
        <v>453958</v>
      </c>
      <c r="L35" s="60">
        <v>580715</v>
      </c>
      <c r="M35" s="60">
        <v>419845</v>
      </c>
      <c r="N35" s="60">
        <v>1454518</v>
      </c>
      <c r="O35" s="60">
        <v>507252</v>
      </c>
      <c r="P35" s="60">
        <v>350163</v>
      </c>
      <c r="Q35" s="60">
        <v>498466</v>
      </c>
      <c r="R35" s="60">
        <v>1355881</v>
      </c>
      <c r="S35" s="60"/>
      <c r="T35" s="60"/>
      <c r="U35" s="60"/>
      <c r="V35" s="60"/>
      <c r="W35" s="60">
        <v>3954094</v>
      </c>
      <c r="X35" s="60">
        <v>4338081</v>
      </c>
      <c r="Y35" s="60">
        <v>-383987</v>
      </c>
      <c r="Z35" s="140">
        <v>-8.85</v>
      </c>
      <c r="AA35" s="155">
        <v>6187296</v>
      </c>
    </row>
    <row r="36" spans="1:27" ht="12.75">
      <c r="A36" s="138" t="s">
        <v>82</v>
      </c>
      <c r="B36" s="136"/>
      <c r="C36" s="155">
        <v>809299</v>
      </c>
      <c r="D36" s="155"/>
      <c r="E36" s="156">
        <v>359884</v>
      </c>
      <c r="F36" s="60">
        <v>889136</v>
      </c>
      <c r="G36" s="60">
        <v>29167</v>
      </c>
      <c r="H36" s="60">
        <v>29168</v>
      </c>
      <c r="I36" s="60">
        <v>284235</v>
      </c>
      <c r="J36" s="60">
        <v>342570</v>
      </c>
      <c r="K36" s="60">
        <v>45181</v>
      </c>
      <c r="L36" s="60">
        <v>33626</v>
      </c>
      <c r="M36" s="60">
        <v>34099</v>
      </c>
      <c r="N36" s="60">
        <v>112906</v>
      </c>
      <c r="O36" s="60">
        <v>33852</v>
      </c>
      <c r="P36" s="60">
        <v>214677</v>
      </c>
      <c r="Q36" s="60">
        <v>29727</v>
      </c>
      <c r="R36" s="60">
        <v>278256</v>
      </c>
      <c r="S36" s="60"/>
      <c r="T36" s="60"/>
      <c r="U36" s="60"/>
      <c r="V36" s="60"/>
      <c r="W36" s="60">
        <v>733732</v>
      </c>
      <c r="X36" s="60">
        <v>269910</v>
      </c>
      <c r="Y36" s="60">
        <v>463822</v>
      </c>
      <c r="Z36" s="140">
        <v>171.84</v>
      </c>
      <c r="AA36" s="155">
        <v>889136</v>
      </c>
    </row>
    <row r="37" spans="1:27" ht="12.75">
      <c r="A37" s="138" t="s">
        <v>83</v>
      </c>
      <c r="B37" s="136"/>
      <c r="C37" s="157">
        <v>1054427</v>
      </c>
      <c r="D37" s="157"/>
      <c r="E37" s="158">
        <v>1035282</v>
      </c>
      <c r="F37" s="159">
        <v>1035000</v>
      </c>
      <c r="G37" s="159">
        <v>67097</v>
      </c>
      <c r="H37" s="159">
        <v>98097</v>
      </c>
      <c r="I37" s="159">
        <v>75386</v>
      </c>
      <c r="J37" s="159">
        <v>240580</v>
      </c>
      <c r="K37" s="159">
        <v>26989</v>
      </c>
      <c r="L37" s="159">
        <v>104015</v>
      </c>
      <c r="M37" s="159">
        <v>82309</v>
      </c>
      <c r="N37" s="159">
        <v>213313</v>
      </c>
      <c r="O37" s="159">
        <v>110890</v>
      </c>
      <c r="P37" s="159">
        <v>68473</v>
      </c>
      <c r="Q37" s="159">
        <v>74874</v>
      </c>
      <c r="R37" s="159">
        <v>254237</v>
      </c>
      <c r="S37" s="159"/>
      <c r="T37" s="159"/>
      <c r="U37" s="159"/>
      <c r="V37" s="159"/>
      <c r="W37" s="159">
        <v>708130</v>
      </c>
      <c r="X37" s="159">
        <v>776457</v>
      </c>
      <c r="Y37" s="159">
        <v>-68327</v>
      </c>
      <c r="Z37" s="141">
        <v>-8.8</v>
      </c>
      <c r="AA37" s="157">
        <v>1035000</v>
      </c>
    </row>
    <row r="38" spans="1:27" ht="12.75">
      <c r="A38" s="135" t="s">
        <v>84</v>
      </c>
      <c r="B38" s="142"/>
      <c r="C38" s="153">
        <f aca="true" t="shared" si="7" ref="C38:Y38">SUM(C39:C41)</f>
        <v>13734433</v>
      </c>
      <c r="D38" s="153">
        <f>SUM(D39:D41)</f>
        <v>0</v>
      </c>
      <c r="E38" s="154">
        <f t="shared" si="7"/>
        <v>15628767</v>
      </c>
      <c r="F38" s="100">
        <f t="shared" si="7"/>
        <v>17364000</v>
      </c>
      <c r="G38" s="100">
        <f t="shared" si="7"/>
        <v>438854</v>
      </c>
      <c r="H38" s="100">
        <f t="shared" si="7"/>
        <v>443683</v>
      </c>
      <c r="I38" s="100">
        <f t="shared" si="7"/>
        <v>421357</v>
      </c>
      <c r="J38" s="100">
        <f t="shared" si="7"/>
        <v>1303894</v>
      </c>
      <c r="K38" s="100">
        <f t="shared" si="7"/>
        <v>477447</v>
      </c>
      <c r="L38" s="100">
        <f t="shared" si="7"/>
        <v>1185560</v>
      </c>
      <c r="M38" s="100">
        <f t="shared" si="7"/>
        <v>514558</v>
      </c>
      <c r="N38" s="100">
        <f t="shared" si="7"/>
        <v>2177565</v>
      </c>
      <c r="O38" s="100">
        <f t="shared" si="7"/>
        <v>1242586</v>
      </c>
      <c r="P38" s="100">
        <f t="shared" si="7"/>
        <v>451877</v>
      </c>
      <c r="Q38" s="100">
        <f t="shared" si="7"/>
        <v>585736</v>
      </c>
      <c r="R38" s="100">
        <f t="shared" si="7"/>
        <v>2280199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5761658</v>
      </c>
      <c r="X38" s="100">
        <f t="shared" si="7"/>
        <v>11721582</v>
      </c>
      <c r="Y38" s="100">
        <f t="shared" si="7"/>
        <v>-5959924</v>
      </c>
      <c r="Z38" s="137">
        <f>+IF(X38&lt;&gt;0,+(Y38/X38)*100,0)</f>
        <v>-50.845730550705525</v>
      </c>
      <c r="AA38" s="153">
        <f>SUM(AA39:AA41)</f>
        <v>17364000</v>
      </c>
    </row>
    <row r="39" spans="1:27" ht="12.75">
      <c r="A39" s="138" t="s">
        <v>85</v>
      </c>
      <c r="B39" s="136"/>
      <c r="C39" s="155">
        <v>2268808</v>
      </c>
      <c r="D39" s="155"/>
      <c r="E39" s="156">
        <v>3041889</v>
      </c>
      <c r="F39" s="60">
        <v>3090000</v>
      </c>
      <c r="G39" s="60">
        <v>180609</v>
      </c>
      <c r="H39" s="60">
        <v>169740</v>
      </c>
      <c r="I39" s="60">
        <v>160927</v>
      </c>
      <c r="J39" s="60">
        <v>511276</v>
      </c>
      <c r="K39" s="60">
        <v>159053</v>
      </c>
      <c r="L39" s="60">
        <v>211056</v>
      </c>
      <c r="M39" s="60">
        <v>202256</v>
      </c>
      <c r="N39" s="60">
        <v>572365</v>
      </c>
      <c r="O39" s="60">
        <v>193008</v>
      </c>
      <c r="P39" s="60">
        <v>193095</v>
      </c>
      <c r="Q39" s="60">
        <v>229159</v>
      </c>
      <c r="R39" s="60">
        <v>615262</v>
      </c>
      <c r="S39" s="60"/>
      <c r="T39" s="60"/>
      <c r="U39" s="60"/>
      <c r="V39" s="60"/>
      <c r="W39" s="60">
        <v>1698903</v>
      </c>
      <c r="X39" s="60">
        <v>2281419</v>
      </c>
      <c r="Y39" s="60">
        <v>-582516</v>
      </c>
      <c r="Z39" s="140">
        <v>-25.53</v>
      </c>
      <c r="AA39" s="155">
        <v>3090000</v>
      </c>
    </row>
    <row r="40" spans="1:27" ht="12.75">
      <c r="A40" s="138" t="s">
        <v>86</v>
      </c>
      <c r="B40" s="136"/>
      <c r="C40" s="155">
        <v>11465625</v>
      </c>
      <c r="D40" s="155"/>
      <c r="E40" s="156">
        <v>12586878</v>
      </c>
      <c r="F40" s="60">
        <v>14274000</v>
      </c>
      <c r="G40" s="60">
        <v>258245</v>
      </c>
      <c r="H40" s="60">
        <v>273943</v>
      </c>
      <c r="I40" s="60">
        <v>260430</v>
      </c>
      <c r="J40" s="60">
        <v>792618</v>
      </c>
      <c r="K40" s="60">
        <v>318394</v>
      </c>
      <c r="L40" s="60">
        <v>974504</v>
      </c>
      <c r="M40" s="60">
        <v>312302</v>
      </c>
      <c r="N40" s="60">
        <v>1605200</v>
      </c>
      <c r="O40" s="60">
        <v>1049578</v>
      </c>
      <c r="P40" s="60">
        <v>258782</v>
      </c>
      <c r="Q40" s="60">
        <v>356577</v>
      </c>
      <c r="R40" s="60">
        <v>1664937</v>
      </c>
      <c r="S40" s="60"/>
      <c r="T40" s="60"/>
      <c r="U40" s="60"/>
      <c r="V40" s="60"/>
      <c r="W40" s="60">
        <v>4062755</v>
      </c>
      <c r="X40" s="60">
        <v>9440163</v>
      </c>
      <c r="Y40" s="60">
        <v>-5377408</v>
      </c>
      <c r="Z40" s="140">
        <v>-56.96</v>
      </c>
      <c r="AA40" s="155">
        <v>14274000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54780506</v>
      </c>
      <c r="D42" s="153">
        <f>SUM(D43:D46)</f>
        <v>0</v>
      </c>
      <c r="E42" s="154">
        <f t="shared" si="8"/>
        <v>62638739</v>
      </c>
      <c r="F42" s="100">
        <f t="shared" si="8"/>
        <v>60490898</v>
      </c>
      <c r="G42" s="100">
        <f t="shared" si="8"/>
        <v>1527884</v>
      </c>
      <c r="H42" s="100">
        <f t="shared" si="8"/>
        <v>1719026</v>
      </c>
      <c r="I42" s="100">
        <f t="shared" si="8"/>
        <v>2477375</v>
      </c>
      <c r="J42" s="100">
        <f t="shared" si="8"/>
        <v>5724285</v>
      </c>
      <c r="K42" s="100">
        <f t="shared" si="8"/>
        <v>2069305</v>
      </c>
      <c r="L42" s="100">
        <f t="shared" si="8"/>
        <v>2373034</v>
      </c>
      <c r="M42" s="100">
        <f t="shared" si="8"/>
        <v>3810837</v>
      </c>
      <c r="N42" s="100">
        <f t="shared" si="8"/>
        <v>8253176</v>
      </c>
      <c r="O42" s="100">
        <f t="shared" si="8"/>
        <v>3137054</v>
      </c>
      <c r="P42" s="100">
        <f t="shared" si="8"/>
        <v>2023441</v>
      </c>
      <c r="Q42" s="100">
        <f t="shared" si="8"/>
        <v>2158375</v>
      </c>
      <c r="R42" s="100">
        <f t="shared" si="8"/>
        <v>7318870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21296331</v>
      </c>
      <c r="X42" s="100">
        <f t="shared" si="8"/>
        <v>46979055</v>
      </c>
      <c r="Y42" s="100">
        <f t="shared" si="8"/>
        <v>-25682724</v>
      </c>
      <c r="Z42" s="137">
        <f>+IF(X42&lt;&gt;0,+(Y42/X42)*100,0)</f>
        <v>-54.668455974689145</v>
      </c>
      <c r="AA42" s="153">
        <f>SUM(AA43:AA46)</f>
        <v>60490898</v>
      </c>
    </row>
    <row r="43" spans="1:27" ht="12.75">
      <c r="A43" s="138" t="s">
        <v>89</v>
      </c>
      <c r="B43" s="136"/>
      <c r="C43" s="155">
        <v>6666244</v>
      </c>
      <c r="D43" s="155"/>
      <c r="E43" s="156">
        <v>7758902</v>
      </c>
      <c r="F43" s="60">
        <v>10563563</v>
      </c>
      <c r="G43" s="60">
        <v>49963</v>
      </c>
      <c r="H43" s="60">
        <v>9687</v>
      </c>
      <c r="I43" s="60">
        <v>658353</v>
      </c>
      <c r="J43" s="60">
        <v>718003</v>
      </c>
      <c r="K43" s="60">
        <v>57063</v>
      </c>
      <c r="L43" s="60">
        <v>63638</v>
      </c>
      <c r="M43" s="60">
        <v>916242</v>
      </c>
      <c r="N43" s="60">
        <v>1036943</v>
      </c>
      <c r="O43" s="60">
        <v>549493</v>
      </c>
      <c r="P43" s="60">
        <v>239021</v>
      </c>
      <c r="Q43" s="60">
        <v>236624</v>
      </c>
      <c r="R43" s="60">
        <v>1025138</v>
      </c>
      <c r="S43" s="60"/>
      <c r="T43" s="60"/>
      <c r="U43" s="60"/>
      <c r="V43" s="60"/>
      <c r="W43" s="60">
        <v>2780084</v>
      </c>
      <c r="X43" s="60">
        <v>5819175</v>
      </c>
      <c r="Y43" s="60">
        <v>-3039091</v>
      </c>
      <c r="Z43" s="140">
        <v>-52.23</v>
      </c>
      <c r="AA43" s="155">
        <v>10563563</v>
      </c>
    </row>
    <row r="44" spans="1:27" ht="12.75">
      <c r="A44" s="138" t="s">
        <v>90</v>
      </c>
      <c r="B44" s="136"/>
      <c r="C44" s="155">
        <v>25884978</v>
      </c>
      <c r="D44" s="155"/>
      <c r="E44" s="156">
        <v>27692474</v>
      </c>
      <c r="F44" s="60">
        <v>29422670</v>
      </c>
      <c r="G44" s="60">
        <v>681913</v>
      </c>
      <c r="H44" s="60">
        <v>769940</v>
      </c>
      <c r="I44" s="60">
        <v>871122</v>
      </c>
      <c r="J44" s="60">
        <v>2322975</v>
      </c>
      <c r="K44" s="60">
        <v>889101</v>
      </c>
      <c r="L44" s="60">
        <v>1285426</v>
      </c>
      <c r="M44" s="60">
        <v>1789184</v>
      </c>
      <c r="N44" s="60">
        <v>3963711</v>
      </c>
      <c r="O44" s="60">
        <v>1533875</v>
      </c>
      <c r="P44" s="60">
        <v>904284</v>
      </c>
      <c r="Q44" s="60">
        <v>1078054</v>
      </c>
      <c r="R44" s="60">
        <v>3516213</v>
      </c>
      <c r="S44" s="60"/>
      <c r="T44" s="60"/>
      <c r="U44" s="60"/>
      <c r="V44" s="60"/>
      <c r="W44" s="60">
        <v>9802899</v>
      </c>
      <c r="X44" s="60">
        <v>20769354</v>
      </c>
      <c r="Y44" s="60">
        <v>-10966455</v>
      </c>
      <c r="Z44" s="140">
        <v>-52.8</v>
      </c>
      <c r="AA44" s="155">
        <v>29422670</v>
      </c>
    </row>
    <row r="45" spans="1:27" ht="12.75">
      <c r="A45" s="138" t="s">
        <v>91</v>
      </c>
      <c r="B45" s="136"/>
      <c r="C45" s="157">
        <v>14633706</v>
      </c>
      <c r="D45" s="157"/>
      <c r="E45" s="158">
        <v>16790171</v>
      </c>
      <c r="F45" s="159">
        <v>12142855</v>
      </c>
      <c r="G45" s="159">
        <v>455429</v>
      </c>
      <c r="H45" s="159">
        <v>534532</v>
      </c>
      <c r="I45" s="159">
        <v>487677</v>
      </c>
      <c r="J45" s="159">
        <v>1477638</v>
      </c>
      <c r="K45" s="159">
        <v>547170</v>
      </c>
      <c r="L45" s="159">
        <v>585030</v>
      </c>
      <c r="M45" s="159">
        <v>539366</v>
      </c>
      <c r="N45" s="159">
        <v>1671566</v>
      </c>
      <c r="O45" s="159">
        <v>673113</v>
      </c>
      <c r="P45" s="159">
        <v>447735</v>
      </c>
      <c r="Q45" s="159">
        <v>423990</v>
      </c>
      <c r="R45" s="159">
        <v>1544838</v>
      </c>
      <c r="S45" s="159"/>
      <c r="T45" s="159"/>
      <c r="U45" s="159"/>
      <c r="V45" s="159"/>
      <c r="W45" s="159">
        <v>4694042</v>
      </c>
      <c r="X45" s="159">
        <v>12592629</v>
      </c>
      <c r="Y45" s="159">
        <v>-7898587</v>
      </c>
      <c r="Z45" s="141">
        <v>-62.72</v>
      </c>
      <c r="AA45" s="157">
        <v>12142855</v>
      </c>
    </row>
    <row r="46" spans="1:27" ht="12.75">
      <c r="A46" s="138" t="s">
        <v>92</v>
      </c>
      <c r="B46" s="136"/>
      <c r="C46" s="155">
        <v>7595578</v>
      </c>
      <c r="D46" s="155"/>
      <c r="E46" s="156">
        <v>10397192</v>
      </c>
      <c r="F46" s="60">
        <v>8361810</v>
      </c>
      <c r="G46" s="60">
        <v>340579</v>
      </c>
      <c r="H46" s="60">
        <v>404867</v>
      </c>
      <c r="I46" s="60">
        <v>460223</v>
      </c>
      <c r="J46" s="60">
        <v>1205669</v>
      </c>
      <c r="K46" s="60">
        <v>575971</v>
      </c>
      <c r="L46" s="60">
        <v>438940</v>
      </c>
      <c r="M46" s="60">
        <v>566045</v>
      </c>
      <c r="N46" s="60">
        <v>1580956</v>
      </c>
      <c r="O46" s="60">
        <v>380573</v>
      </c>
      <c r="P46" s="60">
        <v>432401</v>
      </c>
      <c r="Q46" s="60">
        <v>419707</v>
      </c>
      <c r="R46" s="60">
        <v>1232681</v>
      </c>
      <c r="S46" s="60"/>
      <c r="T46" s="60"/>
      <c r="U46" s="60"/>
      <c r="V46" s="60"/>
      <c r="W46" s="60">
        <v>4019306</v>
      </c>
      <c r="X46" s="60">
        <v>7797897</v>
      </c>
      <c r="Y46" s="60">
        <v>-3778591</v>
      </c>
      <c r="Z46" s="140">
        <v>-48.46</v>
      </c>
      <c r="AA46" s="155">
        <v>8361810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127286355</v>
      </c>
      <c r="D48" s="168">
        <f>+D28+D32+D38+D42+D47</f>
        <v>0</v>
      </c>
      <c r="E48" s="169">
        <f t="shared" si="9"/>
        <v>142357741</v>
      </c>
      <c r="F48" s="73">
        <f t="shared" si="9"/>
        <v>141059330</v>
      </c>
      <c r="G48" s="73">
        <f t="shared" si="9"/>
        <v>11257429</v>
      </c>
      <c r="H48" s="73">
        <f t="shared" si="9"/>
        <v>1406775</v>
      </c>
      <c r="I48" s="73">
        <f t="shared" si="9"/>
        <v>5960297</v>
      </c>
      <c r="J48" s="73">
        <f t="shared" si="9"/>
        <v>18624501</v>
      </c>
      <c r="K48" s="73">
        <f t="shared" si="9"/>
        <v>5985510</v>
      </c>
      <c r="L48" s="73">
        <f t="shared" si="9"/>
        <v>7654790</v>
      </c>
      <c r="M48" s="73">
        <f t="shared" si="9"/>
        <v>8783247</v>
      </c>
      <c r="N48" s="73">
        <f t="shared" si="9"/>
        <v>22423547</v>
      </c>
      <c r="O48" s="73">
        <f t="shared" si="9"/>
        <v>7873706</v>
      </c>
      <c r="P48" s="73">
        <f t="shared" si="9"/>
        <v>5449691</v>
      </c>
      <c r="Q48" s="73">
        <f t="shared" si="9"/>
        <v>6225092</v>
      </c>
      <c r="R48" s="73">
        <f t="shared" si="9"/>
        <v>19548489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60596537</v>
      </c>
      <c r="X48" s="73">
        <f t="shared" si="9"/>
        <v>106768305</v>
      </c>
      <c r="Y48" s="73">
        <f t="shared" si="9"/>
        <v>-46171768</v>
      </c>
      <c r="Z48" s="170">
        <f>+IF(X48&lt;&gt;0,+(Y48/X48)*100,0)</f>
        <v>-43.24482626187612</v>
      </c>
      <c r="AA48" s="168">
        <f>+AA28+AA32+AA38+AA42+AA47</f>
        <v>141059330</v>
      </c>
    </row>
    <row r="49" spans="1:27" ht="12.75">
      <c r="A49" s="148" t="s">
        <v>49</v>
      </c>
      <c r="B49" s="149"/>
      <c r="C49" s="171">
        <f aca="true" t="shared" si="10" ref="C49:Y49">+C25-C48</f>
        <v>-4136318</v>
      </c>
      <c r="D49" s="171">
        <f>+D25-D48</f>
        <v>0</v>
      </c>
      <c r="E49" s="172">
        <f t="shared" si="10"/>
        <v>-1898453</v>
      </c>
      <c r="F49" s="173">
        <f t="shared" si="10"/>
        <v>986610</v>
      </c>
      <c r="G49" s="173">
        <f t="shared" si="10"/>
        <v>43723487</v>
      </c>
      <c r="H49" s="173">
        <f t="shared" si="10"/>
        <v>-15158394</v>
      </c>
      <c r="I49" s="173">
        <f t="shared" si="10"/>
        <v>456301</v>
      </c>
      <c r="J49" s="173">
        <f t="shared" si="10"/>
        <v>29021394</v>
      </c>
      <c r="K49" s="173">
        <f t="shared" si="10"/>
        <v>-1885604</v>
      </c>
      <c r="L49" s="173">
        <f t="shared" si="10"/>
        <v>-2864024</v>
      </c>
      <c r="M49" s="173">
        <f t="shared" si="10"/>
        <v>-2597024</v>
      </c>
      <c r="N49" s="173">
        <f t="shared" si="10"/>
        <v>-7346652</v>
      </c>
      <c r="O49" s="173">
        <f t="shared" si="10"/>
        <v>-3978640</v>
      </c>
      <c r="P49" s="173">
        <f t="shared" si="10"/>
        <v>-1793240</v>
      </c>
      <c r="Q49" s="173">
        <f t="shared" si="10"/>
        <v>7154315</v>
      </c>
      <c r="R49" s="173">
        <f t="shared" si="10"/>
        <v>1382435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23057177</v>
      </c>
      <c r="X49" s="173">
        <f>IF(F25=F48,0,X25-X48)</f>
        <v>-1423827</v>
      </c>
      <c r="Y49" s="173">
        <f t="shared" si="10"/>
        <v>24481004</v>
      </c>
      <c r="Z49" s="174">
        <f>+IF(X49&lt;&gt;0,+(Y49/X49)*100,0)</f>
        <v>-1719.3805146271282</v>
      </c>
      <c r="AA49" s="171">
        <f>+AA25-AA48</f>
        <v>986610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16036635</v>
      </c>
      <c r="D5" s="155">
        <v>0</v>
      </c>
      <c r="E5" s="156">
        <v>16686303</v>
      </c>
      <c r="F5" s="60">
        <v>17006720</v>
      </c>
      <c r="G5" s="60">
        <v>34553497</v>
      </c>
      <c r="H5" s="60">
        <v>-17546906</v>
      </c>
      <c r="I5" s="60">
        <v>33</v>
      </c>
      <c r="J5" s="60">
        <v>17006624</v>
      </c>
      <c r="K5" s="60">
        <v>33</v>
      </c>
      <c r="L5" s="60">
        <v>33</v>
      </c>
      <c r="M5" s="60">
        <v>33</v>
      </c>
      <c r="N5" s="60">
        <v>99</v>
      </c>
      <c r="O5" s="60">
        <v>33</v>
      </c>
      <c r="P5" s="60">
        <v>-8036</v>
      </c>
      <c r="Q5" s="60">
        <v>33</v>
      </c>
      <c r="R5" s="60">
        <v>-7970</v>
      </c>
      <c r="S5" s="60">
        <v>0</v>
      </c>
      <c r="T5" s="60">
        <v>0</v>
      </c>
      <c r="U5" s="60">
        <v>0</v>
      </c>
      <c r="V5" s="60">
        <v>0</v>
      </c>
      <c r="W5" s="60">
        <v>16998753</v>
      </c>
      <c r="X5" s="60">
        <v>12514725</v>
      </c>
      <c r="Y5" s="60">
        <v>4484028</v>
      </c>
      <c r="Z5" s="140">
        <v>35.83</v>
      </c>
      <c r="AA5" s="155">
        <v>17006720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2204941</v>
      </c>
      <c r="D7" s="155">
        <v>0</v>
      </c>
      <c r="E7" s="156">
        <v>1799835</v>
      </c>
      <c r="F7" s="60">
        <v>2344248</v>
      </c>
      <c r="G7" s="60">
        <v>259507</v>
      </c>
      <c r="H7" s="60">
        <v>53086</v>
      </c>
      <c r="I7" s="60">
        <v>269538</v>
      </c>
      <c r="J7" s="60">
        <v>582131</v>
      </c>
      <c r="K7" s="60">
        <v>284375</v>
      </c>
      <c r="L7" s="60">
        <v>268478</v>
      </c>
      <c r="M7" s="60">
        <v>28478</v>
      </c>
      <c r="N7" s="60">
        <v>581331</v>
      </c>
      <c r="O7" s="60">
        <v>73195</v>
      </c>
      <c r="P7" s="60">
        <v>25978</v>
      </c>
      <c r="Q7" s="60">
        <v>286484</v>
      </c>
      <c r="R7" s="60">
        <v>385657</v>
      </c>
      <c r="S7" s="60">
        <v>0</v>
      </c>
      <c r="T7" s="60">
        <v>0</v>
      </c>
      <c r="U7" s="60">
        <v>0</v>
      </c>
      <c r="V7" s="60">
        <v>0</v>
      </c>
      <c r="W7" s="60">
        <v>1549119</v>
      </c>
      <c r="X7" s="60">
        <v>1349874</v>
      </c>
      <c r="Y7" s="60">
        <v>199245</v>
      </c>
      <c r="Z7" s="140">
        <v>14.76</v>
      </c>
      <c r="AA7" s="155">
        <v>2344248</v>
      </c>
    </row>
    <row r="8" spans="1:27" ht="12.75">
      <c r="A8" s="183" t="s">
        <v>104</v>
      </c>
      <c r="B8" s="182"/>
      <c r="C8" s="155">
        <v>11619142</v>
      </c>
      <c r="D8" s="155">
        <v>0</v>
      </c>
      <c r="E8" s="156">
        <v>9907435</v>
      </c>
      <c r="F8" s="60">
        <v>12407435</v>
      </c>
      <c r="G8" s="60">
        <v>1286741</v>
      </c>
      <c r="H8" s="60">
        <v>1019239</v>
      </c>
      <c r="I8" s="60">
        <v>1146131</v>
      </c>
      <c r="J8" s="60">
        <v>3452111</v>
      </c>
      <c r="K8" s="60">
        <v>1094293</v>
      </c>
      <c r="L8" s="60">
        <v>1052245</v>
      </c>
      <c r="M8" s="60">
        <v>1054225</v>
      </c>
      <c r="N8" s="60">
        <v>3200763</v>
      </c>
      <c r="O8" s="60">
        <v>1156784</v>
      </c>
      <c r="P8" s="60">
        <v>896929</v>
      </c>
      <c r="Q8" s="60">
        <v>992857</v>
      </c>
      <c r="R8" s="60">
        <v>3046570</v>
      </c>
      <c r="S8" s="60">
        <v>0</v>
      </c>
      <c r="T8" s="60">
        <v>0</v>
      </c>
      <c r="U8" s="60">
        <v>0</v>
      </c>
      <c r="V8" s="60">
        <v>0</v>
      </c>
      <c r="W8" s="60">
        <v>9699444</v>
      </c>
      <c r="X8" s="60">
        <v>7430580</v>
      </c>
      <c r="Y8" s="60">
        <v>2268864</v>
      </c>
      <c r="Z8" s="140">
        <v>30.53</v>
      </c>
      <c r="AA8" s="155">
        <v>12407435</v>
      </c>
    </row>
    <row r="9" spans="1:27" ht="12.75">
      <c r="A9" s="183" t="s">
        <v>105</v>
      </c>
      <c r="B9" s="182"/>
      <c r="C9" s="155">
        <v>8040912</v>
      </c>
      <c r="D9" s="155">
        <v>0</v>
      </c>
      <c r="E9" s="156">
        <v>7950000</v>
      </c>
      <c r="F9" s="60">
        <v>7950000</v>
      </c>
      <c r="G9" s="60">
        <v>720962</v>
      </c>
      <c r="H9" s="60">
        <v>711243</v>
      </c>
      <c r="I9" s="60">
        <v>700105</v>
      </c>
      <c r="J9" s="60">
        <v>2132310</v>
      </c>
      <c r="K9" s="60">
        <v>697170</v>
      </c>
      <c r="L9" s="60">
        <v>742278</v>
      </c>
      <c r="M9" s="60">
        <v>697451</v>
      </c>
      <c r="N9" s="60">
        <v>2136899</v>
      </c>
      <c r="O9" s="60">
        <v>722715</v>
      </c>
      <c r="P9" s="60">
        <v>701728</v>
      </c>
      <c r="Q9" s="60">
        <v>709104</v>
      </c>
      <c r="R9" s="60">
        <v>2133547</v>
      </c>
      <c r="S9" s="60">
        <v>0</v>
      </c>
      <c r="T9" s="60">
        <v>0</v>
      </c>
      <c r="U9" s="60">
        <v>0</v>
      </c>
      <c r="V9" s="60">
        <v>0</v>
      </c>
      <c r="W9" s="60">
        <v>6402756</v>
      </c>
      <c r="X9" s="60">
        <v>5962500</v>
      </c>
      <c r="Y9" s="60">
        <v>440256</v>
      </c>
      <c r="Z9" s="140">
        <v>7.38</v>
      </c>
      <c r="AA9" s="155">
        <v>7950000</v>
      </c>
    </row>
    <row r="10" spans="1:27" ht="12.75">
      <c r="A10" s="183" t="s">
        <v>106</v>
      </c>
      <c r="B10" s="182"/>
      <c r="C10" s="155">
        <v>3904675</v>
      </c>
      <c r="D10" s="155">
        <v>0</v>
      </c>
      <c r="E10" s="156">
        <v>4111029</v>
      </c>
      <c r="F10" s="54">
        <v>4151478</v>
      </c>
      <c r="G10" s="54">
        <v>379540</v>
      </c>
      <c r="H10" s="54">
        <v>339218</v>
      </c>
      <c r="I10" s="54">
        <v>339123</v>
      </c>
      <c r="J10" s="54">
        <v>1057881</v>
      </c>
      <c r="K10" s="54">
        <v>339266</v>
      </c>
      <c r="L10" s="54">
        <v>339344</v>
      </c>
      <c r="M10" s="54">
        <v>339248</v>
      </c>
      <c r="N10" s="54">
        <v>1017858</v>
      </c>
      <c r="O10" s="54">
        <v>339058</v>
      </c>
      <c r="P10" s="54">
        <v>339105</v>
      </c>
      <c r="Q10" s="54">
        <v>339199</v>
      </c>
      <c r="R10" s="54">
        <v>1017362</v>
      </c>
      <c r="S10" s="54">
        <v>0</v>
      </c>
      <c r="T10" s="54">
        <v>0</v>
      </c>
      <c r="U10" s="54">
        <v>0</v>
      </c>
      <c r="V10" s="54">
        <v>0</v>
      </c>
      <c r="W10" s="54">
        <v>3093101</v>
      </c>
      <c r="X10" s="54">
        <v>3083274</v>
      </c>
      <c r="Y10" s="54">
        <v>9827</v>
      </c>
      <c r="Z10" s="184">
        <v>0.32</v>
      </c>
      <c r="AA10" s="130">
        <v>4151478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408301</v>
      </c>
      <c r="D12" s="155">
        <v>0</v>
      </c>
      <c r="E12" s="156">
        <v>341872</v>
      </c>
      <c r="F12" s="60">
        <v>341872</v>
      </c>
      <c r="G12" s="60">
        <v>24944</v>
      </c>
      <c r="H12" s="60">
        <v>35926</v>
      </c>
      <c r="I12" s="60">
        <v>25497</v>
      </c>
      <c r="J12" s="60">
        <v>86367</v>
      </c>
      <c r="K12" s="60">
        <v>26451</v>
      </c>
      <c r="L12" s="60">
        <v>32616</v>
      </c>
      <c r="M12" s="60">
        <v>23401</v>
      </c>
      <c r="N12" s="60">
        <v>82468</v>
      </c>
      <c r="O12" s="60">
        <v>25218</v>
      </c>
      <c r="P12" s="60">
        <v>25361</v>
      </c>
      <c r="Q12" s="60">
        <v>25791</v>
      </c>
      <c r="R12" s="60">
        <v>76370</v>
      </c>
      <c r="S12" s="60">
        <v>0</v>
      </c>
      <c r="T12" s="60">
        <v>0</v>
      </c>
      <c r="U12" s="60">
        <v>0</v>
      </c>
      <c r="V12" s="60">
        <v>0</v>
      </c>
      <c r="W12" s="60">
        <v>245205</v>
      </c>
      <c r="X12" s="60">
        <v>256401</v>
      </c>
      <c r="Y12" s="60">
        <v>-11196</v>
      </c>
      <c r="Z12" s="140">
        <v>-4.37</v>
      </c>
      <c r="AA12" s="155">
        <v>341872</v>
      </c>
    </row>
    <row r="13" spans="1:27" ht="12.75">
      <c r="A13" s="181" t="s">
        <v>109</v>
      </c>
      <c r="B13" s="185"/>
      <c r="C13" s="155">
        <v>206011</v>
      </c>
      <c r="D13" s="155">
        <v>0</v>
      </c>
      <c r="E13" s="156">
        <v>32011</v>
      </c>
      <c r="F13" s="60">
        <v>32011</v>
      </c>
      <c r="G13" s="60">
        <v>1365</v>
      </c>
      <c r="H13" s="60">
        <v>11495</v>
      </c>
      <c r="I13" s="60">
        <v>10104</v>
      </c>
      <c r="J13" s="60">
        <v>22964</v>
      </c>
      <c r="K13" s="60">
        <v>2</v>
      </c>
      <c r="L13" s="60">
        <v>102</v>
      </c>
      <c r="M13" s="60">
        <v>6</v>
      </c>
      <c r="N13" s="60">
        <v>110</v>
      </c>
      <c r="O13" s="60">
        <v>6425</v>
      </c>
      <c r="P13" s="60">
        <v>32</v>
      </c>
      <c r="Q13" s="60">
        <v>2</v>
      </c>
      <c r="R13" s="60">
        <v>6459</v>
      </c>
      <c r="S13" s="60">
        <v>0</v>
      </c>
      <c r="T13" s="60">
        <v>0</v>
      </c>
      <c r="U13" s="60">
        <v>0</v>
      </c>
      <c r="V13" s="60">
        <v>0</v>
      </c>
      <c r="W13" s="60">
        <v>29533</v>
      </c>
      <c r="X13" s="60">
        <v>24012</v>
      </c>
      <c r="Y13" s="60">
        <v>5521</v>
      </c>
      <c r="Z13" s="140">
        <v>22.99</v>
      </c>
      <c r="AA13" s="155">
        <v>32011</v>
      </c>
    </row>
    <row r="14" spans="1:27" ht="12.75">
      <c r="A14" s="181" t="s">
        <v>110</v>
      </c>
      <c r="B14" s="185"/>
      <c r="C14" s="155">
        <v>7441378</v>
      </c>
      <c r="D14" s="155">
        <v>0</v>
      </c>
      <c r="E14" s="156">
        <v>7474811</v>
      </c>
      <c r="F14" s="60">
        <v>8925024</v>
      </c>
      <c r="G14" s="60">
        <v>713215</v>
      </c>
      <c r="H14" s="60">
        <v>692455</v>
      </c>
      <c r="I14" s="60">
        <v>711731</v>
      </c>
      <c r="J14" s="60">
        <v>2117401</v>
      </c>
      <c r="K14" s="60">
        <v>724675</v>
      </c>
      <c r="L14" s="60">
        <v>814243</v>
      </c>
      <c r="M14" s="60">
        <v>809832</v>
      </c>
      <c r="N14" s="60">
        <v>2348750</v>
      </c>
      <c r="O14" s="60">
        <v>815244</v>
      </c>
      <c r="P14" s="60">
        <v>821233</v>
      </c>
      <c r="Q14" s="60">
        <v>552661</v>
      </c>
      <c r="R14" s="60">
        <v>2189138</v>
      </c>
      <c r="S14" s="60">
        <v>0</v>
      </c>
      <c r="T14" s="60">
        <v>0</v>
      </c>
      <c r="U14" s="60">
        <v>0</v>
      </c>
      <c r="V14" s="60">
        <v>0</v>
      </c>
      <c r="W14" s="60">
        <v>6655289</v>
      </c>
      <c r="X14" s="60">
        <v>5606109</v>
      </c>
      <c r="Y14" s="60">
        <v>1049180</v>
      </c>
      <c r="Z14" s="140">
        <v>18.71</v>
      </c>
      <c r="AA14" s="155">
        <v>8925024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1579946</v>
      </c>
      <c r="D16" s="155">
        <v>0</v>
      </c>
      <c r="E16" s="156">
        <v>2800000</v>
      </c>
      <c r="F16" s="60">
        <v>2800000</v>
      </c>
      <c r="G16" s="60">
        <v>123000</v>
      </c>
      <c r="H16" s="60">
        <v>124950</v>
      </c>
      <c r="I16" s="60">
        <v>77900</v>
      </c>
      <c r="J16" s="60">
        <v>325850</v>
      </c>
      <c r="K16" s="60">
        <v>65600</v>
      </c>
      <c r="L16" s="60">
        <v>107500</v>
      </c>
      <c r="M16" s="60">
        <v>104400</v>
      </c>
      <c r="N16" s="60">
        <v>277500</v>
      </c>
      <c r="O16" s="60">
        <v>74436</v>
      </c>
      <c r="P16" s="60">
        <v>136150</v>
      </c>
      <c r="Q16" s="60">
        <v>61850</v>
      </c>
      <c r="R16" s="60">
        <v>272436</v>
      </c>
      <c r="S16" s="60">
        <v>0</v>
      </c>
      <c r="T16" s="60">
        <v>0</v>
      </c>
      <c r="U16" s="60">
        <v>0</v>
      </c>
      <c r="V16" s="60">
        <v>0</v>
      </c>
      <c r="W16" s="60">
        <v>875786</v>
      </c>
      <c r="X16" s="60">
        <v>2099997</v>
      </c>
      <c r="Y16" s="60">
        <v>-1224211</v>
      </c>
      <c r="Z16" s="140">
        <v>-58.3</v>
      </c>
      <c r="AA16" s="155">
        <v>2800000</v>
      </c>
    </row>
    <row r="17" spans="1:27" ht="12.75">
      <c r="A17" s="181" t="s">
        <v>113</v>
      </c>
      <c r="B17" s="185"/>
      <c r="C17" s="155">
        <v>30149</v>
      </c>
      <c r="D17" s="155">
        <v>0</v>
      </c>
      <c r="E17" s="156">
        <v>29994</v>
      </c>
      <c r="F17" s="60">
        <v>29994</v>
      </c>
      <c r="G17" s="60">
        <v>2341</v>
      </c>
      <c r="H17" s="60">
        <v>2745</v>
      </c>
      <c r="I17" s="60">
        <v>768</v>
      </c>
      <c r="J17" s="60">
        <v>5854</v>
      </c>
      <c r="K17" s="60">
        <v>2145</v>
      </c>
      <c r="L17" s="60">
        <v>2206</v>
      </c>
      <c r="M17" s="60">
        <v>300</v>
      </c>
      <c r="N17" s="60">
        <v>4651</v>
      </c>
      <c r="O17" s="60">
        <v>691</v>
      </c>
      <c r="P17" s="60">
        <v>1386</v>
      </c>
      <c r="Q17" s="60">
        <v>1928</v>
      </c>
      <c r="R17" s="60">
        <v>4005</v>
      </c>
      <c r="S17" s="60">
        <v>0</v>
      </c>
      <c r="T17" s="60">
        <v>0</v>
      </c>
      <c r="U17" s="60">
        <v>0</v>
      </c>
      <c r="V17" s="60">
        <v>0</v>
      </c>
      <c r="W17" s="60">
        <v>14510</v>
      </c>
      <c r="X17" s="60">
        <v>22500</v>
      </c>
      <c r="Y17" s="60">
        <v>-7990</v>
      </c>
      <c r="Z17" s="140">
        <v>-35.51</v>
      </c>
      <c r="AA17" s="155">
        <v>29994</v>
      </c>
    </row>
    <row r="18" spans="1:27" ht="12.75">
      <c r="A18" s="183" t="s">
        <v>114</v>
      </c>
      <c r="B18" s="182"/>
      <c r="C18" s="155">
        <v>2841199</v>
      </c>
      <c r="D18" s="155">
        <v>0</v>
      </c>
      <c r="E18" s="156">
        <v>3436403</v>
      </c>
      <c r="F18" s="60">
        <v>7540000</v>
      </c>
      <c r="G18" s="60">
        <v>299326</v>
      </c>
      <c r="H18" s="60">
        <v>460963</v>
      </c>
      <c r="I18" s="60">
        <v>245018</v>
      </c>
      <c r="J18" s="60">
        <v>1005307</v>
      </c>
      <c r="K18" s="60">
        <v>577366</v>
      </c>
      <c r="L18" s="60">
        <v>454074</v>
      </c>
      <c r="M18" s="60">
        <v>376414</v>
      </c>
      <c r="N18" s="60">
        <v>1407854</v>
      </c>
      <c r="O18" s="60">
        <v>646776</v>
      </c>
      <c r="P18" s="60">
        <v>388354</v>
      </c>
      <c r="Q18" s="60">
        <v>402924</v>
      </c>
      <c r="R18" s="60">
        <v>1438054</v>
      </c>
      <c r="S18" s="60">
        <v>0</v>
      </c>
      <c r="T18" s="60">
        <v>0</v>
      </c>
      <c r="U18" s="60">
        <v>0</v>
      </c>
      <c r="V18" s="60">
        <v>0</v>
      </c>
      <c r="W18" s="60">
        <v>3851215</v>
      </c>
      <c r="X18" s="60">
        <v>2577303</v>
      </c>
      <c r="Y18" s="60">
        <v>1273912</v>
      </c>
      <c r="Z18" s="140">
        <v>49.43</v>
      </c>
      <c r="AA18" s="155">
        <v>7540000</v>
      </c>
    </row>
    <row r="19" spans="1:27" ht="12.75">
      <c r="A19" s="181" t="s">
        <v>34</v>
      </c>
      <c r="B19" s="185"/>
      <c r="C19" s="155">
        <v>44191523</v>
      </c>
      <c r="D19" s="155">
        <v>0</v>
      </c>
      <c r="E19" s="156">
        <v>45214626</v>
      </c>
      <c r="F19" s="60">
        <v>46035000</v>
      </c>
      <c r="G19" s="60">
        <v>16573018</v>
      </c>
      <c r="H19" s="60">
        <v>250000</v>
      </c>
      <c r="I19" s="60">
        <v>2859450</v>
      </c>
      <c r="J19" s="60">
        <v>19682468</v>
      </c>
      <c r="K19" s="60">
        <v>269687</v>
      </c>
      <c r="L19" s="60">
        <v>967655</v>
      </c>
      <c r="M19" s="60">
        <v>2743434</v>
      </c>
      <c r="N19" s="60">
        <v>3980776</v>
      </c>
      <c r="O19" s="60">
        <v>0</v>
      </c>
      <c r="P19" s="60">
        <v>300000</v>
      </c>
      <c r="Q19" s="60">
        <v>9941000</v>
      </c>
      <c r="R19" s="60">
        <v>10241000</v>
      </c>
      <c r="S19" s="60">
        <v>0</v>
      </c>
      <c r="T19" s="60">
        <v>0</v>
      </c>
      <c r="U19" s="60">
        <v>0</v>
      </c>
      <c r="V19" s="60">
        <v>0</v>
      </c>
      <c r="W19" s="60">
        <v>33904244</v>
      </c>
      <c r="X19" s="60">
        <v>33910974</v>
      </c>
      <c r="Y19" s="60">
        <v>-6730</v>
      </c>
      <c r="Z19" s="140">
        <v>-0.02</v>
      </c>
      <c r="AA19" s="155">
        <v>46035000</v>
      </c>
    </row>
    <row r="20" spans="1:27" ht="12.75">
      <c r="A20" s="181" t="s">
        <v>35</v>
      </c>
      <c r="B20" s="185"/>
      <c r="C20" s="155">
        <v>2444017</v>
      </c>
      <c r="D20" s="155">
        <v>0</v>
      </c>
      <c r="E20" s="156">
        <v>22070669</v>
      </c>
      <c r="F20" s="54">
        <v>10815000</v>
      </c>
      <c r="G20" s="54">
        <v>43460</v>
      </c>
      <c r="H20" s="54">
        <v>30809</v>
      </c>
      <c r="I20" s="54">
        <v>31200</v>
      </c>
      <c r="J20" s="54">
        <v>105469</v>
      </c>
      <c r="K20" s="54">
        <v>18843</v>
      </c>
      <c r="L20" s="54">
        <v>9992</v>
      </c>
      <c r="M20" s="54">
        <v>9001</v>
      </c>
      <c r="N20" s="54">
        <v>37836</v>
      </c>
      <c r="O20" s="54">
        <v>34491</v>
      </c>
      <c r="P20" s="54">
        <v>28231</v>
      </c>
      <c r="Q20" s="54">
        <v>65574</v>
      </c>
      <c r="R20" s="54">
        <v>128296</v>
      </c>
      <c r="S20" s="54">
        <v>0</v>
      </c>
      <c r="T20" s="54">
        <v>0</v>
      </c>
      <c r="U20" s="54">
        <v>0</v>
      </c>
      <c r="V20" s="54">
        <v>0</v>
      </c>
      <c r="W20" s="54">
        <v>271601</v>
      </c>
      <c r="X20" s="54">
        <v>16552998</v>
      </c>
      <c r="Y20" s="54">
        <v>-16281397</v>
      </c>
      <c r="Z20" s="184">
        <v>-98.36</v>
      </c>
      <c r="AA20" s="130">
        <v>10815000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63158</v>
      </c>
      <c r="G21" s="60">
        <v>0</v>
      </c>
      <c r="H21" s="60">
        <v>63158</v>
      </c>
      <c r="I21" s="82">
        <v>0</v>
      </c>
      <c r="J21" s="60">
        <v>63158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63158</v>
      </c>
      <c r="X21" s="60"/>
      <c r="Y21" s="60">
        <v>63158</v>
      </c>
      <c r="Z21" s="140">
        <v>0</v>
      </c>
      <c r="AA21" s="155">
        <v>63158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100948829</v>
      </c>
      <c r="D22" s="188">
        <f>SUM(D5:D21)</f>
        <v>0</v>
      </c>
      <c r="E22" s="189">
        <f t="shared" si="0"/>
        <v>121854988</v>
      </c>
      <c r="F22" s="190">
        <f t="shared" si="0"/>
        <v>120441940</v>
      </c>
      <c r="G22" s="190">
        <f t="shared" si="0"/>
        <v>54980916</v>
      </c>
      <c r="H22" s="190">
        <f t="shared" si="0"/>
        <v>-13751619</v>
      </c>
      <c r="I22" s="190">
        <f t="shared" si="0"/>
        <v>6416598</v>
      </c>
      <c r="J22" s="190">
        <f t="shared" si="0"/>
        <v>47645895</v>
      </c>
      <c r="K22" s="190">
        <f t="shared" si="0"/>
        <v>4099906</v>
      </c>
      <c r="L22" s="190">
        <f t="shared" si="0"/>
        <v>4790766</v>
      </c>
      <c r="M22" s="190">
        <f t="shared" si="0"/>
        <v>6186223</v>
      </c>
      <c r="N22" s="190">
        <f t="shared" si="0"/>
        <v>15076895</v>
      </c>
      <c r="O22" s="190">
        <f t="shared" si="0"/>
        <v>3895066</v>
      </c>
      <c r="P22" s="190">
        <f t="shared" si="0"/>
        <v>3656451</v>
      </c>
      <c r="Q22" s="190">
        <f t="shared" si="0"/>
        <v>13379407</v>
      </c>
      <c r="R22" s="190">
        <f t="shared" si="0"/>
        <v>20930924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83653714</v>
      </c>
      <c r="X22" s="190">
        <f t="shared" si="0"/>
        <v>91391247</v>
      </c>
      <c r="Y22" s="190">
        <f t="shared" si="0"/>
        <v>-7737533</v>
      </c>
      <c r="Z22" s="191">
        <f>+IF(X22&lt;&gt;0,+(Y22/X22)*100,0)</f>
        <v>-8.466383000551463</v>
      </c>
      <c r="AA22" s="188">
        <f>SUM(AA5:AA21)</f>
        <v>120441940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39820763</v>
      </c>
      <c r="D25" s="155">
        <v>0</v>
      </c>
      <c r="E25" s="156">
        <v>46779679</v>
      </c>
      <c r="F25" s="60">
        <v>43178000</v>
      </c>
      <c r="G25" s="60">
        <v>3280400</v>
      </c>
      <c r="H25" s="60">
        <v>3460523</v>
      </c>
      <c r="I25" s="60">
        <v>3309538</v>
      </c>
      <c r="J25" s="60">
        <v>10050461</v>
      </c>
      <c r="K25" s="60">
        <v>3470782</v>
      </c>
      <c r="L25" s="60">
        <v>3607653</v>
      </c>
      <c r="M25" s="60">
        <v>3409350</v>
      </c>
      <c r="N25" s="60">
        <v>10487785</v>
      </c>
      <c r="O25" s="60">
        <v>3479904</v>
      </c>
      <c r="P25" s="60">
        <v>3132669</v>
      </c>
      <c r="Q25" s="60">
        <v>3189654</v>
      </c>
      <c r="R25" s="60">
        <v>9802227</v>
      </c>
      <c r="S25" s="60">
        <v>0</v>
      </c>
      <c r="T25" s="60">
        <v>0</v>
      </c>
      <c r="U25" s="60">
        <v>0</v>
      </c>
      <c r="V25" s="60">
        <v>0</v>
      </c>
      <c r="W25" s="60">
        <v>30340473</v>
      </c>
      <c r="X25" s="60">
        <v>35084763</v>
      </c>
      <c r="Y25" s="60">
        <v>-4744290</v>
      </c>
      <c r="Z25" s="140">
        <v>-13.52</v>
      </c>
      <c r="AA25" s="155">
        <v>43178000</v>
      </c>
    </row>
    <row r="26" spans="1:27" ht="12.75">
      <c r="A26" s="183" t="s">
        <v>38</v>
      </c>
      <c r="B26" s="182"/>
      <c r="C26" s="155">
        <v>3000433</v>
      </c>
      <c r="D26" s="155">
        <v>0</v>
      </c>
      <c r="E26" s="156">
        <v>3270026</v>
      </c>
      <c r="F26" s="60">
        <v>3270026</v>
      </c>
      <c r="G26" s="60">
        <v>236991</v>
      </c>
      <c r="H26" s="60">
        <v>93588</v>
      </c>
      <c r="I26" s="60">
        <v>256558</v>
      </c>
      <c r="J26" s="60">
        <v>587137</v>
      </c>
      <c r="K26" s="60">
        <v>256558</v>
      </c>
      <c r="L26" s="60">
        <v>256558</v>
      </c>
      <c r="M26" s="60">
        <v>256558</v>
      </c>
      <c r="N26" s="60">
        <v>769674</v>
      </c>
      <c r="O26" s="60">
        <v>256558</v>
      </c>
      <c r="P26" s="60">
        <v>256558</v>
      </c>
      <c r="Q26" s="60">
        <v>256558</v>
      </c>
      <c r="R26" s="60">
        <v>769674</v>
      </c>
      <c r="S26" s="60">
        <v>0</v>
      </c>
      <c r="T26" s="60">
        <v>0</v>
      </c>
      <c r="U26" s="60">
        <v>0</v>
      </c>
      <c r="V26" s="60">
        <v>0</v>
      </c>
      <c r="W26" s="60">
        <v>2126485</v>
      </c>
      <c r="X26" s="60">
        <v>2452518</v>
      </c>
      <c r="Y26" s="60">
        <v>-326033</v>
      </c>
      <c r="Z26" s="140">
        <v>-13.29</v>
      </c>
      <c r="AA26" s="155">
        <v>3270026</v>
      </c>
    </row>
    <row r="27" spans="1:27" ht="12.75">
      <c r="A27" s="183" t="s">
        <v>118</v>
      </c>
      <c r="B27" s="182"/>
      <c r="C27" s="155">
        <v>19741416</v>
      </c>
      <c r="D27" s="155">
        <v>0</v>
      </c>
      <c r="E27" s="156">
        <v>23475727</v>
      </c>
      <c r="F27" s="60">
        <v>17125821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17606799</v>
      </c>
      <c r="Y27" s="60">
        <v>-17606799</v>
      </c>
      <c r="Z27" s="140">
        <v>-100</v>
      </c>
      <c r="AA27" s="155">
        <v>17125821</v>
      </c>
    </row>
    <row r="28" spans="1:27" ht="12.75">
      <c r="A28" s="183" t="s">
        <v>39</v>
      </c>
      <c r="B28" s="182"/>
      <c r="C28" s="155">
        <v>21857880</v>
      </c>
      <c r="D28" s="155">
        <v>0</v>
      </c>
      <c r="E28" s="156">
        <v>21095660</v>
      </c>
      <c r="F28" s="60">
        <v>22169006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1571702</v>
      </c>
      <c r="M28" s="60">
        <v>0</v>
      </c>
      <c r="N28" s="60">
        <v>1571702</v>
      </c>
      <c r="O28" s="60">
        <v>1623061</v>
      </c>
      <c r="P28" s="60">
        <v>0</v>
      </c>
      <c r="Q28" s="60">
        <v>0</v>
      </c>
      <c r="R28" s="60">
        <v>1623061</v>
      </c>
      <c r="S28" s="60">
        <v>0</v>
      </c>
      <c r="T28" s="60">
        <v>0</v>
      </c>
      <c r="U28" s="60">
        <v>0</v>
      </c>
      <c r="V28" s="60">
        <v>0</v>
      </c>
      <c r="W28" s="60">
        <v>3194763</v>
      </c>
      <c r="X28" s="60">
        <v>15821748</v>
      </c>
      <c r="Y28" s="60">
        <v>-12626985</v>
      </c>
      <c r="Z28" s="140">
        <v>-79.81</v>
      </c>
      <c r="AA28" s="155">
        <v>22169006</v>
      </c>
    </row>
    <row r="29" spans="1:27" ht="12.75">
      <c r="A29" s="183" t="s">
        <v>40</v>
      </c>
      <c r="B29" s="182"/>
      <c r="C29" s="155">
        <v>995317</v>
      </c>
      <c r="D29" s="155">
        <v>0</v>
      </c>
      <c r="E29" s="156">
        <v>422243</v>
      </c>
      <c r="F29" s="60">
        <v>1322243</v>
      </c>
      <c r="G29" s="60">
        <v>6620</v>
      </c>
      <c r="H29" s="60">
        <v>1687</v>
      </c>
      <c r="I29" s="60">
        <v>42241</v>
      </c>
      <c r="J29" s="60">
        <v>50548</v>
      </c>
      <c r="K29" s="60">
        <v>52929</v>
      </c>
      <c r="L29" s="60">
        <v>344142</v>
      </c>
      <c r="M29" s="60">
        <v>160933</v>
      </c>
      <c r="N29" s="60">
        <v>558004</v>
      </c>
      <c r="O29" s="60">
        <v>44026</v>
      </c>
      <c r="P29" s="60">
        <v>169099</v>
      </c>
      <c r="Q29" s="60">
        <v>30687</v>
      </c>
      <c r="R29" s="60">
        <v>243812</v>
      </c>
      <c r="S29" s="60">
        <v>0</v>
      </c>
      <c r="T29" s="60">
        <v>0</v>
      </c>
      <c r="U29" s="60">
        <v>0</v>
      </c>
      <c r="V29" s="60">
        <v>0</v>
      </c>
      <c r="W29" s="60">
        <v>852364</v>
      </c>
      <c r="X29" s="60">
        <v>316683</v>
      </c>
      <c r="Y29" s="60">
        <v>535681</v>
      </c>
      <c r="Z29" s="140">
        <v>169.15</v>
      </c>
      <c r="AA29" s="155">
        <v>1322243</v>
      </c>
    </row>
    <row r="30" spans="1:27" ht="12.75">
      <c r="A30" s="183" t="s">
        <v>119</v>
      </c>
      <c r="B30" s="182"/>
      <c r="C30" s="155">
        <v>3198959</v>
      </c>
      <c r="D30" s="155">
        <v>0</v>
      </c>
      <c r="E30" s="156">
        <v>3721931</v>
      </c>
      <c r="F30" s="60">
        <v>4771931</v>
      </c>
      <c r="G30" s="60">
        <v>0</v>
      </c>
      <c r="H30" s="60">
        <v>0</v>
      </c>
      <c r="I30" s="60">
        <v>421623</v>
      </c>
      <c r="J30" s="60">
        <v>421623</v>
      </c>
      <c r="K30" s="60">
        <v>0</v>
      </c>
      <c r="L30" s="60">
        <v>0</v>
      </c>
      <c r="M30" s="60">
        <v>502322</v>
      </c>
      <c r="N30" s="60">
        <v>502322</v>
      </c>
      <c r="O30" s="60">
        <v>279668</v>
      </c>
      <c r="P30" s="60">
        <v>120332</v>
      </c>
      <c r="Q30" s="60">
        <v>128667</v>
      </c>
      <c r="R30" s="60">
        <v>528667</v>
      </c>
      <c r="S30" s="60">
        <v>0</v>
      </c>
      <c r="T30" s="60">
        <v>0</v>
      </c>
      <c r="U30" s="60">
        <v>0</v>
      </c>
      <c r="V30" s="60">
        <v>0</v>
      </c>
      <c r="W30" s="60">
        <v>1452612</v>
      </c>
      <c r="X30" s="60">
        <v>2791449</v>
      </c>
      <c r="Y30" s="60">
        <v>-1338837</v>
      </c>
      <c r="Z30" s="140">
        <v>-47.96</v>
      </c>
      <c r="AA30" s="155">
        <v>4771931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11231</v>
      </c>
      <c r="H31" s="60">
        <v>75421</v>
      </c>
      <c r="I31" s="60">
        <v>15298</v>
      </c>
      <c r="J31" s="60">
        <v>101950</v>
      </c>
      <c r="K31" s="60">
        <v>113838</v>
      </c>
      <c r="L31" s="60">
        <v>79419</v>
      </c>
      <c r="M31" s="60">
        <v>141223</v>
      </c>
      <c r="N31" s="60">
        <v>334480</v>
      </c>
      <c r="O31" s="60">
        <v>16769</v>
      </c>
      <c r="P31" s="60">
        <v>21066</v>
      </c>
      <c r="Q31" s="60">
        <v>162280</v>
      </c>
      <c r="R31" s="60">
        <v>200115</v>
      </c>
      <c r="S31" s="60">
        <v>0</v>
      </c>
      <c r="T31" s="60">
        <v>0</v>
      </c>
      <c r="U31" s="60">
        <v>0</v>
      </c>
      <c r="V31" s="60">
        <v>0</v>
      </c>
      <c r="W31" s="60">
        <v>636545</v>
      </c>
      <c r="X31" s="60"/>
      <c r="Y31" s="60">
        <v>636545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3839159</v>
      </c>
      <c r="D32" s="155">
        <v>0</v>
      </c>
      <c r="E32" s="156">
        <v>3376303</v>
      </c>
      <c r="F32" s="60">
        <v>4341303</v>
      </c>
      <c r="G32" s="60">
        <v>29002</v>
      </c>
      <c r="H32" s="60">
        <v>185807</v>
      </c>
      <c r="I32" s="60">
        <v>71944</v>
      </c>
      <c r="J32" s="60">
        <v>286753</v>
      </c>
      <c r="K32" s="60">
        <v>256112</v>
      </c>
      <c r="L32" s="60">
        <v>159485</v>
      </c>
      <c r="M32" s="60">
        <v>359054</v>
      </c>
      <c r="N32" s="60">
        <v>774651</v>
      </c>
      <c r="O32" s="60">
        <v>194688</v>
      </c>
      <c r="P32" s="60">
        <v>85909</v>
      </c>
      <c r="Q32" s="60">
        <v>299922</v>
      </c>
      <c r="R32" s="60">
        <v>580519</v>
      </c>
      <c r="S32" s="60">
        <v>0</v>
      </c>
      <c r="T32" s="60">
        <v>0</v>
      </c>
      <c r="U32" s="60">
        <v>0</v>
      </c>
      <c r="V32" s="60">
        <v>0</v>
      </c>
      <c r="W32" s="60">
        <v>1641923</v>
      </c>
      <c r="X32" s="60">
        <v>2532231</v>
      </c>
      <c r="Y32" s="60">
        <v>-890308</v>
      </c>
      <c r="Z32" s="140">
        <v>-35.16</v>
      </c>
      <c r="AA32" s="155">
        <v>4341303</v>
      </c>
    </row>
    <row r="33" spans="1:27" ht="12.75">
      <c r="A33" s="183" t="s">
        <v>42</v>
      </c>
      <c r="B33" s="182"/>
      <c r="C33" s="155">
        <v>15846078</v>
      </c>
      <c r="D33" s="155">
        <v>0</v>
      </c>
      <c r="E33" s="156">
        <v>18041770</v>
      </c>
      <c r="F33" s="60">
        <v>21894000</v>
      </c>
      <c r="G33" s="60">
        <v>7344859</v>
      </c>
      <c r="H33" s="60">
        <v>-2889691</v>
      </c>
      <c r="I33" s="60">
        <v>912136</v>
      </c>
      <c r="J33" s="60">
        <v>5367304</v>
      </c>
      <c r="K33" s="60">
        <v>772530</v>
      </c>
      <c r="L33" s="60">
        <v>684771</v>
      </c>
      <c r="M33" s="60">
        <v>1001984</v>
      </c>
      <c r="N33" s="60">
        <v>2459285</v>
      </c>
      <c r="O33" s="60">
        <v>820328</v>
      </c>
      <c r="P33" s="60">
        <v>904612</v>
      </c>
      <c r="Q33" s="60">
        <v>1440187</v>
      </c>
      <c r="R33" s="60">
        <v>3165127</v>
      </c>
      <c r="S33" s="60">
        <v>0</v>
      </c>
      <c r="T33" s="60">
        <v>0</v>
      </c>
      <c r="U33" s="60">
        <v>0</v>
      </c>
      <c r="V33" s="60">
        <v>0</v>
      </c>
      <c r="W33" s="60">
        <v>10991716</v>
      </c>
      <c r="X33" s="60">
        <v>13531329</v>
      </c>
      <c r="Y33" s="60">
        <v>-2539613</v>
      </c>
      <c r="Z33" s="140">
        <v>-18.77</v>
      </c>
      <c r="AA33" s="155">
        <v>21894000</v>
      </c>
    </row>
    <row r="34" spans="1:27" ht="12.75">
      <c r="A34" s="183" t="s">
        <v>43</v>
      </c>
      <c r="B34" s="182"/>
      <c r="C34" s="155">
        <v>18740232</v>
      </c>
      <c r="D34" s="155">
        <v>0</v>
      </c>
      <c r="E34" s="156">
        <v>22174402</v>
      </c>
      <c r="F34" s="60">
        <v>22987000</v>
      </c>
      <c r="G34" s="60">
        <v>348326</v>
      </c>
      <c r="H34" s="60">
        <v>479440</v>
      </c>
      <c r="I34" s="60">
        <v>930959</v>
      </c>
      <c r="J34" s="60">
        <v>1758725</v>
      </c>
      <c r="K34" s="60">
        <v>1062761</v>
      </c>
      <c r="L34" s="60">
        <v>951060</v>
      </c>
      <c r="M34" s="60">
        <v>2951823</v>
      </c>
      <c r="N34" s="60">
        <v>4965644</v>
      </c>
      <c r="O34" s="60">
        <v>1158704</v>
      </c>
      <c r="P34" s="60">
        <v>759446</v>
      </c>
      <c r="Q34" s="60">
        <v>717137</v>
      </c>
      <c r="R34" s="60">
        <v>2635287</v>
      </c>
      <c r="S34" s="60">
        <v>0</v>
      </c>
      <c r="T34" s="60">
        <v>0</v>
      </c>
      <c r="U34" s="60">
        <v>0</v>
      </c>
      <c r="V34" s="60">
        <v>0</v>
      </c>
      <c r="W34" s="60">
        <v>9359656</v>
      </c>
      <c r="X34" s="60">
        <v>16630803</v>
      </c>
      <c r="Y34" s="60">
        <v>-7271147</v>
      </c>
      <c r="Z34" s="140">
        <v>-43.72</v>
      </c>
      <c r="AA34" s="155">
        <v>22987000</v>
      </c>
    </row>
    <row r="35" spans="1:27" ht="12.75">
      <c r="A35" s="181" t="s">
        <v>122</v>
      </c>
      <c r="B35" s="185"/>
      <c r="C35" s="155">
        <v>246118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127286355</v>
      </c>
      <c r="D36" s="188">
        <f>SUM(D25:D35)</f>
        <v>0</v>
      </c>
      <c r="E36" s="189">
        <f t="shared" si="1"/>
        <v>142357741</v>
      </c>
      <c r="F36" s="190">
        <f t="shared" si="1"/>
        <v>141059330</v>
      </c>
      <c r="G36" s="190">
        <f t="shared" si="1"/>
        <v>11257429</v>
      </c>
      <c r="H36" s="190">
        <f t="shared" si="1"/>
        <v>1406775</v>
      </c>
      <c r="I36" s="190">
        <f t="shared" si="1"/>
        <v>5960297</v>
      </c>
      <c r="J36" s="190">
        <f t="shared" si="1"/>
        <v>18624501</v>
      </c>
      <c r="K36" s="190">
        <f t="shared" si="1"/>
        <v>5985510</v>
      </c>
      <c r="L36" s="190">
        <f t="shared" si="1"/>
        <v>7654790</v>
      </c>
      <c r="M36" s="190">
        <f t="shared" si="1"/>
        <v>8783247</v>
      </c>
      <c r="N36" s="190">
        <f t="shared" si="1"/>
        <v>22423547</v>
      </c>
      <c r="O36" s="190">
        <f t="shared" si="1"/>
        <v>7873706</v>
      </c>
      <c r="P36" s="190">
        <f t="shared" si="1"/>
        <v>5449691</v>
      </c>
      <c r="Q36" s="190">
        <f t="shared" si="1"/>
        <v>6225092</v>
      </c>
      <c r="R36" s="190">
        <f t="shared" si="1"/>
        <v>19548489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60596537</v>
      </c>
      <c r="X36" s="190">
        <f t="shared" si="1"/>
        <v>106768323</v>
      </c>
      <c r="Y36" s="190">
        <f t="shared" si="1"/>
        <v>-46171786</v>
      </c>
      <c r="Z36" s="191">
        <f>+IF(X36&lt;&gt;0,+(Y36/X36)*100,0)</f>
        <v>-43.24483583019282</v>
      </c>
      <c r="AA36" s="188">
        <f>SUM(AA25:AA35)</f>
        <v>141059330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-26337526</v>
      </c>
      <c r="D38" s="199">
        <f>+D22-D36</f>
        <v>0</v>
      </c>
      <c r="E38" s="200">
        <f t="shared" si="2"/>
        <v>-20502753</v>
      </c>
      <c r="F38" s="106">
        <f t="shared" si="2"/>
        <v>-20617390</v>
      </c>
      <c r="G38" s="106">
        <f t="shared" si="2"/>
        <v>43723487</v>
      </c>
      <c r="H38" s="106">
        <f t="shared" si="2"/>
        <v>-15158394</v>
      </c>
      <c r="I38" s="106">
        <f t="shared" si="2"/>
        <v>456301</v>
      </c>
      <c r="J38" s="106">
        <f t="shared" si="2"/>
        <v>29021394</v>
      </c>
      <c r="K38" s="106">
        <f t="shared" si="2"/>
        <v>-1885604</v>
      </c>
      <c r="L38" s="106">
        <f t="shared" si="2"/>
        <v>-2864024</v>
      </c>
      <c r="M38" s="106">
        <f t="shared" si="2"/>
        <v>-2597024</v>
      </c>
      <c r="N38" s="106">
        <f t="shared" si="2"/>
        <v>-7346652</v>
      </c>
      <c r="O38" s="106">
        <f t="shared" si="2"/>
        <v>-3978640</v>
      </c>
      <c r="P38" s="106">
        <f t="shared" si="2"/>
        <v>-1793240</v>
      </c>
      <c r="Q38" s="106">
        <f t="shared" si="2"/>
        <v>7154315</v>
      </c>
      <c r="R38" s="106">
        <f t="shared" si="2"/>
        <v>1382435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23057177</v>
      </c>
      <c r="X38" s="106">
        <f>IF(F22=F36,0,X22-X36)</f>
        <v>-15377076</v>
      </c>
      <c r="Y38" s="106">
        <f t="shared" si="2"/>
        <v>38434253</v>
      </c>
      <c r="Z38" s="201">
        <f>+IF(X38&lt;&gt;0,+(Y38/X38)*100,0)</f>
        <v>-249.94513261168768</v>
      </c>
      <c r="AA38" s="199">
        <f>+AA22-AA36</f>
        <v>-20617390</v>
      </c>
    </row>
    <row r="39" spans="1:27" ht="12.75">
      <c r="A39" s="181" t="s">
        <v>46</v>
      </c>
      <c r="B39" s="185"/>
      <c r="C39" s="155">
        <v>22201208</v>
      </c>
      <c r="D39" s="155">
        <v>0</v>
      </c>
      <c r="E39" s="156">
        <v>18604300</v>
      </c>
      <c r="F39" s="60">
        <v>21604000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13953222</v>
      </c>
      <c r="Y39" s="60">
        <v>-13953222</v>
      </c>
      <c r="Z39" s="140">
        <v>-100</v>
      </c>
      <c r="AA39" s="155">
        <v>21604000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-4136318</v>
      </c>
      <c r="D42" s="206">
        <f>SUM(D38:D41)</f>
        <v>0</v>
      </c>
      <c r="E42" s="207">
        <f t="shared" si="3"/>
        <v>-1898453</v>
      </c>
      <c r="F42" s="88">
        <f t="shared" si="3"/>
        <v>986610</v>
      </c>
      <c r="G42" s="88">
        <f t="shared" si="3"/>
        <v>43723487</v>
      </c>
      <c r="H42" s="88">
        <f t="shared" si="3"/>
        <v>-15158394</v>
      </c>
      <c r="I42" s="88">
        <f t="shared" si="3"/>
        <v>456301</v>
      </c>
      <c r="J42" s="88">
        <f t="shared" si="3"/>
        <v>29021394</v>
      </c>
      <c r="K42" s="88">
        <f t="shared" si="3"/>
        <v>-1885604</v>
      </c>
      <c r="L42" s="88">
        <f t="shared" si="3"/>
        <v>-2864024</v>
      </c>
      <c r="M42" s="88">
        <f t="shared" si="3"/>
        <v>-2597024</v>
      </c>
      <c r="N42" s="88">
        <f t="shared" si="3"/>
        <v>-7346652</v>
      </c>
      <c r="O42" s="88">
        <f t="shared" si="3"/>
        <v>-3978640</v>
      </c>
      <c r="P42" s="88">
        <f t="shared" si="3"/>
        <v>-1793240</v>
      </c>
      <c r="Q42" s="88">
        <f t="shared" si="3"/>
        <v>7154315</v>
      </c>
      <c r="R42" s="88">
        <f t="shared" si="3"/>
        <v>1382435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23057177</v>
      </c>
      <c r="X42" s="88">
        <f t="shared" si="3"/>
        <v>-1423854</v>
      </c>
      <c r="Y42" s="88">
        <f t="shared" si="3"/>
        <v>24481031</v>
      </c>
      <c r="Z42" s="208">
        <f>+IF(X42&lt;&gt;0,+(Y42/X42)*100,0)</f>
        <v>-1719.3498069324523</v>
      </c>
      <c r="AA42" s="206">
        <f>SUM(AA38:AA41)</f>
        <v>986610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-4136318</v>
      </c>
      <c r="D44" s="210">
        <f>+D42-D43</f>
        <v>0</v>
      </c>
      <c r="E44" s="211">
        <f t="shared" si="4"/>
        <v>-1898453</v>
      </c>
      <c r="F44" s="77">
        <f t="shared" si="4"/>
        <v>986610</v>
      </c>
      <c r="G44" s="77">
        <f t="shared" si="4"/>
        <v>43723487</v>
      </c>
      <c r="H44" s="77">
        <f t="shared" si="4"/>
        <v>-15158394</v>
      </c>
      <c r="I44" s="77">
        <f t="shared" si="4"/>
        <v>456301</v>
      </c>
      <c r="J44" s="77">
        <f t="shared" si="4"/>
        <v>29021394</v>
      </c>
      <c r="K44" s="77">
        <f t="shared" si="4"/>
        <v>-1885604</v>
      </c>
      <c r="L44" s="77">
        <f t="shared" si="4"/>
        <v>-2864024</v>
      </c>
      <c r="M44" s="77">
        <f t="shared" si="4"/>
        <v>-2597024</v>
      </c>
      <c r="N44" s="77">
        <f t="shared" si="4"/>
        <v>-7346652</v>
      </c>
      <c r="O44" s="77">
        <f t="shared" si="4"/>
        <v>-3978640</v>
      </c>
      <c r="P44" s="77">
        <f t="shared" si="4"/>
        <v>-1793240</v>
      </c>
      <c r="Q44" s="77">
        <f t="shared" si="4"/>
        <v>7154315</v>
      </c>
      <c r="R44" s="77">
        <f t="shared" si="4"/>
        <v>1382435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23057177</v>
      </c>
      <c r="X44" s="77">
        <f t="shared" si="4"/>
        <v>-1423854</v>
      </c>
      <c r="Y44" s="77">
        <f t="shared" si="4"/>
        <v>24481031</v>
      </c>
      <c r="Z44" s="212">
        <f>+IF(X44&lt;&gt;0,+(Y44/X44)*100,0)</f>
        <v>-1719.3498069324523</v>
      </c>
      <c r="AA44" s="210">
        <f>+AA42-AA43</f>
        <v>986610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-4136318</v>
      </c>
      <c r="D46" s="206">
        <f>SUM(D44:D45)</f>
        <v>0</v>
      </c>
      <c r="E46" s="207">
        <f t="shared" si="5"/>
        <v>-1898453</v>
      </c>
      <c r="F46" s="88">
        <f t="shared" si="5"/>
        <v>986610</v>
      </c>
      <c r="G46" s="88">
        <f t="shared" si="5"/>
        <v>43723487</v>
      </c>
      <c r="H46" s="88">
        <f t="shared" si="5"/>
        <v>-15158394</v>
      </c>
      <c r="I46" s="88">
        <f t="shared" si="5"/>
        <v>456301</v>
      </c>
      <c r="J46" s="88">
        <f t="shared" si="5"/>
        <v>29021394</v>
      </c>
      <c r="K46" s="88">
        <f t="shared" si="5"/>
        <v>-1885604</v>
      </c>
      <c r="L46" s="88">
        <f t="shared" si="5"/>
        <v>-2864024</v>
      </c>
      <c r="M46" s="88">
        <f t="shared" si="5"/>
        <v>-2597024</v>
      </c>
      <c r="N46" s="88">
        <f t="shared" si="5"/>
        <v>-7346652</v>
      </c>
      <c r="O46" s="88">
        <f t="shared" si="5"/>
        <v>-3978640</v>
      </c>
      <c r="P46" s="88">
        <f t="shared" si="5"/>
        <v>-1793240</v>
      </c>
      <c r="Q46" s="88">
        <f t="shared" si="5"/>
        <v>7154315</v>
      </c>
      <c r="R46" s="88">
        <f t="shared" si="5"/>
        <v>1382435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23057177</v>
      </c>
      <c r="X46" s="88">
        <f t="shared" si="5"/>
        <v>-1423854</v>
      </c>
      <c r="Y46" s="88">
        <f t="shared" si="5"/>
        <v>24481031</v>
      </c>
      <c r="Z46" s="208">
        <f>+IF(X46&lt;&gt;0,+(Y46/X46)*100,0)</f>
        <v>-1719.3498069324523</v>
      </c>
      <c r="AA46" s="206">
        <f>SUM(AA44:AA45)</f>
        <v>986610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-4136318</v>
      </c>
      <c r="D48" s="217">
        <f>SUM(D46:D47)</f>
        <v>0</v>
      </c>
      <c r="E48" s="218">
        <f t="shared" si="6"/>
        <v>-1898453</v>
      </c>
      <c r="F48" s="219">
        <f t="shared" si="6"/>
        <v>986610</v>
      </c>
      <c r="G48" s="219">
        <f t="shared" si="6"/>
        <v>43723487</v>
      </c>
      <c r="H48" s="220">
        <f t="shared" si="6"/>
        <v>-15158394</v>
      </c>
      <c r="I48" s="220">
        <f t="shared" si="6"/>
        <v>456301</v>
      </c>
      <c r="J48" s="220">
        <f t="shared" si="6"/>
        <v>29021394</v>
      </c>
      <c r="K48" s="220">
        <f t="shared" si="6"/>
        <v>-1885604</v>
      </c>
      <c r="L48" s="220">
        <f t="shared" si="6"/>
        <v>-2864024</v>
      </c>
      <c r="M48" s="219">
        <f t="shared" si="6"/>
        <v>-2597024</v>
      </c>
      <c r="N48" s="219">
        <f t="shared" si="6"/>
        <v>-7346652</v>
      </c>
      <c r="O48" s="220">
        <f t="shared" si="6"/>
        <v>-3978640</v>
      </c>
      <c r="P48" s="220">
        <f t="shared" si="6"/>
        <v>-1793240</v>
      </c>
      <c r="Q48" s="220">
        <f t="shared" si="6"/>
        <v>7154315</v>
      </c>
      <c r="R48" s="220">
        <f t="shared" si="6"/>
        <v>1382435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23057177</v>
      </c>
      <c r="X48" s="220">
        <f t="shared" si="6"/>
        <v>-1423854</v>
      </c>
      <c r="Y48" s="220">
        <f t="shared" si="6"/>
        <v>24481031</v>
      </c>
      <c r="Z48" s="221">
        <f>+IF(X48&lt;&gt;0,+(Y48/X48)*100,0)</f>
        <v>-1719.3498069324523</v>
      </c>
      <c r="AA48" s="222">
        <f>SUM(AA46:AA47)</f>
        <v>986610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1088651</v>
      </c>
      <c r="D5" s="153">
        <f>SUM(D6:D8)</f>
        <v>0</v>
      </c>
      <c r="E5" s="154">
        <f t="shared" si="0"/>
        <v>50000</v>
      </c>
      <c r="F5" s="100">
        <f t="shared" si="0"/>
        <v>104183</v>
      </c>
      <c r="G5" s="100">
        <f t="shared" si="0"/>
        <v>4167</v>
      </c>
      <c r="H5" s="100">
        <f t="shared" si="0"/>
        <v>25500</v>
      </c>
      <c r="I5" s="100">
        <f t="shared" si="0"/>
        <v>333451</v>
      </c>
      <c r="J5" s="100">
        <f t="shared" si="0"/>
        <v>363118</v>
      </c>
      <c r="K5" s="100">
        <f t="shared" si="0"/>
        <v>0</v>
      </c>
      <c r="L5" s="100">
        <f t="shared" si="0"/>
        <v>0</v>
      </c>
      <c r="M5" s="100">
        <f t="shared" si="0"/>
        <v>15997</v>
      </c>
      <c r="N5" s="100">
        <f t="shared" si="0"/>
        <v>15997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379115</v>
      </c>
      <c r="X5" s="100">
        <f t="shared" si="0"/>
        <v>37503</v>
      </c>
      <c r="Y5" s="100">
        <f t="shared" si="0"/>
        <v>341612</v>
      </c>
      <c r="Z5" s="137">
        <f>+IF(X5&lt;&gt;0,+(Y5/X5)*100,0)</f>
        <v>910.8924619363784</v>
      </c>
      <c r="AA5" s="153">
        <f>SUM(AA6:AA8)</f>
        <v>104183</v>
      </c>
    </row>
    <row r="6" spans="1:27" ht="12.75">
      <c r="A6" s="138" t="s">
        <v>75</v>
      </c>
      <c r="B6" s="136"/>
      <c r="C6" s="155">
        <v>50338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1038313</v>
      </c>
      <c r="D8" s="155"/>
      <c r="E8" s="156">
        <v>50000</v>
      </c>
      <c r="F8" s="60">
        <v>104183</v>
      </c>
      <c r="G8" s="60">
        <v>4167</v>
      </c>
      <c r="H8" s="60">
        <v>25500</v>
      </c>
      <c r="I8" s="60">
        <v>333451</v>
      </c>
      <c r="J8" s="60">
        <v>363118</v>
      </c>
      <c r="K8" s="60"/>
      <c r="L8" s="60"/>
      <c r="M8" s="60">
        <v>15997</v>
      </c>
      <c r="N8" s="60">
        <v>15997</v>
      </c>
      <c r="O8" s="60"/>
      <c r="P8" s="60"/>
      <c r="Q8" s="60"/>
      <c r="R8" s="60"/>
      <c r="S8" s="60"/>
      <c r="T8" s="60"/>
      <c r="U8" s="60"/>
      <c r="V8" s="60"/>
      <c r="W8" s="60">
        <v>379115</v>
      </c>
      <c r="X8" s="60">
        <v>37503</v>
      </c>
      <c r="Y8" s="60">
        <v>341612</v>
      </c>
      <c r="Z8" s="140">
        <v>910.89</v>
      </c>
      <c r="AA8" s="62">
        <v>104183</v>
      </c>
    </row>
    <row r="9" spans="1:27" ht="12.75">
      <c r="A9" s="135" t="s">
        <v>78</v>
      </c>
      <c r="B9" s="136"/>
      <c r="C9" s="153">
        <f aca="true" t="shared" si="1" ref="C9:Y9">SUM(C10:C14)</f>
        <v>6296975</v>
      </c>
      <c r="D9" s="153">
        <f>SUM(D10:D14)</f>
        <v>0</v>
      </c>
      <c r="E9" s="154">
        <f t="shared" si="1"/>
        <v>240000</v>
      </c>
      <c r="F9" s="100">
        <f t="shared" si="1"/>
        <v>2449678</v>
      </c>
      <c r="G9" s="100">
        <f t="shared" si="1"/>
        <v>20000</v>
      </c>
      <c r="H9" s="100">
        <f t="shared" si="1"/>
        <v>137880</v>
      </c>
      <c r="I9" s="100">
        <f t="shared" si="1"/>
        <v>196010</v>
      </c>
      <c r="J9" s="100">
        <f t="shared" si="1"/>
        <v>353890</v>
      </c>
      <c r="K9" s="100">
        <f t="shared" si="1"/>
        <v>30261</v>
      </c>
      <c r="L9" s="100">
        <f t="shared" si="1"/>
        <v>127507</v>
      </c>
      <c r="M9" s="100">
        <f t="shared" si="1"/>
        <v>2368832</v>
      </c>
      <c r="N9" s="100">
        <f t="shared" si="1"/>
        <v>2526600</v>
      </c>
      <c r="O9" s="100">
        <f t="shared" si="1"/>
        <v>204012</v>
      </c>
      <c r="P9" s="100">
        <f t="shared" si="1"/>
        <v>948373</v>
      </c>
      <c r="Q9" s="100">
        <f t="shared" si="1"/>
        <v>0</v>
      </c>
      <c r="R9" s="100">
        <f t="shared" si="1"/>
        <v>1152385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4032875</v>
      </c>
      <c r="X9" s="100">
        <f t="shared" si="1"/>
        <v>180000</v>
      </c>
      <c r="Y9" s="100">
        <f t="shared" si="1"/>
        <v>3852875</v>
      </c>
      <c r="Z9" s="137">
        <f>+IF(X9&lt;&gt;0,+(Y9/X9)*100,0)</f>
        <v>2140.486111111111</v>
      </c>
      <c r="AA9" s="102">
        <f>SUM(AA10:AA14)</f>
        <v>2449678</v>
      </c>
    </row>
    <row r="10" spans="1:27" ht="12.75">
      <c r="A10" s="138" t="s">
        <v>79</v>
      </c>
      <c r="B10" s="136"/>
      <c r="C10" s="155">
        <v>5911097</v>
      </c>
      <c r="D10" s="155"/>
      <c r="E10" s="156">
        <v>120000</v>
      </c>
      <c r="F10" s="60">
        <v>2329678</v>
      </c>
      <c r="G10" s="60"/>
      <c r="H10" s="60">
        <v>137880</v>
      </c>
      <c r="I10" s="60">
        <v>53122</v>
      </c>
      <c r="J10" s="60">
        <v>191002</v>
      </c>
      <c r="K10" s="60">
        <v>30261</v>
      </c>
      <c r="L10" s="60">
        <v>127507</v>
      </c>
      <c r="M10" s="60">
        <v>2333779</v>
      </c>
      <c r="N10" s="60">
        <v>2491547</v>
      </c>
      <c r="O10" s="60">
        <v>204012</v>
      </c>
      <c r="P10" s="60">
        <v>948373</v>
      </c>
      <c r="Q10" s="60"/>
      <c r="R10" s="60">
        <v>1152385</v>
      </c>
      <c r="S10" s="60"/>
      <c r="T10" s="60"/>
      <c r="U10" s="60"/>
      <c r="V10" s="60"/>
      <c r="W10" s="60">
        <v>3834934</v>
      </c>
      <c r="X10" s="60">
        <v>90000</v>
      </c>
      <c r="Y10" s="60">
        <v>3744934</v>
      </c>
      <c r="Z10" s="140">
        <v>4161.04</v>
      </c>
      <c r="AA10" s="62">
        <v>2329678</v>
      </c>
    </row>
    <row r="11" spans="1:27" ht="12.75">
      <c r="A11" s="138" t="s">
        <v>80</v>
      </c>
      <c r="B11" s="136"/>
      <c r="C11" s="155">
        <v>385878</v>
      </c>
      <c r="D11" s="155"/>
      <c r="E11" s="156"/>
      <c r="F11" s="60"/>
      <c r="G11" s="60"/>
      <c r="H11" s="60"/>
      <c r="I11" s="60"/>
      <c r="J11" s="60"/>
      <c r="K11" s="60"/>
      <c r="L11" s="60"/>
      <c r="M11" s="60">
        <v>35053</v>
      </c>
      <c r="N11" s="60">
        <v>35053</v>
      </c>
      <c r="O11" s="60"/>
      <c r="P11" s="60"/>
      <c r="Q11" s="60"/>
      <c r="R11" s="60"/>
      <c r="S11" s="60"/>
      <c r="T11" s="60"/>
      <c r="U11" s="60"/>
      <c r="V11" s="60"/>
      <c r="W11" s="60">
        <v>35053</v>
      </c>
      <c r="X11" s="60"/>
      <c r="Y11" s="60">
        <v>35053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120000</v>
      </c>
      <c r="F12" s="60">
        <v>120000</v>
      </c>
      <c r="G12" s="60">
        <v>20000</v>
      </c>
      <c r="H12" s="60"/>
      <c r="I12" s="60">
        <v>142888</v>
      </c>
      <c r="J12" s="60">
        <v>162888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162888</v>
      </c>
      <c r="X12" s="60">
        <v>90000</v>
      </c>
      <c r="Y12" s="60">
        <v>72888</v>
      </c>
      <c r="Z12" s="140">
        <v>80.99</v>
      </c>
      <c r="AA12" s="62">
        <v>120000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262300</v>
      </c>
      <c r="D15" s="153">
        <f>SUM(D16:D18)</f>
        <v>0</v>
      </c>
      <c r="E15" s="154">
        <f t="shared" si="2"/>
        <v>0</v>
      </c>
      <c r="F15" s="100">
        <f t="shared" si="2"/>
        <v>3000000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747591</v>
      </c>
      <c r="M15" s="100">
        <f t="shared" si="2"/>
        <v>324884</v>
      </c>
      <c r="N15" s="100">
        <f t="shared" si="2"/>
        <v>1072475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1072475</v>
      </c>
      <c r="X15" s="100">
        <f t="shared" si="2"/>
        <v>0</v>
      </c>
      <c r="Y15" s="100">
        <f t="shared" si="2"/>
        <v>1072475</v>
      </c>
      <c r="Z15" s="137">
        <f>+IF(X15&lt;&gt;0,+(Y15/X15)*100,0)</f>
        <v>0</v>
      </c>
      <c r="AA15" s="102">
        <f>SUM(AA16:AA18)</f>
        <v>3000000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262300</v>
      </c>
      <c r="D17" s="155"/>
      <c r="E17" s="156"/>
      <c r="F17" s="60">
        <v>3000000</v>
      </c>
      <c r="G17" s="60"/>
      <c r="H17" s="60"/>
      <c r="I17" s="60"/>
      <c r="J17" s="60"/>
      <c r="K17" s="60"/>
      <c r="L17" s="60">
        <v>747591</v>
      </c>
      <c r="M17" s="60">
        <v>324884</v>
      </c>
      <c r="N17" s="60">
        <v>1072475</v>
      </c>
      <c r="O17" s="60"/>
      <c r="P17" s="60"/>
      <c r="Q17" s="60"/>
      <c r="R17" s="60"/>
      <c r="S17" s="60"/>
      <c r="T17" s="60"/>
      <c r="U17" s="60"/>
      <c r="V17" s="60"/>
      <c r="W17" s="60">
        <v>1072475</v>
      </c>
      <c r="X17" s="60"/>
      <c r="Y17" s="60">
        <v>1072475</v>
      </c>
      <c r="Z17" s="140"/>
      <c r="AA17" s="62">
        <v>3000000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9893439</v>
      </c>
      <c r="D19" s="153">
        <f>SUM(D20:D23)</f>
        <v>0</v>
      </c>
      <c r="E19" s="154">
        <f t="shared" si="3"/>
        <v>18907211</v>
      </c>
      <c r="F19" s="100">
        <f t="shared" si="3"/>
        <v>17602809</v>
      </c>
      <c r="G19" s="100">
        <f t="shared" si="3"/>
        <v>1575538</v>
      </c>
      <c r="H19" s="100">
        <f t="shared" si="3"/>
        <v>37968</v>
      </c>
      <c r="I19" s="100">
        <f t="shared" si="3"/>
        <v>199881</v>
      </c>
      <c r="J19" s="100">
        <f t="shared" si="3"/>
        <v>1813387</v>
      </c>
      <c r="K19" s="100">
        <f t="shared" si="3"/>
        <v>18772</v>
      </c>
      <c r="L19" s="100">
        <f t="shared" si="3"/>
        <v>35316</v>
      </c>
      <c r="M19" s="100">
        <f t="shared" si="3"/>
        <v>1855790</v>
      </c>
      <c r="N19" s="100">
        <f t="shared" si="3"/>
        <v>1909878</v>
      </c>
      <c r="O19" s="100">
        <f t="shared" si="3"/>
        <v>930904</v>
      </c>
      <c r="P19" s="100">
        <f t="shared" si="3"/>
        <v>437836</v>
      </c>
      <c r="Q19" s="100">
        <f t="shared" si="3"/>
        <v>2016035</v>
      </c>
      <c r="R19" s="100">
        <f t="shared" si="3"/>
        <v>3384775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7108040</v>
      </c>
      <c r="X19" s="100">
        <f t="shared" si="3"/>
        <v>14180409</v>
      </c>
      <c r="Y19" s="100">
        <f t="shared" si="3"/>
        <v>-7072369</v>
      </c>
      <c r="Z19" s="137">
        <f>+IF(X19&lt;&gt;0,+(Y19/X19)*100,0)</f>
        <v>-49.874224361229636</v>
      </c>
      <c r="AA19" s="102">
        <f>SUM(AA20:AA23)</f>
        <v>17602809</v>
      </c>
    </row>
    <row r="20" spans="1:27" ht="12.75">
      <c r="A20" s="138" t="s">
        <v>89</v>
      </c>
      <c r="B20" s="136"/>
      <c r="C20" s="155">
        <v>1890960</v>
      </c>
      <c r="D20" s="155"/>
      <c r="E20" s="156"/>
      <c r="F20" s="60">
        <v>824946</v>
      </c>
      <c r="G20" s="60"/>
      <c r="H20" s="60"/>
      <c r="I20" s="60"/>
      <c r="J20" s="60"/>
      <c r="K20" s="60"/>
      <c r="L20" s="60"/>
      <c r="M20" s="60">
        <v>824946</v>
      </c>
      <c r="N20" s="60">
        <v>824946</v>
      </c>
      <c r="O20" s="60">
        <v>22800</v>
      </c>
      <c r="P20" s="60"/>
      <c r="Q20" s="60"/>
      <c r="R20" s="60">
        <v>22800</v>
      </c>
      <c r="S20" s="60"/>
      <c r="T20" s="60"/>
      <c r="U20" s="60"/>
      <c r="V20" s="60"/>
      <c r="W20" s="60">
        <v>847746</v>
      </c>
      <c r="X20" s="60"/>
      <c r="Y20" s="60">
        <v>847746</v>
      </c>
      <c r="Z20" s="140"/>
      <c r="AA20" s="62">
        <v>824946</v>
      </c>
    </row>
    <row r="21" spans="1:27" ht="12.75">
      <c r="A21" s="138" t="s">
        <v>90</v>
      </c>
      <c r="B21" s="136"/>
      <c r="C21" s="155">
        <v>5310146</v>
      </c>
      <c r="D21" s="155"/>
      <c r="E21" s="156">
        <v>13959300</v>
      </c>
      <c r="F21" s="60">
        <v>11629622</v>
      </c>
      <c r="G21" s="60">
        <v>1163228</v>
      </c>
      <c r="H21" s="60"/>
      <c r="I21" s="60"/>
      <c r="J21" s="60">
        <v>1163228</v>
      </c>
      <c r="K21" s="60"/>
      <c r="L21" s="60"/>
      <c r="M21" s="60">
        <v>502710</v>
      </c>
      <c r="N21" s="60">
        <v>502710</v>
      </c>
      <c r="O21" s="60"/>
      <c r="P21" s="60"/>
      <c r="Q21" s="60"/>
      <c r="R21" s="60"/>
      <c r="S21" s="60"/>
      <c r="T21" s="60"/>
      <c r="U21" s="60"/>
      <c r="V21" s="60"/>
      <c r="W21" s="60">
        <v>1665938</v>
      </c>
      <c r="X21" s="60">
        <v>10469475</v>
      </c>
      <c r="Y21" s="60">
        <v>-8803537</v>
      </c>
      <c r="Z21" s="140">
        <v>-84.09</v>
      </c>
      <c r="AA21" s="62">
        <v>11629622</v>
      </c>
    </row>
    <row r="22" spans="1:27" ht="12.75">
      <c r="A22" s="138" t="s">
        <v>91</v>
      </c>
      <c r="B22" s="136"/>
      <c r="C22" s="157">
        <v>2692333</v>
      </c>
      <c r="D22" s="157"/>
      <c r="E22" s="158">
        <v>4645000</v>
      </c>
      <c r="F22" s="159">
        <v>4845330</v>
      </c>
      <c r="G22" s="159">
        <v>387068</v>
      </c>
      <c r="H22" s="159">
        <v>37968</v>
      </c>
      <c r="I22" s="159">
        <v>199881</v>
      </c>
      <c r="J22" s="159">
        <v>624917</v>
      </c>
      <c r="K22" s="159">
        <v>18772</v>
      </c>
      <c r="L22" s="159">
        <v>35316</v>
      </c>
      <c r="M22" s="159">
        <v>528134</v>
      </c>
      <c r="N22" s="159">
        <v>582222</v>
      </c>
      <c r="O22" s="159">
        <v>908104</v>
      </c>
      <c r="P22" s="159">
        <v>437836</v>
      </c>
      <c r="Q22" s="159">
        <v>2016035</v>
      </c>
      <c r="R22" s="159">
        <v>3361975</v>
      </c>
      <c r="S22" s="159"/>
      <c r="T22" s="159"/>
      <c r="U22" s="159"/>
      <c r="V22" s="159"/>
      <c r="W22" s="159">
        <v>4569114</v>
      </c>
      <c r="X22" s="159">
        <v>3483747</v>
      </c>
      <c r="Y22" s="159">
        <v>1085367</v>
      </c>
      <c r="Z22" s="141">
        <v>31.16</v>
      </c>
      <c r="AA22" s="225">
        <v>4845330</v>
      </c>
    </row>
    <row r="23" spans="1:27" ht="12.75">
      <c r="A23" s="138" t="s">
        <v>92</v>
      </c>
      <c r="B23" s="136"/>
      <c r="C23" s="155"/>
      <c r="D23" s="155"/>
      <c r="E23" s="156">
        <v>302911</v>
      </c>
      <c r="F23" s="60">
        <v>302911</v>
      </c>
      <c r="G23" s="60">
        <v>25242</v>
      </c>
      <c r="H23" s="60"/>
      <c r="I23" s="60"/>
      <c r="J23" s="60">
        <v>25242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25242</v>
      </c>
      <c r="X23" s="60">
        <v>227187</v>
      </c>
      <c r="Y23" s="60">
        <v>-201945</v>
      </c>
      <c r="Z23" s="140">
        <v>-88.89</v>
      </c>
      <c r="AA23" s="62">
        <v>302911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17541365</v>
      </c>
      <c r="D25" s="217">
        <f>+D5+D9+D15+D19+D24</f>
        <v>0</v>
      </c>
      <c r="E25" s="230">
        <f t="shared" si="4"/>
        <v>19197211</v>
      </c>
      <c r="F25" s="219">
        <f t="shared" si="4"/>
        <v>23156670</v>
      </c>
      <c r="G25" s="219">
        <f t="shared" si="4"/>
        <v>1599705</v>
      </c>
      <c r="H25" s="219">
        <f t="shared" si="4"/>
        <v>201348</v>
      </c>
      <c r="I25" s="219">
        <f t="shared" si="4"/>
        <v>729342</v>
      </c>
      <c r="J25" s="219">
        <f t="shared" si="4"/>
        <v>2530395</v>
      </c>
      <c r="K25" s="219">
        <f t="shared" si="4"/>
        <v>49033</v>
      </c>
      <c r="L25" s="219">
        <f t="shared" si="4"/>
        <v>910414</v>
      </c>
      <c r="M25" s="219">
        <f t="shared" si="4"/>
        <v>4565503</v>
      </c>
      <c r="N25" s="219">
        <f t="shared" si="4"/>
        <v>5524950</v>
      </c>
      <c r="O25" s="219">
        <f t="shared" si="4"/>
        <v>1134916</v>
      </c>
      <c r="P25" s="219">
        <f t="shared" si="4"/>
        <v>1386209</v>
      </c>
      <c r="Q25" s="219">
        <f t="shared" si="4"/>
        <v>2016035</v>
      </c>
      <c r="R25" s="219">
        <f t="shared" si="4"/>
        <v>4537160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12592505</v>
      </c>
      <c r="X25" s="219">
        <f t="shared" si="4"/>
        <v>14397912</v>
      </c>
      <c r="Y25" s="219">
        <f t="shared" si="4"/>
        <v>-1805407</v>
      </c>
      <c r="Z25" s="231">
        <f>+IF(X25&lt;&gt;0,+(Y25/X25)*100,0)</f>
        <v>-12.53936681929991</v>
      </c>
      <c r="AA25" s="232">
        <f>+AA5+AA9+AA15+AA19+AA24</f>
        <v>23156670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16925695</v>
      </c>
      <c r="D28" s="155"/>
      <c r="E28" s="156">
        <v>18907211</v>
      </c>
      <c r="F28" s="60">
        <v>20179898</v>
      </c>
      <c r="G28" s="60">
        <v>1550296</v>
      </c>
      <c r="H28" s="60">
        <v>175848</v>
      </c>
      <c r="I28" s="60">
        <v>729342</v>
      </c>
      <c r="J28" s="60">
        <v>2455486</v>
      </c>
      <c r="K28" s="60">
        <v>22318</v>
      </c>
      <c r="L28" s="60">
        <v>910414</v>
      </c>
      <c r="M28" s="60">
        <v>4514453</v>
      </c>
      <c r="N28" s="60">
        <v>5447185</v>
      </c>
      <c r="O28" s="60">
        <v>1134916</v>
      </c>
      <c r="P28" s="60">
        <v>1386209</v>
      </c>
      <c r="Q28" s="60">
        <v>2016035</v>
      </c>
      <c r="R28" s="60">
        <v>4537160</v>
      </c>
      <c r="S28" s="60"/>
      <c r="T28" s="60"/>
      <c r="U28" s="60"/>
      <c r="V28" s="60"/>
      <c r="W28" s="60">
        <v>12439831</v>
      </c>
      <c r="X28" s="60">
        <v>14180409</v>
      </c>
      <c r="Y28" s="60">
        <v>-1740578</v>
      </c>
      <c r="Z28" s="140">
        <v>-12.27</v>
      </c>
      <c r="AA28" s="155">
        <v>20179898</v>
      </c>
    </row>
    <row r="29" spans="1:27" ht="12.75">
      <c r="A29" s="234" t="s">
        <v>134</v>
      </c>
      <c r="B29" s="136"/>
      <c r="C29" s="155">
        <v>385878</v>
      </c>
      <c r="D29" s="155"/>
      <c r="E29" s="156"/>
      <c r="F29" s="60"/>
      <c r="G29" s="60"/>
      <c r="H29" s="60"/>
      <c r="I29" s="60"/>
      <c r="J29" s="60"/>
      <c r="K29" s="60">
        <v>26715</v>
      </c>
      <c r="L29" s="60"/>
      <c r="M29" s="60">
        <v>35053</v>
      </c>
      <c r="N29" s="60">
        <v>61768</v>
      </c>
      <c r="O29" s="60"/>
      <c r="P29" s="60"/>
      <c r="Q29" s="60"/>
      <c r="R29" s="60"/>
      <c r="S29" s="60"/>
      <c r="T29" s="60"/>
      <c r="U29" s="60"/>
      <c r="V29" s="60"/>
      <c r="W29" s="60">
        <v>61768</v>
      </c>
      <c r="X29" s="60"/>
      <c r="Y29" s="60">
        <v>61768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17311573</v>
      </c>
      <c r="D32" s="210">
        <f>SUM(D28:D31)</f>
        <v>0</v>
      </c>
      <c r="E32" s="211">
        <f t="shared" si="5"/>
        <v>18907211</v>
      </c>
      <c r="F32" s="77">
        <f t="shared" si="5"/>
        <v>20179898</v>
      </c>
      <c r="G32" s="77">
        <f t="shared" si="5"/>
        <v>1550296</v>
      </c>
      <c r="H32" s="77">
        <f t="shared" si="5"/>
        <v>175848</v>
      </c>
      <c r="I32" s="77">
        <f t="shared" si="5"/>
        <v>729342</v>
      </c>
      <c r="J32" s="77">
        <f t="shared" si="5"/>
        <v>2455486</v>
      </c>
      <c r="K32" s="77">
        <f t="shared" si="5"/>
        <v>49033</v>
      </c>
      <c r="L32" s="77">
        <f t="shared" si="5"/>
        <v>910414</v>
      </c>
      <c r="M32" s="77">
        <f t="shared" si="5"/>
        <v>4549506</v>
      </c>
      <c r="N32" s="77">
        <f t="shared" si="5"/>
        <v>5508953</v>
      </c>
      <c r="O32" s="77">
        <f t="shared" si="5"/>
        <v>1134916</v>
      </c>
      <c r="P32" s="77">
        <f t="shared" si="5"/>
        <v>1386209</v>
      </c>
      <c r="Q32" s="77">
        <f t="shared" si="5"/>
        <v>2016035</v>
      </c>
      <c r="R32" s="77">
        <f t="shared" si="5"/>
        <v>4537160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12501599</v>
      </c>
      <c r="X32" s="77">
        <f t="shared" si="5"/>
        <v>14180409</v>
      </c>
      <c r="Y32" s="77">
        <f t="shared" si="5"/>
        <v>-1678810</v>
      </c>
      <c r="Z32" s="212">
        <f>+IF(X32&lt;&gt;0,+(Y32/X32)*100,0)</f>
        <v>-11.838939201259992</v>
      </c>
      <c r="AA32" s="79">
        <f>SUM(AA28:AA31)</f>
        <v>20179898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2329678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2329678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229792</v>
      </c>
      <c r="D35" s="155"/>
      <c r="E35" s="156">
        <v>290000</v>
      </c>
      <c r="F35" s="60">
        <v>647094</v>
      </c>
      <c r="G35" s="60">
        <v>49409</v>
      </c>
      <c r="H35" s="60">
        <v>25500</v>
      </c>
      <c r="I35" s="60"/>
      <c r="J35" s="60">
        <v>74909</v>
      </c>
      <c r="K35" s="60"/>
      <c r="L35" s="60"/>
      <c r="M35" s="60">
        <v>15997</v>
      </c>
      <c r="N35" s="60">
        <v>15997</v>
      </c>
      <c r="O35" s="60"/>
      <c r="P35" s="60"/>
      <c r="Q35" s="60"/>
      <c r="R35" s="60"/>
      <c r="S35" s="60"/>
      <c r="T35" s="60"/>
      <c r="U35" s="60"/>
      <c r="V35" s="60"/>
      <c r="W35" s="60">
        <v>90906</v>
      </c>
      <c r="X35" s="60">
        <v>217503</v>
      </c>
      <c r="Y35" s="60">
        <v>-126597</v>
      </c>
      <c r="Z35" s="140">
        <v>-58.2</v>
      </c>
      <c r="AA35" s="62">
        <v>647094</v>
      </c>
    </row>
    <row r="36" spans="1:27" ht="12.75">
      <c r="A36" s="238" t="s">
        <v>139</v>
      </c>
      <c r="B36" s="149"/>
      <c r="C36" s="222">
        <f aca="true" t="shared" si="6" ref="C36:Y36">SUM(C32:C35)</f>
        <v>17541365</v>
      </c>
      <c r="D36" s="222">
        <f>SUM(D32:D35)</f>
        <v>0</v>
      </c>
      <c r="E36" s="218">
        <f t="shared" si="6"/>
        <v>19197211</v>
      </c>
      <c r="F36" s="220">
        <f t="shared" si="6"/>
        <v>23156670</v>
      </c>
      <c r="G36" s="220">
        <f t="shared" si="6"/>
        <v>1599705</v>
      </c>
      <c r="H36" s="220">
        <f t="shared" si="6"/>
        <v>201348</v>
      </c>
      <c r="I36" s="220">
        <f t="shared" si="6"/>
        <v>729342</v>
      </c>
      <c r="J36" s="220">
        <f t="shared" si="6"/>
        <v>2530395</v>
      </c>
      <c r="K36" s="220">
        <f t="shared" si="6"/>
        <v>49033</v>
      </c>
      <c r="L36" s="220">
        <f t="shared" si="6"/>
        <v>910414</v>
      </c>
      <c r="M36" s="220">
        <f t="shared" si="6"/>
        <v>4565503</v>
      </c>
      <c r="N36" s="220">
        <f t="shared" si="6"/>
        <v>5524950</v>
      </c>
      <c r="O36" s="220">
        <f t="shared" si="6"/>
        <v>1134916</v>
      </c>
      <c r="P36" s="220">
        <f t="shared" si="6"/>
        <v>1386209</v>
      </c>
      <c r="Q36" s="220">
        <f t="shared" si="6"/>
        <v>2016035</v>
      </c>
      <c r="R36" s="220">
        <f t="shared" si="6"/>
        <v>4537160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12592505</v>
      </c>
      <c r="X36" s="220">
        <f t="shared" si="6"/>
        <v>14397912</v>
      </c>
      <c r="Y36" s="220">
        <f t="shared" si="6"/>
        <v>-1805407</v>
      </c>
      <c r="Z36" s="221">
        <f>+IF(X36&lt;&gt;0,+(Y36/X36)*100,0)</f>
        <v>-12.53936681929991</v>
      </c>
      <c r="AA36" s="239">
        <f>SUM(AA32:AA35)</f>
        <v>23156670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1001722</v>
      </c>
      <c r="D6" s="155"/>
      <c r="E6" s="59">
        <v>176808</v>
      </c>
      <c r="F6" s="60">
        <v>176808</v>
      </c>
      <c r="G6" s="60">
        <v>2484564</v>
      </c>
      <c r="H6" s="60">
        <v>2033597</v>
      </c>
      <c r="I6" s="60">
        <v>1372134</v>
      </c>
      <c r="J6" s="60">
        <v>1372134</v>
      </c>
      <c r="K6" s="60">
        <v>685183</v>
      </c>
      <c r="L6" s="60">
        <v>-114650</v>
      </c>
      <c r="M6" s="60">
        <v>-5331552</v>
      </c>
      <c r="N6" s="60">
        <v>-5331552</v>
      </c>
      <c r="O6" s="60">
        <v>1584821</v>
      </c>
      <c r="P6" s="60">
        <v>-571339</v>
      </c>
      <c r="Q6" s="60">
        <v>-7973676</v>
      </c>
      <c r="R6" s="60">
        <v>-7973676</v>
      </c>
      <c r="S6" s="60"/>
      <c r="T6" s="60"/>
      <c r="U6" s="60"/>
      <c r="V6" s="60"/>
      <c r="W6" s="60">
        <v>-7973676</v>
      </c>
      <c r="X6" s="60">
        <v>132606</v>
      </c>
      <c r="Y6" s="60">
        <v>-8106282</v>
      </c>
      <c r="Z6" s="140">
        <v>-6113.06</v>
      </c>
      <c r="AA6" s="62">
        <v>176808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-2365016</v>
      </c>
      <c r="H7" s="60">
        <v>-881</v>
      </c>
      <c r="I7" s="60">
        <v>2320502</v>
      </c>
      <c r="J7" s="60">
        <v>2320502</v>
      </c>
      <c r="K7" s="60">
        <v>50000</v>
      </c>
      <c r="L7" s="60">
        <v>-97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11039734</v>
      </c>
      <c r="D8" s="155"/>
      <c r="E8" s="59">
        <v>9169273</v>
      </c>
      <c r="F8" s="60">
        <v>28804273</v>
      </c>
      <c r="G8" s="60">
        <v>-29974333</v>
      </c>
      <c r="H8" s="60">
        <v>12226445</v>
      </c>
      <c r="I8" s="60">
        <v>704180</v>
      </c>
      <c r="J8" s="60">
        <v>704180</v>
      </c>
      <c r="K8" s="60">
        <v>852697</v>
      </c>
      <c r="L8" s="60">
        <v>-1341027</v>
      </c>
      <c r="M8" s="60">
        <v>-1961794</v>
      </c>
      <c r="N8" s="60">
        <v>-1961794</v>
      </c>
      <c r="O8" s="60">
        <v>-1471261</v>
      </c>
      <c r="P8" s="60">
        <v>-1553586</v>
      </c>
      <c r="Q8" s="60">
        <v>-1264118</v>
      </c>
      <c r="R8" s="60">
        <v>-1264118</v>
      </c>
      <c r="S8" s="60"/>
      <c r="T8" s="60"/>
      <c r="U8" s="60"/>
      <c r="V8" s="60"/>
      <c r="W8" s="60">
        <v>-1264118</v>
      </c>
      <c r="X8" s="60">
        <v>21603205</v>
      </c>
      <c r="Y8" s="60">
        <v>-22867323</v>
      </c>
      <c r="Z8" s="140">
        <v>-105.85</v>
      </c>
      <c r="AA8" s="62">
        <v>28804273</v>
      </c>
    </row>
    <row r="9" spans="1:27" ht="12.75">
      <c r="A9" s="249" t="s">
        <v>146</v>
      </c>
      <c r="B9" s="182"/>
      <c r="C9" s="155">
        <v>15328886</v>
      </c>
      <c r="D9" s="155"/>
      <c r="E9" s="59">
        <v>12911226</v>
      </c>
      <c r="F9" s="60">
        <v>12911226</v>
      </c>
      <c r="G9" s="60">
        <v>-43937</v>
      </c>
      <c r="H9" s="60">
        <v>-74803</v>
      </c>
      <c r="I9" s="60">
        <v>-254911</v>
      </c>
      <c r="J9" s="60">
        <v>-254911</v>
      </c>
      <c r="K9" s="60">
        <v>-160414</v>
      </c>
      <c r="L9" s="60">
        <v>-245247</v>
      </c>
      <c r="M9" s="60">
        <v>-1077941</v>
      </c>
      <c r="N9" s="60">
        <v>-1077941</v>
      </c>
      <c r="O9" s="60">
        <v>-301343</v>
      </c>
      <c r="P9" s="60">
        <v>-273689</v>
      </c>
      <c r="Q9" s="60">
        <v>-222708</v>
      </c>
      <c r="R9" s="60">
        <v>-222708</v>
      </c>
      <c r="S9" s="60"/>
      <c r="T9" s="60"/>
      <c r="U9" s="60"/>
      <c r="V9" s="60"/>
      <c r="W9" s="60">
        <v>-222708</v>
      </c>
      <c r="X9" s="60">
        <v>9683420</v>
      </c>
      <c r="Y9" s="60">
        <v>-9906128</v>
      </c>
      <c r="Z9" s="140">
        <v>-102.3</v>
      </c>
      <c r="AA9" s="62">
        <v>12911226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392424</v>
      </c>
      <c r="D11" s="155"/>
      <c r="E11" s="59">
        <v>339858</v>
      </c>
      <c r="F11" s="60">
        <v>339858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254894</v>
      </c>
      <c r="Y11" s="60">
        <v>-254894</v>
      </c>
      <c r="Z11" s="140">
        <v>-100</v>
      </c>
      <c r="AA11" s="62">
        <v>339858</v>
      </c>
    </row>
    <row r="12" spans="1:27" ht="12.75">
      <c r="A12" s="250" t="s">
        <v>56</v>
      </c>
      <c r="B12" s="251"/>
      <c r="C12" s="168">
        <f aca="true" t="shared" si="0" ref="C12:Y12">SUM(C6:C11)</f>
        <v>27762766</v>
      </c>
      <c r="D12" s="168">
        <f>SUM(D6:D11)</f>
        <v>0</v>
      </c>
      <c r="E12" s="72">
        <f t="shared" si="0"/>
        <v>22597165</v>
      </c>
      <c r="F12" s="73">
        <f t="shared" si="0"/>
        <v>42232165</v>
      </c>
      <c r="G12" s="73">
        <f t="shared" si="0"/>
        <v>-29898722</v>
      </c>
      <c r="H12" s="73">
        <f t="shared" si="0"/>
        <v>14184358</v>
      </c>
      <c r="I12" s="73">
        <f t="shared" si="0"/>
        <v>4141905</v>
      </c>
      <c r="J12" s="73">
        <f t="shared" si="0"/>
        <v>4141905</v>
      </c>
      <c r="K12" s="73">
        <f t="shared" si="0"/>
        <v>1427466</v>
      </c>
      <c r="L12" s="73">
        <f t="shared" si="0"/>
        <v>-1701021</v>
      </c>
      <c r="M12" s="73">
        <f t="shared" si="0"/>
        <v>-8371287</v>
      </c>
      <c r="N12" s="73">
        <f t="shared" si="0"/>
        <v>-8371287</v>
      </c>
      <c r="O12" s="73">
        <f t="shared" si="0"/>
        <v>-187783</v>
      </c>
      <c r="P12" s="73">
        <f t="shared" si="0"/>
        <v>-2398614</v>
      </c>
      <c r="Q12" s="73">
        <f t="shared" si="0"/>
        <v>-9460502</v>
      </c>
      <c r="R12" s="73">
        <f t="shared" si="0"/>
        <v>-9460502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-9460502</v>
      </c>
      <c r="X12" s="73">
        <f t="shared" si="0"/>
        <v>31674125</v>
      </c>
      <c r="Y12" s="73">
        <f t="shared" si="0"/>
        <v>-41134627</v>
      </c>
      <c r="Z12" s="170">
        <f>+IF(X12&lt;&gt;0,+(Y12/X12)*100,0)</f>
        <v>-129.86823471840185</v>
      </c>
      <c r="AA12" s="74">
        <f>SUM(AA6:AA11)</f>
        <v>42232165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25350809</v>
      </c>
      <c r="D17" s="155"/>
      <c r="E17" s="59">
        <v>26831921</v>
      </c>
      <c r="F17" s="60">
        <v>26831921</v>
      </c>
      <c r="G17" s="60"/>
      <c r="H17" s="60"/>
      <c r="I17" s="60"/>
      <c r="J17" s="60"/>
      <c r="K17" s="60"/>
      <c r="L17" s="60">
        <v>106194</v>
      </c>
      <c r="M17" s="60"/>
      <c r="N17" s="60"/>
      <c r="O17" s="60">
        <v>108812</v>
      </c>
      <c r="P17" s="60"/>
      <c r="Q17" s="60"/>
      <c r="R17" s="60"/>
      <c r="S17" s="60"/>
      <c r="T17" s="60"/>
      <c r="U17" s="60"/>
      <c r="V17" s="60"/>
      <c r="W17" s="60"/>
      <c r="X17" s="60">
        <v>20123941</v>
      </c>
      <c r="Y17" s="60">
        <v>-20123941</v>
      </c>
      <c r="Z17" s="140">
        <v>-100</v>
      </c>
      <c r="AA17" s="62">
        <v>26831921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298443997</v>
      </c>
      <c r="D19" s="155"/>
      <c r="E19" s="59">
        <v>321518340</v>
      </c>
      <c r="F19" s="60">
        <v>321518340</v>
      </c>
      <c r="G19" s="60"/>
      <c r="H19" s="60">
        <v>-154252</v>
      </c>
      <c r="I19" s="60">
        <v>-639773</v>
      </c>
      <c r="J19" s="60">
        <v>-639773</v>
      </c>
      <c r="K19" s="60">
        <v>-43012</v>
      </c>
      <c r="L19" s="60">
        <v>652868</v>
      </c>
      <c r="M19" s="60">
        <v>-3990858</v>
      </c>
      <c r="N19" s="60">
        <v>-3990858</v>
      </c>
      <c r="O19" s="60">
        <v>804310</v>
      </c>
      <c r="P19" s="60">
        <v>-1122741</v>
      </c>
      <c r="Q19" s="60">
        <v>-1768451</v>
      </c>
      <c r="R19" s="60">
        <v>-1768451</v>
      </c>
      <c r="S19" s="60"/>
      <c r="T19" s="60"/>
      <c r="U19" s="60"/>
      <c r="V19" s="60"/>
      <c r="W19" s="60">
        <v>-1768451</v>
      </c>
      <c r="X19" s="60">
        <v>241138755</v>
      </c>
      <c r="Y19" s="60">
        <v>-242907206</v>
      </c>
      <c r="Z19" s="140">
        <v>-100.73</v>
      </c>
      <c r="AA19" s="62">
        <v>321518340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237402</v>
      </c>
      <c r="D22" s="155"/>
      <c r="E22" s="59">
        <v>401300</v>
      </c>
      <c r="F22" s="60">
        <v>401300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300975</v>
      </c>
      <c r="Y22" s="60">
        <v>-300975</v>
      </c>
      <c r="Z22" s="140">
        <v>-100</v>
      </c>
      <c r="AA22" s="62">
        <v>401300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324032208</v>
      </c>
      <c r="D24" s="168">
        <f>SUM(D15:D23)</f>
        <v>0</v>
      </c>
      <c r="E24" s="76">
        <f t="shared" si="1"/>
        <v>348751561</v>
      </c>
      <c r="F24" s="77">
        <f t="shared" si="1"/>
        <v>348751561</v>
      </c>
      <c r="G24" s="77">
        <f t="shared" si="1"/>
        <v>0</v>
      </c>
      <c r="H24" s="77">
        <f t="shared" si="1"/>
        <v>-154252</v>
      </c>
      <c r="I24" s="77">
        <f t="shared" si="1"/>
        <v>-639773</v>
      </c>
      <c r="J24" s="77">
        <f t="shared" si="1"/>
        <v>-639773</v>
      </c>
      <c r="K24" s="77">
        <f t="shared" si="1"/>
        <v>-43012</v>
      </c>
      <c r="L24" s="77">
        <f t="shared" si="1"/>
        <v>759062</v>
      </c>
      <c r="M24" s="77">
        <f t="shared" si="1"/>
        <v>-3990858</v>
      </c>
      <c r="N24" s="77">
        <f t="shared" si="1"/>
        <v>-3990858</v>
      </c>
      <c r="O24" s="77">
        <f t="shared" si="1"/>
        <v>913122</v>
      </c>
      <c r="P24" s="77">
        <f t="shared" si="1"/>
        <v>-1122741</v>
      </c>
      <c r="Q24" s="77">
        <f t="shared" si="1"/>
        <v>-1768451</v>
      </c>
      <c r="R24" s="77">
        <f t="shared" si="1"/>
        <v>-1768451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-1768451</v>
      </c>
      <c r="X24" s="77">
        <f t="shared" si="1"/>
        <v>261563671</v>
      </c>
      <c r="Y24" s="77">
        <f t="shared" si="1"/>
        <v>-263332122</v>
      </c>
      <c r="Z24" s="212">
        <f>+IF(X24&lt;&gt;0,+(Y24/X24)*100,0)</f>
        <v>-100.6761072717931</v>
      </c>
      <c r="AA24" s="79">
        <f>SUM(AA15:AA23)</f>
        <v>348751561</v>
      </c>
    </row>
    <row r="25" spans="1:27" ht="12.75">
      <c r="A25" s="250" t="s">
        <v>159</v>
      </c>
      <c r="B25" s="251"/>
      <c r="C25" s="168">
        <f aca="true" t="shared" si="2" ref="C25:Y25">+C12+C24</f>
        <v>351794974</v>
      </c>
      <c r="D25" s="168">
        <f>+D12+D24</f>
        <v>0</v>
      </c>
      <c r="E25" s="72">
        <f t="shared" si="2"/>
        <v>371348726</v>
      </c>
      <c r="F25" s="73">
        <f t="shared" si="2"/>
        <v>390983726</v>
      </c>
      <c r="G25" s="73">
        <f t="shared" si="2"/>
        <v>-29898722</v>
      </c>
      <c r="H25" s="73">
        <f t="shared" si="2"/>
        <v>14030106</v>
      </c>
      <c r="I25" s="73">
        <f t="shared" si="2"/>
        <v>3502132</v>
      </c>
      <c r="J25" s="73">
        <f t="shared" si="2"/>
        <v>3502132</v>
      </c>
      <c r="K25" s="73">
        <f t="shared" si="2"/>
        <v>1384454</v>
      </c>
      <c r="L25" s="73">
        <f t="shared" si="2"/>
        <v>-941959</v>
      </c>
      <c r="M25" s="73">
        <f t="shared" si="2"/>
        <v>-12362145</v>
      </c>
      <c r="N25" s="73">
        <f t="shared" si="2"/>
        <v>-12362145</v>
      </c>
      <c r="O25" s="73">
        <f t="shared" si="2"/>
        <v>725339</v>
      </c>
      <c r="P25" s="73">
        <f t="shared" si="2"/>
        <v>-3521355</v>
      </c>
      <c r="Q25" s="73">
        <f t="shared" si="2"/>
        <v>-11228953</v>
      </c>
      <c r="R25" s="73">
        <f t="shared" si="2"/>
        <v>-11228953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-11228953</v>
      </c>
      <c r="X25" s="73">
        <f t="shared" si="2"/>
        <v>293237796</v>
      </c>
      <c r="Y25" s="73">
        <f t="shared" si="2"/>
        <v>-304466749</v>
      </c>
      <c r="Z25" s="170">
        <f>+IF(X25&lt;&gt;0,+(Y25/X25)*100,0)</f>
        <v>-103.82929934448151</v>
      </c>
      <c r="AA25" s="74">
        <f>+AA12+AA24</f>
        <v>390983726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6000000</v>
      </c>
      <c r="F29" s="60">
        <v>6000000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4500000</v>
      </c>
      <c r="Y29" s="60">
        <v>-4500000</v>
      </c>
      <c r="Z29" s="140">
        <v>-100</v>
      </c>
      <c r="AA29" s="62">
        <v>6000000</v>
      </c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104700</v>
      </c>
      <c r="D31" s="155"/>
      <c r="E31" s="59">
        <v>105000</v>
      </c>
      <c r="F31" s="60">
        <v>105000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78750</v>
      </c>
      <c r="Y31" s="60">
        <v>-78750</v>
      </c>
      <c r="Z31" s="140">
        <v>-100</v>
      </c>
      <c r="AA31" s="62">
        <v>105000</v>
      </c>
    </row>
    <row r="32" spans="1:27" ht="12.75">
      <c r="A32" s="249" t="s">
        <v>164</v>
      </c>
      <c r="B32" s="182"/>
      <c r="C32" s="155">
        <v>40533207</v>
      </c>
      <c r="D32" s="155"/>
      <c r="E32" s="59">
        <v>37548257</v>
      </c>
      <c r="F32" s="60">
        <v>16548257</v>
      </c>
      <c r="G32" s="60">
        <v>13824761</v>
      </c>
      <c r="H32" s="60">
        <v>-1128290</v>
      </c>
      <c r="I32" s="60">
        <v>3045101</v>
      </c>
      <c r="J32" s="60">
        <v>3045101</v>
      </c>
      <c r="K32" s="60">
        <v>-501150</v>
      </c>
      <c r="L32" s="60">
        <v>-3805982</v>
      </c>
      <c r="M32" s="60">
        <v>-14959167</v>
      </c>
      <c r="N32" s="60">
        <v>-14959167</v>
      </c>
      <c r="O32" s="60">
        <v>-3253298</v>
      </c>
      <c r="P32" s="60">
        <v>-5314590</v>
      </c>
      <c r="Q32" s="60">
        <v>-317174</v>
      </c>
      <c r="R32" s="60">
        <v>-317174</v>
      </c>
      <c r="S32" s="60"/>
      <c r="T32" s="60"/>
      <c r="U32" s="60"/>
      <c r="V32" s="60"/>
      <c r="W32" s="60">
        <v>-317174</v>
      </c>
      <c r="X32" s="60">
        <v>12411193</v>
      </c>
      <c r="Y32" s="60">
        <v>-12728367</v>
      </c>
      <c r="Z32" s="140">
        <v>-102.56</v>
      </c>
      <c r="AA32" s="62">
        <v>16548257</v>
      </c>
    </row>
    <row r="33" spans="1:27" ht="12.75">
      <c r="A33" s="249" t="s">
        <v>165</v>
      </c>
      <c r="B33" s="182"/>
      <c r="C33" s="155">
        <v>2142259</v>
      </c>
      <c r="D33" s="155"/>
      <c r="E33" s="59">
        <v>1403768</v>
      </c>
      <c r="F33" s="60">
        <v>1403768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1052826</v>
      </c>
      <c r="Y33" s="60">
        <v>-1052826</v>
      </c>
      <c r="Z33" s="140">
        <v>-100</v>
      </c>
      <c r="AA33" s="62">
        <v>1403768</v>
      </c>
    </row>
    <row r="34" spans="1:27" ht="12.75">
      <c r="A34" s="250" t="s">
        <v>58</v>
      </c>
      <c r="B34" s="251"/>
      <c r="C34" s="168">
        <f aca="true" t="shared" si="3" ref="C34:Y34">SUM(C29:C33)</f>
        <v>42780166</v>
      </c>
      <c r="D34" s="168">
        <f>SUM(D29:D33)</f>
        <v>0</v>
      </c>
      <c r="E34" s="72">
        <f t="shared" si="3"/>
        <v>45057025</v>
      </c>
      <c r="F34" s="73">
        <f t="shared" si="3"/>
        <v>24057025</v>
      </c>
      <c r="G34" s="73">
        <f t="shared" si="3"/>
        <v>13824761</v>
      </c>
      <c r="H34" s="73">
        <f t="shared" si="3"/>
        <v>-1128290</v>
      </c>
      <c r="I34" s="73">
        <f t="shared" si="3"/>
        <v>3045101</v>
      </c>
      <c r="J34" s="73">
        <f t="shared" si="3"/>
        <v>3045101</v>
      </c>
      <c r="K34" s="73">
        <f t="shared" si="3"/>
        <v>-501150</v>
      </c>
      <c r="L34" s="73">
        <f t="shared" si="3"/>
        <v>-3805982</v>
      </c>
      <c r="M34" s="73">
        <f t="shared" si="3"/>
        <v>-14959167</v>
      </c>
      <c r="N34" s="73">
        <f t="shared" si="3"/>
        <v>-14959167</v>
      </c>
      <c r="O34" s="73">
        <f t="shared" si="3"/>
        <v>-3253298</v>
      </c>
      <c r="P34" s="73">
        <f t="shared" si="3"/>
        <v>-5314590</v>
      </c>
      <c r="Q34" s="73">
        <f t="shared" si="3"/>
        <v>-317174</v>
      </c>
      <c r="R34" s="73">
        <f t="shared" si="3"/>
        <v>-317174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-317174</v>
      </c>
      <c r="X34" s="73">
        <f t="shared" si="3"/>
        <v>18042769</v>
      </c>
      <c r="Y34" s="73">
        <f t="shared" si="3"/>
        <v>-18359943</v>
      </c>
      <c r="Z34" s="170">
        <f>+IF(X34&lt;&gt;0,+(Y34/X34)*100,0)</f>
        <v>-101.75790090756026</v>
      </c>
      <c r="AA34" s="74">
        <f>SUM(AA29:AA33)</f>
        <v>24057025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3896825</v>
      </c>
      <c r="D38" s="155"/>
      <c r="E38" s="59">
        <v>4291433</v>
      </c>
      <c r="F38" s="60">
        <v>4291433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3218575</v>
      </c>
      <c r="Y38" s="60">
        <v>-3218575</v>
      </c>
      <c r="Z38" s="140">
        <v>-100</v>
      </c>
      <c r="AA38" s="62">
        <v>4291433</v>
      </c>
    </row>
    <row r="39" spans="1:27" ht="12.75">
      <c r="A39" s="250" t="s">
        <v>59</v>
      </c>
      <c r="B39" s="253"/>
      <c r="C39" s="168">
        <f aca="true" t="shared" si="4" ref="C39:Y39">SUM(C37:C38)</f>
        <v>3896825</v>
      </c>
      <c r="D39" s="168">
        <f>SUM(D37:D38)</f>
        <v>0</v>
      </c>
      <c r="E39" s="76">
        <f t="shared" si="4"/>
        <v>4291433</v>
      </c>
      <c r="F39" s="77">
        <f t="shared" si="4"/>
        <v>4291433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3218575</v>
      </c>
      <c r="Y39" s="77">
        <f t="shared" si="4"/>
        <v>-3218575</v>
      </c>
      <c r="Z39" s="212">
        <f>+IF(X39&lt;&gt;0,+(Y39/X39)*100,0)</f>
        <v>-100</v>
      </c>
      <c r="AA39" s="79">
        <f>SUM(AA37:AA38)</f>
        <v>4291433</v>
      </c>
    </row>
    <row r="40" spans="1:27" ht="12.75">
      <c r="A40" s="250" t="s">
        <v>167</v>
      </c>
      <c r="B40" s="251"/>
      <c r="C40" s="168">
        <f aca="true" t="shared" si="5" ref="C40:Y40">+C34+C39</f>
        <v>46676991</v>
      </c>
      <c r="D40" s="168">
        <f>+D34+D39</f>
        <v>0</v>
      </c>
      <c r="E40" s="72">
        <f t="shared" si="5"/>
        <v>49348458</v>
      </c>
      <c r="F40" s="73">
        <f t="shared" si="5"/>
        <v>28348458</v>
      </c>
      <c r="G40" s="73">
        <f t="shared" si="5"/>
        <v>13824761</v>
      </c>
      <c r="H40" s="73">
        <f t="shared" si="5"/>
        <v>-1128290</v>
      </c>
      <c r="I40" s="73">
        <f t="shared" si="5"/>
        <v>3045101</v>
      </c>
      <c r="J40" s="73">
        <f t="shared" si="5"/>
        <v>3045101</v>
      </c>
      <c r="K40" s="73">
        <f t="shared" si="5"/>
        <v>-501150</v>
      </c>
      <c r="L40" s="73">
        <f t="shared" si="5"/>
        <v>-3805982</v>
      </c>
      <c r="M40" s="73">
        <f t="shared" si="5"/>
        <v>-14959167</v>
      </c>
      <c r="N40" s="73">
        <f t="shared" si="5"/>
        <v>-14959167</v>
      </c>
      <c r="O40" s="73">
        <f t="shared" si="5"/>
        <v>-3253298</v>
      </c>
      <c r="P40" s="73">
        <f t="shared" si="5"/>
        <v>-5314590</v>
      </c>
      <c r="Q40" s="73">
        <f t="shared" si="5"/>
        <v>-317174</v>
      </c>
      <c r="R40" s="73">
        <f t="shared" si="5"/>
        <v>-317174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-317174</v>
      </c>
      <c r="X40" s="73">
        <f t="shared" si="5"/>
        <v>21261344</v>
      </c>
      <c r="Y40" s="73">
        <f t="shared" si="5"/>
        <v>-21578518</v>
      </c>
      <c r="Z40" s="170">
        <f>+IF(X40&lt;&gt;0,+(Y40/X40)*100,0)</f>
        <v>-101.49178716077402</v>
      </c>
      <c r="AA40" s="74">
        <f>+AA34+AA39</f>
        <v>28348458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305117983</v>
      </c>
      <c r="D42" s="257">
        <f>+D25-D40</f>
        <v>0</v>
      </c>
      <c r="E42" s="258">
        <f t="shared" si="6"/>
        <v>322000268</v>
      </c>
      <c r="F42" s="259">
        <f t="shared" si="6"/>
        <v>362635268</v>
      </c>
      <c r="G42" s="259">
        <f t="shared" si="6"/>
        <v>-43723483</v>
      </c>
      <c r="H42" s="259">
        <f t="shared" si="6"/>
        <v>15158396</v>
      </c>
      <c r="I42" s="259">
        <f t="shared" si="6"/>
        <v>457031</v>
      </c>
      <c r="J42" s="259">
        <f t="shared" si="6"/>
        <v>457031</v>
      </c>
      <c r="K42" s="259">
        <f t="shared" si="6"/>
        <v>1885604</v>
      </c>
      <c r="L42" s="259">
        <f t="shared" si="6"/>
        <v>2864023</v>
      </c>
      <c r="M42" s="259">
        <f t="shared" si="6"/>
        <v>2597022</v>
      </c>
      <c r="N42" s="259">
        <f t="shared" si="6"/>
        <v>2597022</v>
      </c>
      <c r="O42" s="259">
        <f t="shared" si="6"/>
        <v>3978637</v>
      </c>
      <c r="P42" s="259">
        <f t="shared" si="6"/>
        <v>1793235</v>
      </c>
      <c r="Q42" s="259">
        <f t="shared" si="6"/>
        <v>-10911779</v>
      </c>
      <c r="R42" s="259">
        <f t="shared" si="6"/>
        <v>-10911779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-10911779</v>
      </c>
      <c r="X42" s="259">
        <f t="shared" si="6"/>
        <v>271976452</v>
      </c>
      <c r="Y42" s="259">
        <f t="shared" si="6"/>
        <v>-282888231</v>
      </c>
      <c r="Z42" s="260">
        <f>+IF(X42&lt;&gt;0,+(Y42/X42)*100,0)</f>
        <v>-104.01203079154809</v>
      </c>
      <c r="AA42" s="261">
        <f>+AA25-AA40</f>
        <v>362635268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305117983</v>
      </c>
      <c r="D45" s="155"/>
      <c r="E45" s="59">
        <v>322000268</v>
      </c>
      <c r="F45" s="60">
        <v>362635268</v>
      </c>
      <c r="G45" s="60">
        <v>-43723483</v>
      </c>
      <c r="H45" s="60">
        <v>15158395</v>
      </c>
      <c r="I45" s="60">
        <v>457031</v>
      </c>
      <c r="J45" s="60">
        <v>457031</v>
      </c>
      <c r="K45" s="60">
        <v>1885604</v>
      </c>
      <c r="L45" s="60">
        <v>2864025</v>
      </c>
      <c r="M45" s="60">
        <v>2597021</v>
      </c>
      <c r="N45" s="60">
        <v>2597021</v>
      </c>
      <c r="O45" s="60">
        <v>3978637</v>
      </c>
      <c r="P45" s="60">
        <v>1793236</v>
      </c>
      <c r="Q45" s="60">
        <v>-10911779</v>
      </c>
      <c r="R45" s="60">
        <v>-10911779</v>
      </c>
      <c r="S45" s="60"/>
      <c r="T45" s="60"/>
      <c r="U45" s="60"/>
      <c r="V45" s="60"/>
      <c r="W45" s="60">
        <v>-10911779</v>
      </c>
      <c r="X45" s="60">
        <v>271976451</v>
      </c>
      <c r="Y45" s="60">
        <v>-282888230</v>
      </c>
      <c r="Z45" s="139">
        <v>-104.01</v>
      </c>
      <c r="AA45" s="62">
        <v>362635268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305117983</v>
      </c>
      <c r="D48" s="217">
        <f>SUM(D45:D47)</f>
        <v>0</v>
      </c>
      <c r="E48" s="264">
        <f t="shared" si="7"/>
        <v>322000268</v>
      </c>
      <c r="F48" s="219">
        <f t="shared" si="7"/>
        <v>362635268</v>
      </c>
      <c r="G48" s="219">
        <f t="shared" si="7"/>
        <v>-43723483</v>
      </c>
      <c r="H48" s="219">
        <f t="shared" si="7"/>
        <v>15158395</v>
      </c>
      <c r="I48" s="219">
        <f t="shared" si="7"/>
        <v>457031</v>
      </c>
      <c r="J48" s="219">
        <f t="shared" si="7"/>
        <v>457031</v>
      </c>
      <c r="K48" s="219">
        <f t="shared" si="7"/>
        <v>1885604</v>
      </c>
      <c r="L48" s="219">
        <f t="shared" si="7"/>
        <v>2864025</v>
      </c>
      <c r="M48" s="219">
        <f t="shared" si="7"/>
        <v>2597021</v>
      </c>
      <c r="N48" s="219">
        <f t="shared" si="7"/>
        <v>2597021</v>
      </c>
      <c r="O48" s="219">
        <f t="shared" si="7"/>
        <v>3978637</v>
      </c>
      <c r="P48" s="219">
        <f t="shared" si="7"/>
        <v>1793236</v>
      </c>
      <c r="Q48" s="219">
        <f t="shared" si="7"/>
        <v>-10911779</v>
      </c>
      <c r="R48" s="219">
        <f t="shared" si="7"/>
        <v>-10911779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-10911779</v>
      </c>
      <c r="X48" s="219">
        <f t="shared" si="7"/>
        <v>271976451</v>
      </c>
      <c r="Y48" s="219">
        <f t="shared" si="7"/>
        <v>-282888230</v>
      </c>
      <c r="Z48" s="265">
        <f>+IF(X48&lt;&gt;0,+(Y48/X48)*100,0)</f>
        <v>-104.01203080629948</v>
      </c>
      <c r="AA48" s="232">
        <f>SUM(AA45:AA47)</f>
        <v>362635268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16036635</v>
      </c>
      <c r="D6" s="155"/>
      <c r="E6" s="59">
        <v>11680416</v>
      </c>
      <c r="F6" s="60">
        <v>12001006</v>
      </c>
      <c r="G6" s="60">
        <v>472114</v>
      </c>
      <c r="H6" s="60">
        <v>312688</v>
      </c>
      <c r="I6" s="60">
        <v>1027124</v>
      </c>
      <c r="J6" s="60">
        <v>1811926</v>
      </c>
      <c r="K6" s="60">
        <v>3223903</v>
      </c>
      <c r="L6" s="60">
        <v>741186</v>
      </c>
      <c r="M6" s="60">
        <v>284874</v>
      </c>
      <c r="N6" s="60">
        <v>4249963</v>
      </c>
      <c r="O6" s="60">
        <v>671968</v>
      </c>
      <c r="P6" s="60">
        <v>388763</v>
      </c>
      <c r="Q6" s="60">
        <v>605418</v>
      </c>
      <c r="R6" s="60">
        <v>1666149</v>
      </c>
      <c r="S6" s="60"/>
      <c r="T6" s="60"/>
      <c r="U6" s="60"/>
      <c r="V6" s="60"/>
      <c r="W6" s="60">
        <v>7728038</v>
      </c>
      <c r="X6" s="60">
        <v>8872458</v>
      </c>
      <c r="Y6" s="60">
        <v>-1144420</v>
      </c>
      <c r="Z6" s="140">
        <v>-12.9</v>
      </c>
      <c r="AA6" s="62">
        <v>12001006</v>
      </c>
    </row>
    <row r="7" spans="1:27" ht="12.75">
      <c r="A7" s="249" t="s">
        <v>32</v>
      </c>
      <c r="B7" s="182"/>
      <c r="C7" s="155">
        <v>9969678</v>
      </c>
      <c r="D7" s="155"/>
      <c r="E7" s="59">
        <v>3786228</v>
      </c>
      <c r="F7" s="60">
        <v>6871004</v>
      </c>
      <c r="G7" s="60">
        <v>428022</v>
      </c>
      <c r="H7" s="60">
        <v>297206</v>
      </c>
      <c r="I7" s="60">
        <v>628224</v>
      </c>
      <c r="J7" s="60">
        <v>1353452</v>
      </c>
      <c r="K7" s="60">
        <v>347430</v>
      </c>
      <c r="L7" s="60">
        <v>713387</v>
      </c>
      <c r="M7" s="60">
        <v>257110</v>
      </c>
      <c r="N7" s="60">
        <v>1317927</v>
      </c>
      <c r="O7" s="60">
        <v>568277</v>
      </c>
      <c r="P7" s="60">
        <v>403357</v>
      </c>
      <c r="Q7" s="60">
        <v>608254</v>
      </c>
      <c r="R7" s="60">
        <v>1579888</v>
      </c>
      <c r="S7" s="60"/>
      <c r="T7" s="60"/>
      <c r="U7" s="60"/>
      <c r="V7" s="60"/>
      <c r="W7" s="60">
        <v>4251267</v>
      </c>
      <c r="X7" s="60">
        <v>3141192</v>
      </c>
      <c r="Y7" s="60">
        <v>1110075</v>
      </c>
      <c r="Z7" s="140">
        <v>35.34</v>
      </c>
      <c r="AA7" s="62">
        <v>6871004</v>
      </c>
    </row>
    <row r="8" spans="1:27" ht="12.75">
      <c r="A8" s="249" t="s">
        <v>178</v>
      </c>
      <c r="B8" s="182"/>
      <c r="C8" s="155">
        <v>5723666</v>
      </c>
      <c r="D8" s="155"/>
      <c r="E8" s="59">
        <v>28731420</v>
      </c>
      <c r="F8" s="60">
        <v>21579035</v>
      </c>
      <c r="G8" s="60">
        <v>662467</v>
      </c>
      <c r="H8" s="60">
        <v>1049853</v>
      </c>
      <c r="I8" s="60">
        <v>816464</v>
      </c>
      <c r="J8" s="60">
        <v>2528784</v>
      </c>
      <c r="K8" s="60">
        <v>1608208</v>
      </c>
      <c r="L8" s="60">
        <v>1435022</v>
      </c>
      <c r="M8" s="60">
        <v>12926513</v>
      </c>
      <c r="N8" s="60">
        <v>15969743</v>
      </c>
      <c r="O8" s="60">
        <v>1144056</v>
      </c>
      <c r="P8" s="60">
        <v>610510</v>
      </c>
      <c r="Q8" s="60">
        <v>603451</v>
      </c>
      <c r="R8" s="60">
        <v>2358017</v>
      </c>
      <c r="S8" s="60"/>
      <c r="T8" s="60"/>
      <c r="U8" s="60"/>
      <c r="V8" s="60"/>
      <c r="W8" s="60">
        <v>20856544</v>
      </c>
      <c r="X8" s="60">
        <v>15119187</v>
      </c>
      <c r="Y8" s="60">
        <v>5737357</v>
      </c>
      <c r="Z8" s="140">
        <v>37.95</v>
      </c>
      <c r="AA8" s="62">
        <v>21579035</v>
      </c>
    </row>
    <row r="9" spans="1:27" ht="12.75">
      <c r="A9" s="249" t="s">
        <v>179</v>
      </c>
      <c r="B9" s="182"/>
      <c r="C9" s="155">
        <v>42102735</v>
      </c>
      <c r="D9" s="155"/>
      <c r="E9" s="59">
        <v>45214632</v>
      </c>
      <c r="F9" s="60">
        <v>46034880</v>
      </c>
      <c r="G9" s="60">
        <v>16573018</v>
      </c>
      <c r="H9" s="60">
        <v>2075000</v>
      </c>
      <c r="I9" s="60"/>
      <c r="J9" s="60">
        <v>18648018</v>
      </c>
      <c r="K9" s="60"/>
      <c r="L9" s="60">
        <v>1413463</v>
      </c>
      <c r="M9" s="60">
        <v>774884</v>
      </c>
      <c r="N9" s="60">
        <v>2188347</v>
      </c>
      <c r="O9" s="60"/>
      <c r="P9" s="60">
        <v>4139732</v>
      </c>
      <c r="Q9" s="60">
        <v>9941000</v>
      </c>
      <c r="R9" s="60">
        <v>14080732</v>
      </c>
      <c r="S9" s="60"/>
      <c r="T9" s="60"/>
      <c r="U9" s="60"/>
      <c r="V9" s="60"/>
      <c r="W9" s="60">
        <v>34917097</v>
      </c>
      <c r="X9" s="60">
        <v>34321098</v>
      </c>
      <c r="Y9" s="60">
        <v>595999</v>
      </c>
      <c r="Z9" s="140">
        <v>1.74</v>
      </c>
      <c r="AA9" s="62">
        <v>46034880</v>
      </c>
    </row>
    <row r="10" spans="1:27" ht="12.75">
      <c r="A10" s="249" t="s">
        <v>180</v>
      </c>
      <c r="B10" s="182"/>
      <c r="C10" s="155">
        <v>21450259</v>
      </c>
      <c r="D10" s="155"/>
      <c r="E10" s="59">
        <v>18604297</v>
      </c>
      <c r="F10" s="60">
        <v>21604300</v>
      </c>
      <c r="G10" s="60">
        <v>2530817</v>
      </c>
      <c r="H10" s="60">
        <v>127611</v>
      </c>
      <c r="I10" s="60">
        <v>34302</v>
      </c>
      <c r="J10" s="60">
        <v>2692730</v>
      </c>
      <c r="K10" s="60">
        <v>18772</v>
      </c>
      <c r="L10" s="60">
        <v>507799</v>
      </c>
      <c r="M10" s="60">
        <v>3544418</v>
      </c>
      <c r="N10" s="60">
        <v>4070989</v>
      </c>
      <c r="O10" s="60"/>
      <c r="P10" s="60">
        <v>1512951</v>
      </c>
      <c r="Q10" s="60">
        <v>8110007</v>
      </c>
      <c r="R10" s="60">
        <v>9622958</v>
      </c>
      <c r="S10" s="60"/>
      <c r="T10" s="60"/>
      <c r="U10" s="60"/>
      <c r="V10" s="60"/>
      <c r="W10" s="60">
        <v>16386677</v>
      </c>
      <c r="X10" s="60">
        <v>16229533</v>
      </c>
      <c r="Y10" s="60">
        <v>157144</v>
      </c>
      <c r="Z10" s="140">
        <v>0.97</v>
      </c>
      <c r="AA10" s="62">
        <v>21604300</v>
      </c>
    </row>
    <row r="11" spans="1:27" ht="12.75">
      <c r="A11" s="249" t="s">
        <v>181</v>
      </c>
      <c r="B11" s="182"/>
      <c r="C11" s="155">
        <v>206011</v>
      </c>
      <c r="D11" s="155"/>
      <c r="E11" s="59">
        <v>3021936</v>
      </c>
      <c r="F11" s="60">
        <v>4472022</v>
      </c>
      <c r="G11" s="60">
        <v>1350</v>
      </c>
      <c r="H11" s="60">
        <v>10000</v>
      </c>
      <c r="I11" s="60">
        <v>6</v>
      </c>
      <c r="J11" s="60">
        <v>11356</v>
      </c>
      <c r="K11" s="60">
        <v>2</v>
      </c>
      <c r="L11" s="60">
        <v>5</v>
      </c>
      <c r="M11" s="60">
        <v>6</v>
      </c>
      <c r="N11" s="60">
        <v>13</v>
      </c>
      <c r="O11" s="60">
        <v>6425</v>
      </c>
      <c r="P11" s="60">
        <v>32</v>
      </c>
      <c r="Q11" s="60">
        <v>2</v>
      </c>
      <c r="R11" s="60">
        <v>6459</v>
      </c>
      <c r="S11" s="60"/>
      <c r="T11" s="60"/>
      <c r="U11" s="60"/>
      <c r="V11" s="60"/>
      <c r="W11" s="60">
        <v>17828</v>
      </c>
      <c r="X11" s="60">
        <v>2556495</v>
      </c>
      <c r="Y11" s="60">
        <v>-2538667</v>
      </c>
      <c r="Z11" s="140">
        <v>-99.3</v>
      </c>
      <c r="AA11" s="62">
        <v>4472022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-62276464</v>
      </c>
      <c r="D14" s="155"/>
      <c r="E14" s="59">
        <v>-79322356</v>
      </c>
      <c r="F14" s="60">
        <v>-80293003</v>
      </c>
      <c r="G14" s="60">
        <v>-22246649</v>
      </c>
      <c r="H14" s="60">
        <v>-5795001</v>
      </c>
      <c r="I14" s="60">
        <v>-5294365</v>
      </c>
      <c r="J14" s="60">
        <v>-33336015</v>
      </c>
      <c r="K14" s="60">
        <v>-4888963</v>
      </c>
      <c r="L14" s="60">
        <v>-3739073</v>
      </c>
      <c r="M14" s="60">
        <v>-7894696</v>
      </c>
      <c r="N14" s="60">
        <v>-16522732</v>
      </c>
      <c r="O14" s="60">
        <v>-3002458</v>
      </c>
      <c r="P14" s="60">
        <v>-5047343</v>
      </c>
      <c r="Q14" s="60">
        <v>-9598328</v>
      </c>
      <c r="R14" s="60">
        <v>-17648129</v>
      </c>
      <c r="S14" s="60"/>
      <c r="T14" s="60"/>
      <c r="U14" s="60"/>
      <c r="V14" s="60"/>
      <c r="W14" s="60">
        <v>-67506876</v>
      </c>
      <c r="X14" s="60">
        <v>-59104167</v>
      </c>
      <c r="Y14" s="60">
        <v>-8402709</v>
      </c>
      <c r="Z14" s="140">
        <v>14.22</v>
      </c>
      <c r="AA14" s="62">
        <v>-80293003</v>
      </c>
    </row>
    <row r="15" spans="1:27" ht="12.75">
      <c r="A15" s="249" t="s">
        <v>40</v>
      </c>
      <c r="B15" s="182"/>
      <c r="C15" s="155">
        <v>-995317</v>
      </c>
      <c r="D15" s="155"/>
      <c r="E15" s="59">
        <v>-422244</v>
      </c>
      <c r="F15" s="60">
        <v>-1322244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-766683</v>
      </c>
      <c r="Y15" s="60">
        <v>766683</v>
      </c>
      <c r="Z15" s="140">
        <v>-100</v>
      </c>
      <c r="AA15" s="62">
        <v>-1322244</v>
      </c>
    </row>
    <row r="16" spans="1:27" ht="12.75">
      <c r="A16" s="249" t="s">
        <v>42</v>
      </c>
      <c r="B16" s="182"/>
      <c r="C16" s="155">
        <v>-15846079</v>
      </c>
      <c r="D16" s="155"/>
      <c r="E16" s="59">
        <v>-18041772</v>
      </c>
      <c r="F16" s="60">
        <v>-21893796</v>
      </c>
      <c r="G16" s="60">
        <v>-34524</v>
      </c>
      <c r="H16" s="60">
        <v>-19860</v>
      </c>
      <c r="I16" s="60">
        <v>-273578</v>
      </c>
      <c r="J16" s="60">
        <v>-327962</v>
      </c>
      <c r="K16" s="60">
        <v>-112050</v>
      </c>
      <c r="L16" s="60">
        <v>-54146</v>
      </c>
      <c r="M16" s="60">
        <v>-371469</v>
      </c>
      <c r="N16" s="60">
        <v>-537665</v>
      </c>
      <c r="O16" s="60">
        <v>-189813</v>
      </c>
      <c r="P16" s="60">
        <v>-274054</v>
      </c>
      <c r="Q16" s="60">
        <v>-527675</v>
      </c>
      <c r="R16" s="60">
        <v>-991542</v>
      </c>
      <c r="S16" s="60"/>
      <c r="T16" s="60"/>
      <c r="U16" s="60"/>
      <c r="V16" s="60"/>
      <c r="W16" s="60">
        <v>-1857169</v>
      </c>
      <c r="X16" s="60">
        <v>-15457341</v>
      </c>
      <c r="Y16" s="60">
        <v>13600172</v>
      </c>
      <c r="Z16" s="140">
        <v>-87.99</v>
      </c>
      <c r="AA16" s="62">
        <v>-21893796</v>
      </c>
    </row>
    <row r="17" spans="1:27" ht="12.75">
      <c r="A17" s="250" t="s">
        <v>185</v>
      </c>
      <c r="B17" s="251"/>
      <c r="C17" s="168">
        <f aca="true" t="shared" si="0" ref="C17:Y17">SUM(C6:C16)</f>
        <v>16371124</v>
      </c>
      <c r="D17" s="168">
        <f t="shared" si="0"/>
        <v>0</v>
      </c>
      <c r="E17" s="72">
        <f t="shared" si="0"/>
        <v>13252557</v>
      </c>
      <c r="F17" s="73">
        <f t="shared" si="0"/>
        <v>9053204</v>
      </c>
      <c r="G17" s="73">
        <f t="shared" si="0"/>
        <v>-1613385</v>
      </c>
      <c r="H17" s="73">
        <f t="shared" si="0"/>
        <v>-1942503</v>
      </c>
      <c r="I17" s="73">
        <f t="shared" si="0"/>
        <v>-3061823</v>
      </c>
      <c r="J17" s="73">
        <f t="shared" si="0"/>
        <v>-6617711</v>
      </c>
      <c r="K17" s="73">
        <f t="shared" si="0"/>
        <v>197302</v>
      </c>
      <c r="L17" s="73">
        <f t="shared" si="0"/>
        <v>1017643</v>
      </c>
      <c r="M17" s="73">
        <f t="shared" si="0"/>
        <v>9521640</v>
      </c>
      <c r="N17" s="73">
        <f t="shared" si="0"/>
        <v>10736585</v>
      </c>
      <c r="O17" s="73">
        <f t="shared" si="0"/>
        <v>-801545</v>
      </c>
      <c r="P17" s="73">
        <f t="shared" si="0"/>
        <v>1733948</v>
      </c>
      <c r="Q17" s="73">
        <f t="shared" si="0"/>
        <v>9742129</v>
      </c>
      <c r="R17" s="73">
        <f t="shared" si="0"/>
        <v>10674532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14793406</v>
      </c>
      <c r="X17" s="73">
        <f t="shared" si="0"/>
        <v>4911772</v>
      </c>
      <c r="Y17" s="73">
        <f t="shared" si="0"/>
        <v>9881634</v>
      </c>
      <c r="Z17" s="170">
        <f>+IF(X17&lt;&gt;0,+(Y17/X17)*100,0)</f>
        <v>201.1826689023839</v>
      </c>
      <c r="AA17" s="74">
        <f>SUM(AA6:AA16)</f>
        <v>9053204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106102</v>
      </c>
      <c r="D21" s="155"/>
      <c r="E21" s="59"/>
      <c r="F21" s="60"/>
      <c r="G21" s="159"/>
      <c r="H21" s="159">
        <v>63158</v>
      </c>
      <c r="I21" s="159"/>
      <c r="J21" s="60">
        <v>63158</v>
      </c>
      <c r="K21" s="159">
        <v>10526</v>
      </c>
      <c r="L21" s="159"/>
      <c r="M21" s="60"/>
      <c r="N21" s="159">
        <v>10526</v>
      </c>
      <c r="O21" s="159"/>
      <c r="P21" s="159"/>
      <c r="Q21" s="60"/>
      <c r="R21" s="159"/>
      <c r="S21" s="159"/>
      <c r="T21" s="60"/>
      <c r="U21" s="159"/>
      <c r="V21" s="159"/>
      <c r="W21" s="159">
        <v>73684</v>
      </c>
      <c r="X21" s="60"/>
      <c r="Y21" s="159">
        <v>73684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5812644</v>
      </c>
      <c r="F22" s="159">
        <v>13084466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7995321</v>
      </c>
      <c r="Y22" s="60">
        <v>-7995321</v>
      </c>
      <c r="Z22" s="140">
        <v>-100</v>
      </c>
      <c r="AA22" s="62">
        <v>13084466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-17541365</v>
      </c>
      <c r="D26" s="155"/>
      <c r="E26" s="59">
        <v>-19197209</v>
      </c>
      <c r="F26" s="60">
        <v>-23156667</v>
      </c>
      <c r="G26" s="60"/>
      <c r="H26" s="60">
        <v>-154252</v>
      </c>
      <c r="I26" s="60">
        <v>-639773</v>
      </c>
      <c r="J26" s="60">
        <v>-794025</v>
      </c>
      <c r="K26" s="60">
        <v>-43012</v>
      </c>
      <c r="L26" s="60">
        <v>-904451</v>
      </c>
      <c r="M26" s="60">
        <v>-4190090</v>
      </c>
      <c r="N26" s="60">
        <v>-5137553</v>
      </c>
      <c r="O26" s="60">
        <v>-783277</v>
      </c>
      <c r="P26" s="60">
        <v>-1162609</v>
      </c>
      <c r="Q26" s="60">
        <v>-1768451</v>
      </c>
      <c r="R26" s="60">
        <v>-3714337</v>
      </c>
      <c r="S26" s="60"/>
      <c r="T26" s="60"/>
      <c r="U26" s="60"/>
      <c r="V26" s="60"/>
      <c r="W26" s="60">
        <v>-9645915</v>
      </c>
      <c r="X26" s="60">
        <v>-17005531</v>
      </c>
      <c r="Y26" s="60">
        <v>7359616</v>
      </c>
      <c r="Z26" s="140">
        <v>-43.28</v>
      </c>
      <c r="AA26" s="62">
        <v>-23156667</v>
      </c>
    </row>
    <row r="27" spans="1:27" ht="12.75">
      <c r="A27" s="250" t="s">
        <v>192</v>
      </c>
      <c r="B27" s="251"/>
      <c r="C27" s="168">
        <f aca="true" t="shared" si="1" ref="C27:Y27">SUM(C21:C26)</f>
        <v>-17435263</v>
      </c>
      <c r="D27" s="168">
        <f>SUM(D21:D26)</f>
        <v>0</v>
      </c>
      <c r="E27" s="72">
        <f t="shared" si="1"/>
        <v>-13384565</v>
      </c>
      <c r="F27" s="73">
        <f t="shared" si="1"/>
        <v>-10072201</v>
      </c>
      <c r="G27" s="73">
        <f t="shared" si="1"/>
        <v>0</v>
      </c>
      <c r="H27" s="73">
        <f t="shared" si="1"/>
        <v>-91094</v>
      </c>
      <c r="I27" s="73">
        <f t="shared" si="1"/>
        <v>-639773</v>
      </c>
      <c r="J27" s="73">
        <f t="shared" si="1"/>
        <v>-730867</v>
      </c>
      <c r="K27" s="73">
        <f t="shared" si="1"/>
        <v>-32486</v>
      </c>
      <c r="L27" s="73">
        <f t="shared" si="1"/>
        <v>-904451</v>
      </c>
      <c r="M27" s="73">
        <f t="shared" si="1"/>
        <v>-4190090</v>
      </c>
      <c r="N27" s="73">
        <f t="shared" si="1"/>
        <v>-5127027</v>
      </c>
      <c r="O27" s="73">
        <f t="shared" si="1"/>
        <v>-783277</v>
      </c>
      <c r="P27" s="73">
        <f t="shared" si="1"/>
        <v>-1162609</v>
      </c>
      <c r="Q27" s="73">
        <f t="shared" si="1"/>
        <v>-1768451</v>
      </c>
      <c r="R27" s="73">
        <f t="shared" si="1"/>
        <v>-3714337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-9572231</v>
      </c>
      <c r="X27" s="73">
        <f t="shared" si="1"/>
        <v>-9010210</v>
      </c>
      <c r="Y27" s="73">
        <f t="shared" si="1"/>
        <v>-562021</v>
      </c>
      <c r="Z27" s="170">
        <f>+IF(X27&lt;&gt;0,+(Y27/X27)*100,0)</f>
        <v>6.237601565335325</v>
      </c>
      <c r="AA27" s="74">
        <f>SUM(AA21:AA26)</f>
        <v>-10072201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1900000</v>
      </c>
      <c r="D31" s="155"/>
      <c r="E31" s="59">
        <v>6000000</v>
      </c>
      <c r="F31" s="60">
        <v>6000000</v>
      </c>
      <c r="G31" s="60">
        <v>6000000</v>
      </c>
      <c r="H31" s="60"/>
      <c r="I31" s="60"/>
      <c r="J31" s="60">
        <v>6000000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6000000</v>
      </c>
      <c r="X31" s="60">
        <v>6000000</v>
      </c>
      <c r="Y31" s="60"/>
      <c r="Z31" s="140"/>
      <c r="AA31" s="62">
        <v>6000000</v>
      </c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-6000000</v>
      </c>
      <c r="F35" s="60">
        <v>-6000000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-3000000</v>
      </c>
      <c r="R35" s="60">
        <v>-3000000</v>
      </c>
      <c r="S35" s="60"/>
      <c r="T35" s="60"/>
      <c r="U35" s="60"/>
      <c r="V35" s="60"/>
      <c r="W35" s="60">
        <v>-3000000</v>
      </c>
      <c r="X35" s="60">
        <v>-6000000</v>
      </c>
      <c r="Y35" s="60">
        <v>3000000</v>
      </c>
      <c r="Z35" s="140">
        <v>-50</v>
      </c>
      <c r="AA35" s="62">
        <v>-6000000</v>
      </c>
    </row>
    <row r="36" spans="1:27" ht="12.75">
      <c r="A36" s="250" t="s">
        <v>198</v>
      </c>
      <c r="B36" s="251"/>
      <c r="C36" s="168">
        <f aca="true" t="shared" si="2" ref="C36:Y36">SUM(C31:C35)</f>
        <v>1900000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6000000</v>
      </c>
      <c r="H36" s="73">
        <f t="shared" si="2"/>
        <v>0</v>
      </c>
      <c r="I36" s="73">
        <f t="shared" si="2"/>
        <v>0</v>
      </c>
      <c r="J36" s="73">
        <f t="shared" si="2"/>
        <v>6000000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-3000000</v>
      </c>
      <c r="R36" s="73">
        <f t="shared" si="2"/>
        <v>-3000000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3000000</v>
      </c>
      <c r="X36" s="73">
        <f t="shared" si="2"/>
        <v>0</v>
      </c>
      <c r="Y36" s="73">
        <f t="shared" si="2"/>
        <v>3000000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835861</v>
      </c>
      <c r="D38" s="153">
        <f>+D17+D27+D36</f>
        <v>0</v>
      </c>
      <c r="E38" s="99">
        <f t="shared" si="3"/>
        <v>-132008</v>
      </c>
      <c r="F38" s="100">
        <f t="shared" si="3"/>
        <v>-1018997</v>
      </c>
      <c r="G38" s="100">
        <f t="shared" si="3"/>
        <v>4386615</v>
      </c>
      <c r="H38" s="100">
        <f t="shared" si="3"/>
        <v>-2033597</v>
      </c>
      <c r="I38" s="100">
        <f t="shared" si="3"/>
        <v>-3701596</v>
      </c>
      <c r="J38" s="100">
        <f t="shared" si="3"/>
        <v>-1348578</v>
      </c>
      <c r="K38" s="100">
        <f t="shared" si="3"/>
        <v>164816</v>
      </c>
      <c r="L38" s="100">
        <f t="shared" si="3"/>
        <v>113192</v>
      </c>
      <c r="M38" s="100">
        <f t="shared" si="3"/>
        <v>5331550</v>
      </c>
      <c r="N38" s="100">
        <f t="shared" si="3"/>
        <v>5609558</v>
      </c>
      <c r="O38" s="100">
        <f t="shared" si="3"/>
        <v>-1584822</v>
      </c>
      <c r="P38" s="100">
        <f t="shared" si="3"/>
        <v>571339</v>
      </c>
      <c r="Q38" s="100">
        <f t="shared" si="3"/>
        <v>4973678</v>
      </c>
      <c r="R38" s="100">
        <f t="shared" si="3"/>
        <v>3960195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8221175</v>
      </c>
      <c r="X38" s="100">
        <f t="shared" si="3"/>
        <v>-4098438</v>
      </c>
      <c r="Y38" s="100">
        <f t="shared" si="3"/>
        <v>12319613</v>
      </c>
      <c r="Z38" s="137">
        <f>+IF(X38&lt;&gt;0,+(Y38/X38)*100,0)</f>
        <v>-300.5928844110854</v>
      </c>
      <c r="AA38" s="102">
        <f>+AA17+AA27+AA36</f>
        <v>-1018997</v>
      </c>
    </row>
    <row r="39" spans="1:27" ht="12.75">
      <c r="A39" s="249" t="s">
        <v>200</v>
      </c>
      <c r="B39" s="182"/>
      <c r="C39" s="153">
        <v>165861</v>
      </c>
      <c r="D39" s="153"/>
      <c r="E39" s="99">
        <v>132000</v>
      </c>
      <c r="F39" s="100">
        <v>132000</v>
      </c>
      <c r="G39" s="100">
        <v>112669</v>
      </c>
      <c r="H39" s="100">
        <v>4499284</v>
      </c>
      <c r="I39" s="100">
        <v>2465687</v>
      </c>
      <c r="J39" s="100">
        <v>112669</v>
      </c>
      <c r="K39" s="100">
        <v>-1235909</v>
      </c>
      <c r="L39" s="100">
        <v>-1071093</v>
      </c>
      <c r="M39" s="100">
        <v>-957901</v>
      </c>
      <c r="N39" s="100">
        <v>-1235909</v>
      </c>
      <c r="O39" s="100">
        <v>4373649</v>
      </c>
      <c r="P39" s="100">
        <v>2788827</v>
      </c>
      <c r="Q39" s="100">
        <v>3360166</v>
      </c>
      <c r="R39" s="100">
        <v>4373649</v>
      </c>
      <c r="S39" s="100"/>
      <c r="T39" s="100"/>
      <c r="U39" s="100"/>
      <c r="V39" s="100"/>
      <c r="W39" s="100">
        <v>112669</v>
      </c>
      <c r="X39" s="100">
        <v>132000</v>
      </c>
      <c r="Y39" s="100">
        <v>-19331</v>
      </c>
      <c r="Z39" s="137">
        <v>-14.64</v>
      </c>
      <c r="AA39" s="102">
        <v>132000</v>
      </c>
    </row>
    <row r="40" spans="1:27" ht="12.75">
      <c r="A40" s="269" t="s">
        <v>201</v>
      </c>
      <c r="B40" s="256"/>
      <c r="C40" s="257">
        <v>1001722</v>
      </c>
      <c r="D40" s="257"/>
      <c r="E40" s="258">
        <v>-7</v>
      </c>
      <c r="F40" s="259">
        <v>-886997</v>
      </c>
      <c r="G40" s="259">
        <v>4499284</v>
      </c>
      <c r="H40" s="259">
        <v>2465687</v>
      </c>
      <c r="I40" s="259">
        <v>-1235909</v>
      </c>
      <c r="J40" s="259">
        <v>-1235909</v>
      </c>
      <c r="K40" s="259">
        <v>-1071093</v>
      </c>
      <c r="L40" s="259">
        <v>-957901</v>
      </c>
      <c r="M40" s="259">
        <v>4373649</v>
      </c>
      <c r="N40" s="259">
        <v>4373649</v>
      </c>
      <c r="O40" s="259">
        <v>2788827</v>
      </c>
      <c r="P40" s="259">
        <v>3360166</v>
      </c>
      <c r="Q40" s="259">
        <v>8333844</v>
      </c>
      <c r="R40" s="259">
        <v>8333844</v>
      </c>
      <c r="S40" s="259"/>
      <c r="T40" s="259"/>
      <c r="U40" s="259"/>
      <c r="V40" s="259"/>
      <c r="W40" s="259">
        <v>8333844</v>
      </c>
      <c r="X40" s="259">
        <v>-3966438</v>
      </c>
      <c r="Y40" s="259">
        <v>12300282</v>
      </c>
      <c r="Z40" s="260">
        <v>-310.11</v>
      </c>
      <c r="AA40" s="261">
        <v>-886997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17541365</v>
      </c>
      <c r="D5" s="200">
        <f t="shared" si="0"/>
        <v>0</v>
      </c>
      <c r="E5" s="106">
        <f t="shared" si="0"/>
        <v>592911</v>
      </c>
      <c r="F5" s="106">
        <f t="shared" si="0"/>
        <v>23156670</v>
      </c>
      <c r="G5" s="106">
        <f t="shared" si="0"/>
        <v>1599705</v>
      </c>
      <c r="H5" s="106">
        <f t="shared" si="0"/>
        <v>201348</v>
      </c>
      <c r="I5" s="106">
        <f t="shared" si="0"/>
        <v>729342</v>
      </c>
      <c r="J5" s="106">
        <f t="shared" si="0"/>
        <v>2530395</v>
      </c>
      <c r="K5" s="106">
        <f t="shared" si="0"/>
        <v>49033</v>
      </c>
      <c r="L5" s="106">
        <f t="shared" si="0"/>
        <v>910414</v>
      </c>
      <c r="M5" s="106">
        <f t="shared" si="0"/>
        <v>4565503</v>
      </c>
      <c r="N5" s="106">
        <f t="shared" si="0"/>
        <v>5524950</v>
      </c>
      <c r="O5" s="106">
        <f t="shared" si="0"/>
        <v>1134916</v>
      </c>
      <c r="P5" s="106">
        <f t="shared" si="0"/>
        <v>1386209</v>
      </c>
      <c r="Q5" s="106">
        <f t="shared" si="0"/>
        <v>2016035</v>
      </c>
      <c r="R5" s="106">
        <f t="shared" si="0"/>
        <v>4537160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12592505</v>
      </c>
      <c r="X5" s="106">
        <f t="shared" si="0"/>
        <v>17367505</v>
      </c>
      <c r="Y5" s="106">
        <f t="shared" si="0"/>
        <v>-4775000</v>
      </c>
      <c r="Z5" s="201">
        <f>+IF(X5&lt;&gt;0,+(Y5/X5)*100,0)</f>
        <v>-27.49387433600854</v>
      </c>
      <c r="AA5" s="199">
        <f>SUM(AA11:AA18)</f>
        <v>23156670</v>
      </c>
    </row>
    <row r="6" spans="1:27" ht="12.75">
      <c r="A6" s="291" t="s">
        <v>205</v>
      </c>
      <c r="B6" s="142"/>
      <c r="C6" s="62">
        <v>262300</v>
      </c>
      <c r="D6" s="156"/>
      <c r="E6" s="60"/>
      <c r="F6" s="60">
        <v>3000000</v>
      </c>
      <c r="G6" s="60"/>
      <c r="H6" s="60"/>
      <c r="I6" s="60"/>
      <c r="J6" s="60"/>
      <c r="K6" s="60"/>
      <c r="L6" s="60">
        <v>747591</v>
      </c>
      <c r="M6" s="60">
        <v>324884</v>
      </c>
      <c r="N6" s="60">
        <v>1072475</v>
      </c>
      <c r="O6" s="60"/>
      <c r="P6" s="60"/>
      <c r="Q6" s="60"/>
      <c r="R6" s="60"/>
      <c r="S6" s="60"/>
      <c r="T6" s="60"/>
      <c r="U6" s="60"/>
      <c r="V6" s="60"/>
      <c r="W6" s="60">
        <v>1072475</v>
      </c>
      <c r="X6" s="60">
        <v>2250000</v>
      </c>
      <c r="Y6" s="60">
        <v>-1177525</v>
      </c>
      <c r="Z6" s="140">
        <v>-52.33</v>
      </c>
      <c r="AA6" s="155">
        <v>3000000</v>
      </c>
    </row>
    <row r="7" spans="1:27" ht="12.75">
      <c r="A7" s="291" t="s">
        <v>206</v>
      </c>
      <c r="B7" s="142"/>
      <c r="C7" s="62">
        <v>1890960</v>
      </c>
      <c r="D7" s="156"/>
      <c r="E7" s="60"/>
      <c r="F7" s="60">
        <v>824946</v>
      </c>
      <c r="G7" s="60"/>
      <c r="H7" s="60"/>
      <c r="I7" s="60"/>
      <c r="J7" s="60"/>
      <c r="K7" s="60"/>
      <c r="L7" s="60"/>
      <c r="M7" s="60">
        <v>824946</v>
      </c>
      <c r="N7" s="60">
        <v>824946</v>
      </c>
      <c r="O7" s="60">
        <v>22800</v>
      </c>
      <c r="P7" s="60"/>
      <c r="Q7" s="60"/>
      <c r="R7" s="60">
        <v>22800</v>
      </c>
      <c r="S7" s="60"/>
      <c r="T7" s="60"/>
      <c r="U7" s="60"/>
      <c r="V7" s="60"/>
      <c r="W7" s="60">
        <v>847746</v>
      </c>
      <c r="X7" s="60">
        <v>618710</v>
      </c>
      <c r="Y7" s="60">
        <v>229036</v>
      </c>
      <c r="Z7" s="140">
        <v>37.02</v>
      </c>
      <c r="AA7" s="155">
        <v>824946</v>
      </c>
    </row>
    <row r="8" spans="1:27" ht="12.75">
      <c r="A8" s="291" t="s">
        <v>207</v>
      </c>
      <c r="B8" s="142"/>
      <c r="C8" s="62">
        <v>5310146</v>
      </c>
      <c r="D8" s="156"/>
      <c r="E8" s="60"/>
      <c r="F8" s="60">
        <v>11629622</v>
      </c>
      <c r="G8" s="60">
        <v>1163228</v>
      </c>
      <c r="H8" s="60"/>
      <c r="I8" s="60"/>
      <c r="J8" s="60">
        <v>1163228</v>
      </c>
      <c r="K8" s="60"/>
      <c r="L8" s="60"/>
      <c r="M8" s="60">
        <v>502710</v>
      </c>
      <c r="N8" s="60">
        <v>502710</v>
      </c>
      <c r="O8" s="60"/>
      <c r="P8" s="60"/>
      <c r="Q8" s="60"/>
      <c r="R8" s="60"/>
      <c r="S8" s="60"/>
      <c r="T8" s="60"/>
      <c r="U8" s="60"/>
      <c r="V8" s="60"/>
      <c r="W8" s="60">
        <v>1665938</v>
      </c>
      <c r="X8" s="60">
        <v>8722217</v>
      </c>
      <c r="Y8" s="60">
        <v>-7056279</v>
      </c>
      <c r="Z8" s="140">
        <v>-80.9</v>
      </c>
      <c r="AA8" s="155">
        <v>11629622</v>
      </c>
    </row>
    <row r="9" spans="1:27" ht="12.75">
      <c r="A9" s="291" t="s">
        <v>208</v>
      </c>
      <c r="B9" s="142"/>
      <c r="C9" s="62">
        <v>2692333</v>
      </c>
      <c r="D9" s="156"/>
      <c r="E9" s="60"/>
      <c r="F9" s="60">
        <v>4725330</v>
      </c>
      <c r="G9" s="60">
        <v>387068</v>
      </c>
      <c r="H9" s="60">
        <v>37968</v>
      </c>
      <c r="I9" s="60">
        <v>199881</v>
      </c>
      <c r="J9" s="60">
        <v>624917</v>
      </c>
      <c r="K9" s="60">
        <v>18772</v>
      </c>
      <c r="L9" s="60">
        <v>35316</v>
      </c>
      <c r="M9" s="60">
        <v>528134</v>
      </c>
      <c r="N9" s="60">
        <v>582222</v>
      </c>
      <c r="O9" s="60">
        <v>908104</v>
      </c>
      <c r="P9" s="60">
        <v>437836</v>
      </c>
      <c r="Q9" s="60">
        <v>2016035</v>
      </c>
      <c r="R9" s="60">
        <v>3361975</v>
      </c>
      <c r="S9" s="60"/>
      <c r="T9" s="60"/>
      <c r="U9" s="60"/>
      <c r="V9" s="60"/>
      <c r="W9" s="60">
        <v>4569114</v>
      </c>
      <c r="X9" s="60">
        <v>3543998</v>
      </c>
      <c r="Y9" s="60">
        <v>1025116</v>
      </c>
      <c r="Z9" s="140">
        <v>28.93</v>
      </c>
      <c r="AA9" s="155">
        <v>4725330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10155739</v>
      </c>
      <c r="D11" s="294">
        <f t="shared" si="1"/>
        <v>0</v>
      </c>
      <c r="E11" s="295">
        <f t="shared" si="1"/>
        <v>0</v>
      </c>
      <c r="F11" s="295">
        <f t="shared" si="1"/>
        <v>20179898</v>
      </c>
      <c r="G11" s="295">
        <f t="shared" si="1"/>
        <v>1550296</v>
      </c>
      <c r="H11" s="295">
        <f t="shared" si="1"/>
        <v>37968</v>
      </c>
      <c r="I11" s="295">
        <f t="shared" si="1"/>
        <v>199881</v>
      </c>
      <c r="J11" s="295">
        <f t="shared" si="1"/>
        <v>1788145</v>
      </c>
      <c r="K11" s="295">
        <f t="shared" si="1"/>
        <v>18772</v>
      </c>
      <c r="L11" s="295">
        <f t="shared" si="1"/>
        <v>782907</v>
      </c>
      <c r="M11" s="295">
        <f t="shared" si="1"/>
        <v>2180674</v>
      </c>
      <c r="N11" s="295">
        <f t="shared" si="1"/>
        <v>2982353</v>
      </c>
      <c r="O11" s="295">
        <f t="shared" si="1"/>
        <v>930904</v>
      </c>
      <c r="P11" s="295">
        <f t="shared" si="1"/>
        <v>437836</v>
      </c>
      <c r="Q11" s="295">
        <f t="shared" si="1"/>
        <v>2016035</v>
      </c>
      <c r="R11" s="295">
        <f t="shared" si="1"/>
        <v>3384775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8155273</v>
      </c>
      <c r="X11" s="295">
        <f t="shared" si="1"/>
        <v>15134925</v>
      </c>
      <c r="Y11" s="295">
        <f t="shared" si="1"/>
        <v>-6979652</v>
      </c>
      <c r="Z11" s="296">
        <f>+IF(X11&lt;&gt;0,+(Y11/X11)*100,0)</f>
        <v>-46.11619813114369</v>
      </c>
      <c r="AA11" s="297">
        <f>SUM(AA6:AA10)</f>
        <v>20179898</v>
      </c>
    </row>
    <row r="12" spans="1:27" ht="12.75">
      <c r="A12" s="298" t="s">
        <v>211</v>
      </c>
      <c r="B12" s="136"/>
      <c r="C12" s="62">
        <v>6296975</v>
      </c>
      <c r="D12" s="156"/>
      <c r="E12" s="60"/>
      <c r="F12" s="60">
        <v>2329678</v>
      </c>
      <c r="G12" s="60"/>
      <c r="H12" s="60">
        <v>137880</v>
      </c>
      <c r="I12" s="60">
        <v>53122</v>
      </c>
      <c r="J12" s="60">
        <v>191002</v>
      </c>
      <c r="K12" s="60">
        <v>30261</v>
      </c>
      <c r="L12" s="60">
        <v>127507</v>
      </c>
      <c r="M12" s="60">
        <v>2368832</v>
      </c>
      <c r="N12" s="60">
        <v>2526600</v>
      </c>
      <c r="O12" s="60">
        <v>204012</v>
      </c>
      <c r="P12" s="60">
        <v>948373</v>
      </c>
      <c r="Q12" s="60"/>
      <c r="R12" s="60">
        <v>1152385</v>
      </c>
      <c r="S12" s="60"/>
      <c r="T12" s="60"/>
      <c r="U12" s="60"/>
      <c r="V12" s="60"/>
      <c r="W12" s="60">
        <v>3869987</v>
      </c>
      <c r="X12" s="60">
        <v>1747259</v>
      </c>
      <c r="Y12" s="60">
        <v>2122728</v>
      </c>
      <c r="Z12" s="140">
        <v>121.49</v>
      </c>
      <c r="AA12" s="155">
        <v>2329678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1088651</v>
      </c>
      <c r="D15" s="156"/>
      <c r="E15" s="60">
        <v>592911</v>
      </c>
      <c r="F15" s="60">
        <v>647094</v>
      </c>
      <c r="G15" s="60">
        <v>49409</v>
      </c>
      <c r="H15" s="60">
        <v>25500</v>
      </c>
      <c r="I15" s="60">
        <v>476339</v>
      </c>
      <c r="J15" s="60">
        <v>551248</v>
      </c>
      <c r="K15" s="60"/>
      <c r="L15" s="60"/>
      <c r="M15" s="60">
        <v>15997</v>
      </c>
      <c r="N15" s="60">
        <v>15997</v>
      </c>
      <c r="O15" s="60"/>
      <c r="P15" s="60"/>
      <c r="Q15" s="60"/>
      <c r="R15" s="60"/>
      <c r="S15" s="60"/>
      <c r="T15" s="60"/>
      <c r="U15" s="60"/>
      <c r="V15" s="60"/>
      <c r="W15" s="60">
        <v>567245</v>
      </c>
      <c r="X15" s="60">
        <v>485321</v>
      </c>
      <c r="Y15" s="60">
        <v>81924</v>
      </c>
      <c r="Z15" s="140">
        <v>16.88</v>
      </c>
      <c r="AA15" s="155">
        <v>647094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18604300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13959300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>
        <v>4645000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18604300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262300</v>
      </c>
      <c r="D36" s="156">
        <f t="shared" si="4"/>
        <v>0</v>
      </c>
      <c r="E36" s="60">
        <f t="shared" si="4"/>
        <v>0</v>
      </c>
      <c r="F36" s="60">
        <f t="shared" si="4"/>
        <v>3000000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747591</v>
      </c>
      <c r="M36" s="60">
        <f t="shared" si="4"/>
        <v>324884</v>
      </c>
      <c r="N36" s="60">
        <f t="shared" si="4"/>
        <v>1072475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1072475</v>
      </c>
      <c r="X36" s="60">
        <f t="shared" si="4"/>
        <v>2250000</v>
      </c>
      <c r="Y36" s="60">
        <f t="shared" si="4"/>
        <v>-1177525</v>
      </c>
      <c r="Z36" s="140">
        <f aca="true" t="shared" si="5" ref="Z36:Z49">+IF(X36&lt;&gt;0,+(Y36/X36)*100,0)</f>
        <v>-52.334444444444436</v>
      </c>
      <c r="AA36" s="155">
        <f>AA6+AA21</f>
        <v>3000000</v>
      </c>
    </row>
    <row r="37" spans="1:27" ht="12.75">
      <c r="A37" s="291" t="s">
        <v>206</v>
      </c>
      <c r="B37" s="142"/>
      <c r="C37" s="62">
        <f t="shared" si="4"/>
        <v>1890960</v>
      </c>
      <c r="D37" s="156">
        <f t="shared" si="4"/>
        <v>0</v>
      </c>
      <c r="E37" s="60">
        <f t="shared" si="4"/>
        <v>0</v>
      </c>
      <c r="F37" s="60">
        <f t="shared" si="4"/>
        <v>824946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824946</v>
      </c>
      <c r="N37" s="60">
        <f t="shared" si="4"/>
        <v>824946</v>
      </c>
      <c r="O37" s="60">
        <f t="shared" si="4"/>
        <v>22800</v>
      </c>
      <c r="P37" s="60">
        <f t="shared" si="4"/>
        <v>0</v>
      </c>
      <c r="Q37" s="60">
        <f t="shared" si="4"/>
        <v>0</v>
      </c>
      <c r="R37" s="60">
        <f t="shared" si="4"/>
        <v>22800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847746</v>
      </c>
      <c r="X37" s="60">
        <f t="shared" si="4"/>
        <v>618710</v>
      </c>
      <c r="Y37" s="60">
        <f t="shared" si="4"/>
        <v>229036</v>
      </c>
      <c r="Z37" s="140">
        <f t="shared" si="5"/>
        <v>37.01831229493624</v>
      </c>
      <c r="AA37" s="155">
        <f>AA7+AA22</f>
        <v>824946</v>
      </c>
    </row>
    <row r="38" spans="1:27" ht="12.75">
      <c r="A38" s="291" t="s">
        <v>207</v>
      </c>
      <c r="B38" s="142"/>
      <c r="C38" s="62">
        <f t="shared" si="4"/>
        <v>5310146</v>
      </c>
      <c r="D38" s="156">
        <f t="shared" si="4"/>
        <v>0</v>
      </c>
      <c r="E38" s="60">
        <f t="shared" si="4"/>
        <v>13959300</v>
      </c>
      <c r="F38" s="60">
        <f t="shared" si="4"/>
        <v>11629622</v>
      </c>
      <c r="G38" s="60">
        <f t="shared" si="4"/>
        <v>1163228</v>
      </c>
      <c r="H38" s="60">
        <f t="shared" si="4"/>
        <v>0</v>
      </c>
      <c r="I38" s="60">
        <f t="shared" si="4"/>
        <v>0</v>
      </c>
      <c r="J38" s="60">
        <f t="shared" si="4"/>
        <v>1163228</v>
      </c>
      <c r="K38" s="60">
        <f t="shared" si="4"/>
        <v>0</v>
      </c>
      <c r="L38" s="60">
        <f t="shared" si="4"/>
        <v>0</v>
      </c>
      <c r="M38" s="60">
        <f t="shared" si="4"/>
        <v>502710</v>
      </c>
      <c r="N38" s="60">
        <f t="shared" si="4"/>
        <v>502710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1665938</v>
      </c>
      <c r="X38" s="60">
        <f t="shared" si="4"/>
        <v>8722217</v>
      </c>
      <c r="Y38" s="60">
        <f t="shared" si="4"/>
        <v>-7056279</v>
      </c>
      <c r="Z38" s="140">
        <f t="shared" si="5"/>
        <v>-80.90006244971892</v>
      </c>
      <c r="AA38" s="155">
        <f>AA8+AA23</f>
        <v>11629622</v>
      </c>
    </row>
    <row r="39" spans="1:27" ht="12.75">
      <c r="A39" s="291" t="s">
        <v>208</v>
      </c>
      <c r="B39" s="142"/>
      <c r="C39" s="62">
        <f t="shared" si="4"/>
        <v>2692333</v>
      </c>
      <c r="D39" s="156">
        <f t="shared" si="4"/>
        <v>0</v>
      </c>
      <c r="E39" s="60">
        <f t="shared" si="4"/>
        <v>4645000</v>
      </c>
      <c r="F39" s="60">
        <f t="shared" si="4"/>
        <v>4725330</v>
      </c>
      <c r="G39" s="60">
        <f t="shared" si="4"/>
        <v>387068</v>
      </c>
      <c r="H39" s="60">
        <f t="shared" si="4"/>
        <v>37968</v>
      </c>
      <c r="I39" s="60">
        <f t="shared" si="4"/>
        <v>199881</v>
      </c>
      <c r="J39" s="60">
        <f t="shared" si="4"/>
        <v>624917</v>
      </c>
      <c r="K39" s="60">
        <f t="shared" si="4"/>
        <v>18772</v>
      </c>
      <c r="L39" s="60">
        <f t="shared" si="4"/>
        <v>35316</v>
      </c>
      <c r="M39" s="60">
        <f t="shared" si="4"/>
        <v>528134</v>
      </c>
      <c r="N39" s="60">
        <f t="shared" si="4"/>
        <v>582222</v>
      </c>
      <c r="O39" s="60">
        <f t="shared" si="4"/>
        <v>908104</v>
      </c>
      <c r="P39" s="60">
        <f t="shared" si="4"/>
        <v>437836</v>
      </c>
      <c r="Q39" s="60">
        <f t="shared" si="4"/>
        <v>2016035</v>
      </c>
      <c r="R39" s="60">
        <f t="shared" si="4"/>
        <v>3361975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4569114</v>
      </c>
      <c r="X39" s="60">
        <f t="shared" si="4"/>
        <v>3543998</v>
      </c>
      <c r="Y39" s="60">
        <f t="shared" si="4"/>
        <v>1025116</v>
      </c>
      <c r="Z39" s="140">
        <f t="shared" si="5"/>
        <v>28.925411357455623</v>
      </c>
      <c r="AA39" s="155">
        <f>AA9+AA24</f>
        <v>4725330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10155739</v>
      </c>
      <c r="D41" s="294">
        <f t="shared" si="6"/>
        <v>0</v>
      </c>
      <c r="E41" s="295">
        <f t="shared" si="6"/>
        <v>18604300</v>
      </c>
      <c r="F41" s="295">
        <f t="shared" si="6"/>
        <v>20179898</v>
      </c>
      <c r="G41" s="295">
        <f t="shared" si="6"/>
        <v>1550296</v>
      </c>
      <c r="H41" s="295">
        <f t="shared" si="6"/>
        <v>37968</v>
      </c>
      <c r="I41" s="295">
        <f t="shared" si="6"/>
        <v>199881</v>
      </c>
      <c r="J41" s="295">
        <f t="shared" si="6"/>
        <v>1788145</v>
      </c>
      <c r="K41" s="295">
        <f t="shared" si="6"/>
        <v>18772</v>
      </c>
      <c r="L41" s="295">
        <f t="shared" si="6"/>
        <v>782907</v>
      </c>
      <c r="M41" s="295">
        <f t="shared" si="6"/>
        <v>2180674</v>
      </c>
      <c r="N41" s="295">
        <f t="shared" si="6"/>
        <v>2982353</v>
      </c>
      <c r="O41" s="295">
        <f t="shared" si="6"/>
        <v>930904</v>
      </c>
      <c r="P41" s="295">
        <f t="shared" si="6"/>
        <v>437836</v>
      </c>
      <c r="Q41" s="295">
        <f t="shared" si="6"/>
        <v>2016035</v>
      </c>
      <c r="R41" s="295">
        <f t="shared" si="6"/>
        <v>3384775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8155273</v>
      </c>
      <c r="X41" s="295">
        <f t="shared" si="6"/>
        <v>15134925</v>
      </c>
      <c r="Y41" s="295">
        <f t="shared" si="6"/>
        <v>-6979652</v>
      </c>
      <c r="Z41" s="296">
        <f t="shared" si="5"/>
        <v>-46.11619813114369</v>
      </c>
      <c r="AA41" s="297">
        <f>SUM(AA36:AA40)</f>
        <v>20179898</v>
      </c>
    </row>
    <row r="42" spans="1:27" ht="12.75">
      <c r="A42" s="298" t="s">
        <v>211</v>
      </c>
      <c r="B42" s="136"/>
      <c r="C42" s="95">
        <f aca="true" t="shared" si="7" ref="C42:Y48">C12+C27</f>
        <v>6296975</v>
      </c>
      <c r="D42" s="129">
        <f t="shared" si="7"/>
        <v>0</v>
      </c>
      <c r="E42" s="54">
        <f t="shared" si="7"/>
        <v>0</v>
      </c>
      <c r="F42" s="54">
        <f t="shared" si="7"/>
        <v>2329678</v>
      </c>
      <c r="G42" s="54">
        <f t="shared" si="7"/>
        <v>0</v>
      </c>
      <c r="H42" s="54">
        <f t="shared" si="7"/>
        <v>137880</v>
      </c>
      <c r="I42" s="54">
        <f t="shared" si="7"/>
        <v>53122</v>
      </c>
      <c r="J42" s="54">
        <f t="shared" si="7"/>
        <v>191002</v>
      </c>
      <c r="K42" s="54">
        <f t="shared" si="7"/>
        <v>30261</v>
      </c>
      <c r="L42" s="54">
        <f t="shared" si="7"/>
        <v>127507</v>
      </c>
      <c r="M42" s="54">
        <f t="shared" si="7"/>
        <v>2368832</v>
      </c>
      <c r="N42" s="54">
        <f t="shared" si="7"/>
        <v>2526600</v>
      </c>
      <c r="O42" s="54">
        <f t="shared" si="7"/>
        <v>204012</v>
      </c>
      <c r="P42" s="54">
        <f t="shared" si="7"/>
        <v>948373</v>
      </c>
      <c r="Q42" s="54">
        <f t="shared" si="7"/>
        <v>0</v>
      </c>
      <c r="R42" s="54">
        <f t="shared" si="7"/>
        <v>1152385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3869987</v>
      </c>
      <c r="X42" s="54">
        <f t="shared" si="7"/>
        <v>1747259</v>
      </c>
      <c r="Y42" s="54">
        <f t="shared" si="7"/>
        <v>2122728</v>
      </c>
      <c r="Z42" s="184">
        <f t="shared" si="5"/>
        <v>121.48902938831621</v>
      </c>
      <c r="AA42" s="130">
        <f aca="true" t="shared" si="8" ref="AA42:AA48">AA12+AA27</f>
        <v>2329678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1088651</v>
      </c>
      <c r="D45" s="129">
        <f t="shared" si="7"/>
        <v>0</v>
      </c>
      <c r="E45" s="54">
        <f t="shared" si="7"/>
        <v>592911</v>
      </c>
      <c r="F45" s="54">
        <f t="shared" si="7"/>
        <v>647094</v>
      </c>
      <c r="G45" s="54">
        <f t="shared" si="7"/>
        <v>49409</v>
      </c>
      <c r="H45" s="54">
        <f t="shared" si="7"/>
        <v>25500</v>
      </c>
      <c r="I45" s="54">
        <f t="shared" si="7"/>
        <v>476339</v>
      </c>
      <c r="J45" s="54">
        <f t="shared" si="7"/>
        <v>551248</v>
      </c>
      <c r="K45" s="54">
        <f t="shared" si="7"/>
        <v>0</v>
      </c>
      <c r="L45" s="54">
        <f t="shared" si="7"/>
        <v>0</v>
      </c>
      <c r="M45" s="54">
        <f t="shared" si="7"/>
        <v>15997</v>
      </c>
      <c r="N45" s="54">
        <f t="shared" si="7"/>
        <v>15997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567245</v>
      </c>
      <c r="X45" s="54">
        <f t="shared" si="7"/>
        <v>485321</v>
      </c>
      <c r="Y45" s="54">
        <f t="shared" si="7"/>
        <v>81924</v>
      </c>
      <c r="Z45" s="184">
        <f t="shared" si="5"/>
        <v>16.88037402049365</v>
      </c>
      <c r="AA45" s="130">
        <f t="shared" si="8"/>
        <v>647094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17541365</v>
      </c>
      <c r="D49" s="218">
        <f t="shared" si="9"/>
        <v>0</v>
      </c>
      <c r="E49" s="220">
        <f t="shared" si="9"/>
        <v>19197211</v>
      </c>
      <c r="F49" s="220">
        <f t="shared" si="9"/>
        <v>23156670</v>
      </c>
      <c r="G49" s="220">
        <f t="shared" si="9"/>
        <v>1599705</v>
      </c>
      <c r="H49" s="220">
        <f t="shared" si="9"/>
        <v>201348</v>
      </c>
      <c r="I49" s="220">
        <f t="shared" si="9"/>
        <v>729342</v>
      </c>
      <c r="J49" s="220">
        <f t="shared" si="9"/>
        <v>2530395</v>
      </c>
      <c r="K49" s="220">
        <f t="shared" si="9"/>
        <v>49033</v>
      </c>
      <c r="L49" s="220">
        <f t="shared" si="9"/>
        <v>910414</v>
      </c>
      <c r="M49" s="220">
        <f t="shared" si="9"/>
        <v>4565503</v>
      </c>
      <c r="N49" s="220">
        <f t="shared" si="9"/>
        <v>5524950</v>
      </c>
      <c r="O49" s="220">
        <f t="shared" si="9"/>
        <v>1134916</v>
      </c>
      <c r="P49" s="220">
        <f t="shared" si="9"/>
        <v>1386209</v>
      </c>
      <c r="Q49" s="220">
        <f t="shared" si="9"/>
        <v>2016035</v>
      </c>
      <c r="R49" s="220">
        <f t="shared" si="9"/>
        <v>4537160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12592505</v>
      </c>
      <c r="X49" s="220">
        <f t="shared" si="9"/>
        <v>17367505</v>
      </c>
      <c r="Y49" s="220">
        <f t="shared" si="9"/>
        <v>-4775000</v>
      </c>
      <c r="Z49" s="221">
        <f t="shared" si="5"/>
        <v>-27.49387433600854</v>
      </c>
      <c r="AA49" s="222">
        <f>SUM(AA41:AA48)</f>
        <v>23156670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1368293</v>
      </c>
      <c r="D51" s="129">
        <f t="shared" si="10"/>
        <v>0</v>
      </c>
      <c r="E51" s="54">
        <f t="shared" si="10"/>
        <v>2070423</v>
      </c>
      <c r="F51" s="54">
        <f t="shared" si="10"/>
        <v>2050424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1537818</v>
      </c>
      <c r="Y51" s="54">
        <f t="shared" si="10"/>
        <v>-1537818</v>
      </c>
      <c r="Z51" s="184">
        <f>+IF(X51&lt;&gt;0,+(Y51/X51)*100,0)</f>
        <v>-100</v>
      </c>
      <c r="AA51" s="130">
        <f>SUM(AA57:AA61)</f>
        <v>2050424</v>
      </c>
    </row>
    <row r="52" spans="1:27" ht="12.75">
      <c r="A52" s="310" t="s">
        <v>205</v>
      </c>
      <c r="B52" s="142"/>
      <c r="C52" s="62">
        <v>43334</v>
      </c>
      <c r="D52" s="156"/>
      <c r="E52" s="60">
        <v>99895</v>
      </c>
      <c r="F52" s="60">
        <v>99895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74921</v>
      </c>
      <c r="Y52" s="60">
        <v>-74921</v>
      </c>
      <c r="Z52" s="140">
        <v>-100</v>
      </c>
      <c r="AA52" s="155">
        <v>99895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260458</v>
      </c>
      <c r="D54" s="156"/>
      <c r="E54" s="60">
        <v>489454</v>
      </c>
      <c r="F54" s="60">
        <v>439454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329591</v>
      </c>
      <c r="Y54" s="60">
        <v>-329591</v>
      </c>
      <c r="Z54" s="140">
        <v>-100</v>
      </c>
      <c r="AA54" s="155">
        <v>439454</v>
      </c>
    </row>
    <row r="55" spans="1:27" ht="12.75">
      <c r="A55" s="310" t="s">
        <v>208</v>
      </c>
      <c r="B55" s="142"/>
      <c r="C55" s="62"/>
      <c r="D55" s="156"/>
      <c r="E55" s="60">
        <v>268500</v>
      </c>
      <c r="F55" s="60">
        <v>268500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201375</v>
      </c>
      <c r="Y55" s="60">
        <v>-201375</v>
      </c>
      <c r="Z55" s="140">
        <v>-100</v>
      </c>
      <c r="AA55" s="155">
        <v>268500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303792</v>
      </c>
      <c r="D57" s="294">
        <f t="shared" si="11"/>
        <v>0</v>
      </c>
      <c r="E57" s="295">
        <f t="shared" si="11"/>
        <v>857849</v>
      </c>
      <c r="F57" s="295">
        <f t="shared" si="11"/>
        <v>807849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605887</v>
      </c>
      <c r="Y57" s="295">
        <f t="shared" si="11"/>
        <v>-605887</v>
      </c>
      <c r="Z57" s="296">
        <f>+IF(X57&lt;&gt;0,+(Y57/X57)*100,0)</f>
        <v>-100</v>
      </c>
      <c r="AA57" s="297">
        <f>SUM(AA52:AA56)</f>
        <v>807849</v>
      </c>
    </row>
    <row r="58" spans="1:27" ht="12.75">
      <c r="A58" s="311" t="s">
        <v>211</v>
      </c>
      <c r="B58" s="136"/>
      <c r="C58" s="62">
        <v>175535</v>
      </c>
      <c r="D58" s="156"/>
      <c r="E58" s="60">
        <v>156249</v>
      </c>
      <c r="F58" s="60">
        <v>110475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82856</v>
      </c>
      <c r="Y58" s="60">
        <v>-82856</v>
      </c>
      <c r="Z58" s="140">
        <v>-100</v>
      </c>
      <c r="AA58" s="155">
        <v>110475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888966</v>
      </c>
      <c r="D61" s="156"/>
      <c r="E61" s="60">
        <v>1056325</v>
      </c>
      <c r="F61" s="60">
        <v>1132100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849075</v>
      </c>
      <c r="Y61" s="60">
        <v>-849075</v>
      </c>
      <c r="Z61" s="140">
        <v>-100</v>
      </c>
      <c r="AA61" s="155">
        <v>1132100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11231</v>
      </c>
      <c r="H66" s="275">
        <v>110526</v>
      </c>
      <c r="I66" s="275">
        <v>15627</v>
      </c>
      <c r="J66" s="275">
        <v>137384</v>
      </c>
      <c r="K66" s="275">
        <v>113837</v>
      </c>
      <c r="L66" s="275">
        <v>79149</v>
      </c>
      <c r="M66" s="275">
        <v>141222</v>
      </c>
      <c r="N66" s="275">
        <v>334208</v>
      </c>
      <c r="O66" s="275">
        <v>16769</v>
      </c>
      <c r="P66" s="275">
        <v>21065</v>
      </c>
      <c r="Q66" s="275">
        <v>162279</v>
      </c>
      <c r="R66" s="275">
        <v>200113</v>
      </c>
      <c r="S66" s="275"/>
      <c r="T66" s="275"/>
      <c r="U66" s="275"/>
      <c r="V66" s="275"/>
      <c r="W66" s="275">
        <v>671705</v>
      </c>
      <c r="X66" s="275"/>
      <c r="Y66" s="275">
        <v>671705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2070424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2070424</v>
      </c>
      <c r="F69" s="220">
        <f t="shared" si="12"/>
        <v>0</v>
      </c>
      <c r="G69" s="220">
        <f t="shared" si="12"/>
        <v>11231</v>
      </c>
      <c r="H69" s="220">
        <f t="shared" si="12"/>
        <v>110526</v>
      </c>
      <c r="I69" s="220">
        <f t="shared" si="12"/>
        <v>15627</v>
      </c>
      <c r="J69" s="220">
        <f t="shared" si="12"/>
        <v>137384</v>
      </c>
      <c r="K69" s="220">
        <f t="shared" si="12"/>
        <v>113837</v>
      </c>
      <c r="L69" s="220">
        <f t="shared" si="12"/>
        <v>79149</v>
      </c>
      <c r="M69" s="220">
        <f t="shared" si="12"/>
        <v>141222</v>
      </c>
      <c r="N69" s="220">
        <f t="shared" si="12"/>
        <v>334208</v>
      </c>
      <c r="O69" s="220">
        <f t="shared" si="12"/>
        <v>16769</v>
      </c>
      <c r="P69" s="220">
        <f t="shared" si="12"/>
        <v>21065</v>
      </c>
      <c r="Q69" s="220">
        <f t="shared" si="12"/>
        <v>162279</v>
      </c>
      <c r="R69" s="220">
        <f t="shared" si="12"/>
        <v>200113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671705</v>
      </c>
      <c r="X69" s="220">
        <f t="shared" si="12"/>
        <v>0</v>
      </c>
      <c r="Y69" s="220">
        <f t="shared" si="12"/>
        <v>671705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10155739</v>
      </c>
      <c r="D5" s="357">
        <f t="shared" si="0"/>
        <v>0</v>
      </c>
      <c r="E5" s="356">
        <f t="shared" si="0"/>
        <v>0</v>
      </c>
      <c r="F5" s="358">
        <f t="shared" si="0"/>
        <v>20179898</v>
      </c>
      <c r="G5" s="358">
        <f t="shared" si="0"/>
        <v>1550296</v>
      </c>
      <c r="H5" s="356">
        <f t="shared" si="0"/>
        <v>37968</v>
      </c>
      <c r="I5" s="356">
        <f t="shared" si="0"/>
        <v>199881</v>
      </c>
      <c r="J5" s="358">
        <f t="shared" si="0"/>
        <v>1788145</v>
      </c>
      <c r="K5" s="358">
        <f t="shared" si="0"/>
        <v>18772</v>
      </c>
      <c r="L5" s="356">
        <f t="shared" si="0"/>
        <v>782907</v>
      </c>
      <c r="M5" s="356">
        <f t="shared" si="0"/>
        <v>2180674</v>
      </c>
      <c r="N5" s="358">
        <f t="shared" si="0"/>
        <v>2982353</v>
      </c>
      <c r="O5" s="358">
        <f t="shared" si="0"/>
        <v>930904</v>
      </c>
      <c r="P5" s="356">
        <f t="shared" si="0"/>
        <v>437836</v>
      </c>
      <c r="Q5" s="356">
        <f t="shared" si="0"/>
        <v>2016035</v>
      </c>
      <c r="R5" s="358">
        <f t="shared" si="0"/>
        <v>3384775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8155273</v>
      </c>
      <c r="X5" s="356">
        <f t="shared" si="0"/>
        <v>15134925</v>
      </c>
      <c r="Y5" s="358">
        <f t="shared" si="0"/>
        <v>-6979652</v>
      </c>
      <c r="Z5" s="359">
        <f>+IF(X5&lt;&gt;0,+(Y5/X5)*100,0)</f>
        <v>-46.11619813114369</v>
      </c>
      <c r="AA5" s="360">
        <f>+AA6+AA8+AA11+AA13+AA15</f>
        <v>20179898</v>
      </c>
    </row>
    <row r="6" spans="1:27" ht="12.75">
      <c r="A6" s="361" t="s">
        <v>205</v>
      </c>
      <c r="B6" s="142"/>
      <c r="C6" s="60">
        <f>+C7</f>
        <v>262300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747591</v>
      </c>
      <c r="M6" s="60">
        <f t="shared" si="1"/>
        <v>324884</v>
      </c>
      <c r="N6" s="59">
        <f t="shared" si="1"/>
        <v>1072475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1072475</v>
      </c>
      <c r="X6" s="60">
        <f t="shared" si="1"/>
        <v>2250000</v>
      </c>
      <c r="Y6" s="59">
        <f t="shared" si="1"/>
        <v>-1177525</v>
      </c>
      <c r="Z6" s="61">
        <f>+IF(X6&lt;&gt;0,+(Y6/X6)*100,0)</f>
        <v>-52.334444444444436</v>
      </c>
      <c r="AA6" s="62">
        <f t="shared" si="1"/>
        <v>3000000</v>
      </c>
    </row>
    <row r="7" spans="1:27" ht="12.75">
      <c r="A7" s="291" t="s">
        <v>229</v>
      </c>
      <c r="B7" s="142"/>
      <c r="C7" s="60">
        <v>262300</v>
      </c>
      <c r="D7" s="340"/>
      <c r="E7" s="60"/>
      <c r="F7" s="59">
        <v>3000000</v>
      </c>
      <c r="G7" s="59"/>
      <c r="H7" s="60"/>
      <c r="I7" s="60"/>
      <c r="J7" s="59"/>
      <c r="K7" s="59"/>
      <c r="L7" s="60">
        <v>747591</v>
      </c>
      <c r="M7" s="60">
        <v>324884</v>
      </c>
      <c r="N7" s="59">
        <v>1072475</v>
      </c>
      <c r="O7" s="59"/>
      <c r="P7" s="60"/>
      <c r="Q7" s="60"/>
      <c r="R7" s="59"/>
      <c r="S7" s="59"/>
      <c r="T7" s="60"/>
      <c r="U7" s="60"/>
      <c r="V7" s="59"/>
      <c r="W7" s="59">
        <v>1072475</v>
      </c>
      <c r="X7" s="60">
        <v>2250000</v>
      </c>
      <c r="Y7" s="59">
        <v>-1177525</v>
      </c>
      <c r="Z7" s="61">
        <v>-52.33</v>
      </c>
      <c r="AA7" s="62">
        <v>3000000</v>
      </c>
    </row>
    <row r="8" spans="1:27" ht="12.75">
      <c r="A8" s="361" t="s">
        <v>206</v>
      </c>
      <c r="B8" s="142"/>
      <c r="C8" s="60">
        <f aca="true" t="shared" si="2" ref="C8:Y8">SUM(C9:C10)</f>
        <v>1890960</v>
      </c>
      <c r="D8" s="340">
        <f t="shared" si="2"/>
        <v>0</v>
      </c>
      <c r="E8" s="60">
        <f t="shared" si="2"/>
        <v>0</v>
      </c>
      <c r="F8" s="59">
        <f t="shared" si="2"/>
        <v>824946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824946</v>
      </c>
      <c r="N8" s="59">
        <f t="shared" si="2"/>
        <v>824946</v>
      </c>
      <c r="O8" s="59">
        <f t="shared" si="2"/>
        <v>22800</v>
      </c>
      <c r="P8" s="60">
        <f t="shared" si="2"/>
        <v>0</v>
      </c>
      <c r="Q8" s="60">
        <f t="shared" si="2"/>
        <v>0</v>
      </c>
      <c r="R8" s="59">
        <f t="shared" si="2"/>
        <v>22800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847746</v>
      </c>
      <c r="X8" s="60">
        <f t="shared" si="2"/>
        <v>618710</v>
      </c>
      <c r="Y8" s="59">
        <f t="shared" si="2"/>
        <v>229036</v>
      </c>
      <c r="Z8" s="61">
        <f>+IF(X8&lt;&gt;0,+(Y8/X8)*100,0)</f>
        <v>37.01831229493624</v>
      </c>
      <c r="AA8" s="62">
        <f>SUM(AA9:AA10)</f>
        <v>824946</v>
      </c>
    </row>
    <row r="9" spans="1:27" ht="12.75">
      <c r="A9" s="291" t="s">
        <v>230</v>
      </c>
      <c r="B9" s="142"/>
      <c r="C9" s="60">
        <v>1890960</v>
      </c>
      <c r="D9" s="340"/>
      <c r="E9" s="60"/>
      <c r="F9" s="59">
        <v>824946</v>
      </c>
      <c r="G9" s="59"/>
      <c r="H9" s="60"/>
      <c r="I9" s="60"/>
      <c r="J9" s="59"/>
      <c r="K9" s="59"/>
      <c r="L9" s="60"/>
      <c r="M9" s="60">
        <v>824946</v>
      </c>
      <c r="N9" s="59">
        <v>824946</v>
      </c>
      <c r="O9" s="59">
        <v>22800</v>
      </c>
      <c r="P9" s="60"/>
      <c r="Q9" s="60"/>
      <c r="R9" s="59">
        <v>22800</v>
      </c>
      <c r="S9" s="59"/>
      <c r="T9" s="60"/>
      <c r="U9" s="60"/>
      <c r="V9" s="59"/>
      <c r="W9" s="59">
        <v>847746</v>
      </c>
      <c r="X9" s="60">
        <v>618710</v>
      </c>
      <c r="Y9" s="59">
        <v>229036</v>
      </c>
      <c r="Z9" s="61">
        <v>37.02</v>
      </c>
      <c r="AA9" s="62">
        <v>824946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5310146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11629622</v>
      </c>
      <c r="G11" s="364">
        <f t="shared" si="3"/>
        <v>1163228</v>
      </c>
      <c r="H11" s="362">
        <f t="shared" si="3"/>
        <v>0</v>
      </c>
      <c r="I11" s="362">
        <f t="shared" si="3"/>
        <v>0</v>
      </c>
      <c r="J11" s="364">
        <f t="shared" si="3"/>
        <v>1163228</v>
      </c>
      <c r="K11" s="364">
        <f t="shared" si="3"/>
        <v>0</v>
      </c>
      <c r="L11" s="362">
        <f t="shared" si="3"/>
        <v>0</v>
      </c>
      <c r="M11" s="362">
        <f t="shared" si="3"/>
        <v>502710</v>
      </c>
      <c r="N11" s="364">
        <f t="shared" si="3"/>
        <v>502710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1665938</v>
      </c>
      <c r="X11" s="362">
        <f t="shared" si="3"/>
        <v>8722217</v>
      </c>
      <c r="Y11" s="364">
        <f t="shared" si="3"/>
        <v>-7056279</v>
      </c>
      <c r="Z11" s="365">
        <f>+IF(X11&lt;&gt;0,+(Y11/X11)*100,0)</f>
        <v>-80.90006244971892</v>
      </c>
      <c r="AA11" s="366">
        <f t="shared" si="3"/>
        <v>11629622</v>
      </c>
    </row>
    <row r="12" spans="1:27" ht="12.75">
      <c r="A12" s="291" t="s">
        <v>232</v>
      </c>
      <c r="B12" s="136"/>
      <c r="C12" s="60">
        <v>5310146</v>
      </c>
      <c r="D12" s="340"/>
      <c r="E12" s="60"/>
      <c r="F12" s="59">
        <v>11629622</v>
      </c>
      <c r="G12" s="59">
        <v>1163228</v>
      </c>
      <c r="H12" s="60"/>
      <c r="I12" s="60"/>
      <c r="J12" s="59">
        <v>1163228</v>
      </c>
      <c r="K12" s="59"/>
      <c r="L12" s="60"/>
      <c r="M12" s="60">
        <v>502710</v>
      </c>
      <c r="N12" s="59">
        <v>502710</v>
      </c>
      <c r="O12" s="59"/>
      <c r="P12" s="60"/>
      <c r="Q12" s="60"/>
      <c r="R12" s="59"/>
      <c r="S12" s="59"/>
      <c r="T12" s="60"/>
      <c r="U12" s="60"/>
      <c r="V12" s="59"/>
      <c r="W12" s="59">
        <v>1665938</v>
      </c>
      <c r="X12" s="60">
        <v>8722217</v>
      </c>
      <c r="Y12" s="59">
        <v>-7056279</v>
      </c>
      <c r="Z12" s="61">
        <v>-80.9</v>
      </c>
      <c r="AA12" s="62">
        <v>11629622</v>
      </c>
    </row>
    <row r="13" spans="1:27" ht="12.75">
      <c r="A13" s="361" t="s">
        <v>208</v>
      </c>
      <c r="B13" s="136"/>
      <c r="C13" s="275">
        <f>+C14</f>
        <v>2692333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4725330</v>
      </c>
      <c r="G13" s="342">
        <f t="shared" si="4"/>
        <v>387068</v>
      </c>
      <c r="H13" s="275">
        <f t="shared" si="4"/>
        <v>37968</v>
      </c>
      <c r="I13" s="275">
        <f t="shared" si="4"/>
        <v>199881</v>
      </c>
      <c r="J13" s="342">
        <f t="shared" si="4"/>
        <v>624917</v>
      </c>
      <c r="K13" s="342">
        <f t="shared" si="4"/>
        <v>18772</v>
      </c>
      <c r="L13" s="275">
        <f t="shared" si="4"/>
        <v>35316</v>
      </c>
      <c r="M13" s="275">
        <f t="shared" si="4"/>
        <v>528134</v>
      </c>
      <c r="N13" s="342">
        <f t="shared" si="4"/>
        <v>582222</v>
      </c>
      <c r="O13" s="342">
        <f t="shared" si="4"/>
        <v>908104</v>
      </c>
      <c r="P13" s="275">
        <f t="shared" si="4"/>
        <v>437836</v>
      </c>
      <c r="Q13" s="275">
        <f t="shared" si="4"/>
        <v>2016035</v>
      </c>
      <c r="R13" s="342">
        <f t="shared" si="4"/>
        <v>3361975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4569114</v>
      </c>
      <c r="X13" s="275">
        <f t="shared" si="4"/>
        <v>3543998</v>
      </c>
      <c r="Y13" s="342">
        <f t="shared" si="4"/>
        <v>1025116</v>
      </c>
      <c r="Z13" s="335">
        <f>+IF(X13&lt;&gt;0,+(Y13/X13)*100,0)</f>
        <v>28.925411357455623</v>
      </c>
      <c r="AA13" s="273">
        <f t="shared" si="4"/>
        <v>4725330</v>
      </c>
    </row>
    <row r="14" spans="1:27" ht="12.75">
      <c r="A14" s="291" t="s">
        <v>233</v>
      </c>
      <c r="B14" s="136"/>
      <c r="C14" s="60">
        <v>2692333</v>
      </c>
      <c r="D14" s="340"/>
      <c r="E14" s="60"/>
      <c r="F14" s="59">
        <v>4725330</v>
      </c>
      <c r="G14" s="59">
        <v>387068</v>
      </c>
      <c r="H14" s="60">
        <v>37968</v>
      </c>
      <c r="I14" s="60">
        <v>199881</v>
      </c>
      <c r="J14" s="59">
        <v>624917</v>
      </c>
      <c r="K14" s="59">
        <v>18772</v>
      </c>
      <c r="L14" s="60">
        <v>35316</v>
      </c>
      <c r="M14" s="60">
        <v>528134</v>
      </c>
      <c r="N14" s="59">
        <v>582222</v>
      </c>
      <c r="O14" s="59">
        <v>908104</v>
      </c>
      <c r="P14" s="60">
        <v>437836</v>
      </c>
      <c r="Q14" s="60">
        <v>2016035</v>
      </c>
      <c r="R14" s="59">
        <v>3361975</v>
      </c>
      <c r="S14" s="59"/>
      <c r="T14" s="60"/>
      <c r="U14" s="60"/>
      <c r="V14" s="59"/>
      <c r="W14" s="59">
        <v>4569114</v>
      </c>
      <c r="X14" s="60">
        <v>3543998</v>
      </c>
      <c r="Y14" s="59">
        <v>1025116</v>
      </c>
      <c r="Z14" s="61">
        <v>28.93</v>
      </c>
      <c r="AA14" s="62">
        <v>4725330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6296975</v>
      </c>
      <c r="D22" s="344">
        <f t="shared" si="6"/>
        <v>0</v>
      </c>
      <c r="E22" s="343">
        <f t="shared" si="6"/>
        <v>0</v>
      </c>
      <c r="F22" s="345">
        <f t="shared" si="6"/>
        <v>2329678</v>
      </c>
      <c r="G22" s="345">
        <f t="shared" si="6"/>
        <v>0</v>
      </c>
      <c r="H22" s="343">
        <f t="shared" si="6"/>
        <v>137880</v>
      </c>
      <c r="I22" s="343">
        <f t="shared" si="6"/>
        <v>53122</v>
      </c>
      <c r="J22" s="345">
        <f t="shared" si="6"/>
        <v>191002</v>
      </c>
      <c r="K22" s="345">
        <f t="shared" si="6"/>
        <v>30261</v>
      </c>
      <c r="L22" s="343">
        <f t="shared" si="6"/>
        <v>127507</v>
      </c>
      <c r="M22" s="343">
        <f t="shared" si="6"/>
        <v>2368832</v>
      </c>
      <c r="N22" s="345">
        <f t="shared" si="6"/>
        <v>2526600</v>
      </c>
      <c r="O22" s="345">
        <f t="shared" si="6"/>
        <v>204012</v>
      </c>
      <c r="P22" s="343">
        <f t="shared" si="6"/>
        <v>948373</v>
      </c>
      <c r="Q22" s="343">
        <f t="shared" si="6"/>
        <v>0</v>
      </c>
      <c r="R22" s="345">
        <f t="shared" si="6"/>
        <v>1152385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3869987</v>
      </c>
      <c r="X22" s="343">
        <f t="shared" si="6"/>
        <v>1747259</v>
      </c>
      <c r="Y22" s="345">
        <f t="shared" si="6"/>
        <v>2122728</v>
      </c>
      <c r="Z22" s="336">
        <f>+IF(X22&lt;&gt;0,+(Y22/X22)*100,0)</f>
        <v>121.48902938831621</v>
      </c>
      <c r="AA22" s="350">
        <f>SUM(AA23:AA32)</f>
        <v>2329678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385878</v>
      </c>
      <c r="D24" s="340"/>
      <c r="E24" s="60"/>
      <c r="F24" s="59"/>
      <c r="G24" s="59"/>
      <c r="H24" s="60"/>
      <c r="I24" s="60"/>
      <c r="J24" s="59"/>
      <c r="K24" s="59">
        <v>26715</v>
      </c>
      <c r="L24" s="60"/>
      <c r="M24" s="60">
        <v>35053</v>
      </c>
      <c r="N24" s="59">
        <v>61768</v>
      </c>
      <c r="O24" s="59"/>
      <c r="P24" s="60"/>
      <c r="Q24" s="60"/>
      <c r="R24" s="59"/>
      <c r="S24" s="59"/>
      <c r="T24" s="60"/>
      <c r="U24" s="60"/>
      <c r="V24" s="59"/>
      <c r="W24" s="59">
        <v>61768</v>
      </c>
      <c r="X24" s="60"/>
      <c r="Y24" s="59">
        <v>61768</v>
      </c>
      <c r="Z24" s="61"/>
      <c r="AA24" s="62"/>
    </row>
    <row r="25" spans="1:27" ht="12.75">
      <c r="A25" s="361" t="s">
        <v>239</v>
      </c>
      <c r="B25" s="142"/>
      <c r="C25" s="60">
        <v>5582012</v>
      </c>
      <c r="D25" s="340"/>
      <c r="E25" s="60"/>
      <c r="F25" s="59">
        <v>2329678</v>
      </c>
      <c r="G25" s="59"/>
      <c r="H25" s="60">
        <v>137880</v>
      </c>
      <c r="I25" s="60">
        <v>53122</v>
      </c>
      <c r="J25" s="59">
        <v>191002</v>
      </c>
      <c r="K25" s="59">
        <v>3546</v>
      </c>
      <c r="L25" s="60">
        <v>127507</v>
      </c>
      <c r="M25" s="60">
        <v>2333779</v>
      </c>
      <c r="N25" s="59">
        <v>2464832</v>
      </c>
      <c r="O25" s="59">
        <v>204012</v>
      </c>
      <c r="P25" s="60">
        <v>948373</v>
      </c>
      <c r="Q25" s="60"/>
      <c r="R25" s="59">
        <v>1152385</v>
      </c>
      <c r="S25" s="59"/>
      <c r="T25" s="60"/>
      <c r="U25" s="60"/>
      <c r="V25" s="59"/>
      <c r="W25" s="59">
        <v>3808219</v>
      </c>
      <c r="X25" s="60">
        <v>1747259</v>
      </c>
      <c r="Y25" s="59">
        <v>2060960</v>
      </c>
      <c r="Z25" s="61">
        <v>117.95</v>
      </c>
      <c r="AA25" s="62">
        <v>2329678</v>
      </c>
    </row>
    <row r="26" spans="1:27" ht="12.75">
      <c r="A26" s="361" t="s">
        <v>240</v>
      </c>
      <c r="B26" s="302"/>
      <c r="C26" s="362">
        <v>329085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1088651</v>
      </c>
      <c r="D40" s="344">
        <f t="shared" si="9"/>
        <v>0</v>
      </c>
      <c r="E40" s="343">
        <f t="shared" si="9"/>
        <v>592911</v>
      </c>
      <c r="F40" s="345">
        <f t="shared" si="9"/>
        <v>647094</v>
      </c>
      <c r="G40" s="345">
        <f t="shared" si="9"/>
        <v>49409</v>
      </c>
      <c r="H40" s="343">
        <f t="shared" si="9"/>
        <v>25500</v>
      </c>
      <c r="I40" s="343">
        <f t="shared" si="9"/>
        <v>476339</v>
      </c>
      <c r="J40" s="345">
        <f t="shared" si="9"/>
        <v>551248</v>
      </c>
      <c r="K40" s="345">
        <f t="shared" si="9"/>
        <v>0</v>
      </c>
      <c r="L40" s="343">
        <f t="shared" si="9"/>
        <v>0</v>
      </c>
      <c r="M40" s="343">
        <f t="shared" si="9"/>
        <v>15997</v>
      </c>
      <c r="N40" s="345">
        <f t="shared" si="9"/>
        <v>15997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567245</v>
      </c>
      <c r="X40" s="343">
        <f t="shared" si="9"/>
        <v>485320</v>
      </c>
      <c r="Y40" s="345">
        <f t="shared" si="9"/>
        <v>81925</v>
      </c>
      <c r="Z40" s="336">
        <f>+IF(X40&lt;&gt;0,+(Y40/X40)*100,0)</f>
        <v>16.880614852056375</v>
      </c>
      <c r="AA40" s="350">
        <f>SUM(AA41:AA49)</f>
        <v>647094</v>
      </c>
    </row>
    <row r="41" spans="1:27" ht="12.75">
      <c r="A41" s="361" t="s">
        <v>248</v>
      </c>
      <c r="B41" s="142"/>
      <c r="C41" s="362"/>
      <c r="D41" s="363"/>
      <c r="E41" s="362">
        <v>542911</v>
      </c>
      <c r="F41" s="364">
        <v>120000</v>
      </c>
      <c r="G41" s="364">
        <v>20000</v>
      </c>
      <c r="H41" s="362"/>
      <c r="I41" s="362"/>
      <c r="J41" s="364">
        <v>20000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20000</v>
      </c>
      <c r="X41" s="362">
        <v>90000</v>
      </c>
      <c r="Y41" s="364">
        <v>-70000</v>
      </c>
      <c r="Z41" s="365">
        <v>-77.78</v>
      </c>
      <c r="AA41" s="366">
        <v>120000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422911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317183</v>
      </c>
      <c r="Y42" s="53">
        <f t="shared" si="10"/>
        <v>-317183</v>
      </c>
      <c r="Z42" s="94">
        <f>+IF(X42&lt;&gt;0,+(Y42/X42)*100,0)</f>
        <v>-100</v>
      </c>
      <c r="AA42" s="95">
        <f>+AA62</f>
        <v>422911</v>
      </c>
    </row>
    <row r="43" spans="1:27" ht="12.75">
      <c r="A43" s="361" t="s">
        <v>250</v>
      </c>
      <c r="B43" s="136"/>
      <c r="C43" s="275">
        <v>179454</v>
      </c>
      <c r="D43" s="369"/>
      <c r="E43" s="305"/>
      <c r="F43" s="370"/>
      <c r="G43" s="370">
        <v>25242</v>
      </c>
      <c r="H43" s="305"/>
      <c r="I43" s="305"/>
      <c r="J43" s="370">
        <v>25242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25242</v>
      </c>
      <c r="X43" s="305"/>
      <c r="Y43" s="370">
        <v>25242</v>
      </c>
      <c r="Z43" s="371"/>
      <c r="AA43" s="303"/>
    </row>
    <row r="44" spans="1:27" ht="12.75">
      <c r="A44" s="361" t="s">
        <v>251</v>
      </c>
      <c r="B44" s="136"/>
      <c r="C44" s="60">
        <v>909197</v>
      </c>
      <c r="D44" s="368"/>
      <c r="E44" s="54">
        <v>50000</v>
      </c>
      <c r="F44" s="53">
        <v>104183</v>
      </c>
      <c r="G44" s="53">
        <v>4167</v>
      </c>
      <c r="H44" s="54">
        <v>25500</v>
      </c>
      <c r="I44" s="54"/>
      <c r="J44" s="53">
        <v>29667</v>
      </c>
      <c r="K44" s="53"/>
      <c r="L44" s="54"/>
      <c r="M44" s="54">
        <v>15997</v>
      </c>
      <c r="N44" s="53">
        <v>15997</v>
      </c>
      <c r="O44" s="53"/>
      <c r="P44" s="54"/>
      <c r="Q44" s="54"/>
      <c r="R44" s="53"/>
      <c r="S44" s="53"/>
      <c r="T44" s="54"/>
      <c r="U44" s="54"/>
      <c r="V44" s="53"/>
      <c r="W44" s="53">
        <v>45664</v>
      </c>
      <c r="X44" s="54">
        <v>78137</v>
      </c>
      <c r="Y44" s="53">
        <v>-32473</v>
      </c>
      <c r="Z44" s="94">
        <v>-41.56</v>
      </c>
      <c r="AA44" s="95">
        <v>104183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>
        <v>476339</v>
      </c>
      <c r="J48" s="53">
        <v>476339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476339</v>
      </c>
      <c r="X48" s="54"/>
      <c r="Y48" s="53">
        <v>476339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17541365</v>
      </c>
      <c r="D60" s="346">
        <f t="shared" si="14"/>
        <v>0</v>
      </c>
      <c r="E60" s="219">
        <f t="shared" si="14"/>
        <v>592911</v>
      </c>
      <c r="F60" s="264">
        <f t="shared" si="14"/>
        <v>23156670</v>
      </c>
      <c r="G60" s="264">
        <f t="shared" si="14"/>
        <v>1599705</v>
      </c>
      <c r="H60" s="219">
        <f t="shared" si="14"/>
        <v>201348</v>
      </c>
      <c r="I60" s="219">
        <f t="shared" si="14"/>
        <v>729342</v>
      </c>
      <c r="J60" s="264">
        <f t="shared" si="14"/>
        <v>2530395</v>
      </c>
      <c r="K60" s="264">
        <f t="shared" si="14"/>
        <v>49033</v>
      </c>
      <c r="L60" s="219">
        <f t="shared" si="14"/>
        <v>910414</v>
      </c>
      <c r="M60" s="219">
        <f t="shared" si="14"/>
        <v>4565503</v>
      </c>
      <c r="N60" s="264">
        <f t="shared" si="14"/>
        <v>5524950</v>
      </c>
      <c r="O60" s="264">
        <f t="shared" si="14"/>
        <v>1134916</v>
      </c>
      <c r="P60" s="219">
        <f t="shared" si="14"/>
        <v>1386209</v>
      </c>
      <c r="Q60" s="219">
        <f t="shared" si="14"/>
        <v>2016035</v>
      </c>
      <c r="R60" s="264">
        <f t="shared" si="14"/>
        <v>4537160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12592505</v>
      </c>
      <c r="X60" s="219">
        <f t="shared" si="14"/>
        <v>17367504</v>
      </c>
      <c r="Y60" s="264">
        <f t="shared" si="14"/>
        <v>-4774999</v>
      </c>
      <c r="Z60" s="337">
        <f>+IF(X60&lt;&gt;0,+(Y60/X60)*100,0)</f>
        <v>-27.493870161192994</v>
      </c>
      <c r="AA60" s="232">
        <f>+AA57+AA54+AA51+AA40+AA37+AA34+AA22+AA5</f>
        <v>23156670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422911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317183</v>
      </c>
      <c r="Y62" s="349">
        <f t="shared" si="15"/>
        <v>-317183</v>
      </c>
      <c r="Z62" s="338">
        <f>+IF(X62&lt;&gt;0,+(Y62/X62)*100,0)</f>
        <v>-100</v>
      </c>
      <c r="AA62" s="351">
        <f>SUM(AA63:AA66)</f>
        <v>422911</v>
      </c>
    </row>
    <row r="63" spans="1:27" ht="12.75">
      <c r="A63" s="361" t="s">
        <v>259</v>
      </c>
      <c r="B63" s="136"/>
      <c r="C63" s="60"/>
      <c r="D63" s="340"/>
      <c r="E63" s="60"/>
      <c r="F63" s="59">
        <v>302911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227183</v>
      </c>
      <c r="Y63" s="59">
        <v>-227183</v>
      </c>
      <c r="Z63" s="61">
        <v>-100</v>
      </c>
      <c r="AA63" s="62">
        <v>302911</v>
      </c>
    </row>
    <row r="64" spans="1:27" ht="12.75">
      <c r="A64" s="361" t="s">
        <v>260</v>
      </c>
      <c r="B64" s="136"/>
      <c r="C64" s="60"/>
      <c r="D64" s="340"/>
      <c r="E64" s="60"/>
      <c r="F64" s="59">
        <v>120000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90000</v>
      </c>
      <c r="Y64" s="59">
        <v>-90000</v>
      </c>
      <c r="Z64" s="61">
        <v>-100</v>
      </c>
      <c r="AA64" s="62">
        <v>120000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18604300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13959300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13959300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4645000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4645000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18604300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2017-05-05T12:14:18Z</dcterms:created>
  <dcterms:modified xsi:type="dcterms:W3CDTF">2017-05-05T12:14:21Z</dcterms:modified>
  <cp:category/>
  <cp:version/>
  <cp:contentType/>
  <cp:contentStatus/>
</cp:coreProperties>
</file>