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<sst xmlns="http://schemas.openxmlformats.org/spreadsheetml/2006/main" count="857" uniqueCount="303">
  <si>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Mbhashe(EC121)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</si>
  <si>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</si>
  <si>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</si>
  <si>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</si>
  <si>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</si>
  <si>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</si>
  <si>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</si>
  <si>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</si>
  <si>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</si>
  <si>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</si>
  <si>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</si>
  <si>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</si>
  <si>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</si>
  <si>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</si>
  <si>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</si>
  <si>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</si>
  <si>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</si>
  <si>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</si>
  <si>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</si>
  <si>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</si>
  <si>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</si>
  <si>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</si>
  <si>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</si>
  <si>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</si>
  <si>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</si>
  <si>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</si>
  <si>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</si>
  <si>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</si>
  <si>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</si>
  <si>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</si>
  <si>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</si>
  <si>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</si>
  <si>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</si>
  <si>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</si>
  <si>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</si>
  <si>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</si>
  <si>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</si>
  <si>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</si>
  <si>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</si>
  <si>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</si>
  <si>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</si>
  <si>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</si>
  <si>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</si>
  <si>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</si>
  <si>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</si>
  <si>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</si>
  <si>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</si>
  <si>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</si>
  <si>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</si>
  <si>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</si>
  <si>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</si>
  <si>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</si>
  <si>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</si>
  <si>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</si>
  <si>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</si>
  <si>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</si>
  <si>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</si>
  <si>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</si>
  <si>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</si>
  <si>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</si>
  <si>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</si>
  <si>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</si>
  <si>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</si>
  <si>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</si>
  <si>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</si>
  <si>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</si>
  <si>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</si>
  <si>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</si>
  <si>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</si>
  <si>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</si>
  <si>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Mbhashe(EC121)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</si>
  <si>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</si>
  <si>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</si>
  <si>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</si>
  <si>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</si>
  <si>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</si>
  <si>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</si>
  <si>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</si>
  <si>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</si>
  <si>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</si>
  <si>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</si>
  <si>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</si>
  <si>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</si>
  <si>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</si>
  <si>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</si>
  <si>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</si>
  <si>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</si>
  <si>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</si>
  <si>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</si>
  <si>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</si>
  <si>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</si>
  <si>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</si>
  <si>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</si>
  <si>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</si>
  <si>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</si>
  <si>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</si>
  <si>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</si>
  <si>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</si>
  <si>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</si>
  <si>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</si>
  <si>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Mbhashe(EC121)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</si>
  <si>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</si>
  <si>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</si>
  <si>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</si>
  <si>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</si>
  <si>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</si>
  <si>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</si>
  <si>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</si>
  <si>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</si>
  <si>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</si>
  <si>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</si>
  <si>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</si>
  <si>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</si>
  <si>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</si>
  <si>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</si>
  <si>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</si>
  <si>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</si>
  <si>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</si>
  <si>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</si>
  <si>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</si>
  <si>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</si>
  <si>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</si>
  <si>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</si>
  <si>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</si>
  <si>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</si>
  <si>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</si>
  <si>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</si>
  <si>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</si>
  <si>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</si>
  <si>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Mbhashe(EC121)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</si>
  <si>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</si>
  <si>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</si>
  <si>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</si>
  <si>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</si>
  <si>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</si>
  <si>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</si>
  <si>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</si>
  <si>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</si>
  <si>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</si>
  <si>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</si>
  <si>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Mbhashe(EC121)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</si>
  <si>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</si>
  <si>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</si>
  <si>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</si>
  <si>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</si>
  <si>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</si>
  <si>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</si>
  <si>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</si>
  <si>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</si>
  <si>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</si>
  <si>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</si>
  <si>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</si>
  <si>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</si>
  <si>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</si>
  <si>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</si>
  <si>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</si>
  <si>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</si>
  <si>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</si>
  <si>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</si>
  <si>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</si>
  <si>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</si>
  <si>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</si>
  <si>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</si>
  <si>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</si>
  <si>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</si>
  <si>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</si>
  <si>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</si>
  <si>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</si>
  <si>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</si>
  <si>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</si>
  <si>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</si>
  <si>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</si>
  <si>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</si>
  <si>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</si>
  <si>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Mbhashe(EC121)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</si>
  <si>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</si>
  <si>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</si>
  <si>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</si>
  <si>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</si>
  <si>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</si>
  <si>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</si>
  <si>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</si>
  <si>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</si>
  <si>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</si>
  <si>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</si>
  <si>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</si>
  <si>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</si>
  <si>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</si>
  <si>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</si>
  <si>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</si>
  <si>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</si>
  <si>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</si>
  <si>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</si>
  <si>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</si>
  <si>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</si>
  <si>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</si>
  <si>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</si>
  <si>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</si>
  <si>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</si>
  <si>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</si>
  <si>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</si>
  <si>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</si>
  <si>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Mbhashe(EC121)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</si>
  <si>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</si>
  <si>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</si>
  <si>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</si>
  <si>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</si>
  <si>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</si>
  <si>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</si>
  <si>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</si>
  <si>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</si>
  <si>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</si>
  <si>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</si>
  <si>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</si>
  <si>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</si>
  <si>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</si>
  <si>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</si>
  <si>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</si>
  <si>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</si>
  <si>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</si>
  <si>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</si>
  <si>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</si>
  <si>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</si>
  <si>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</si>
  <si>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</si>
  <si>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</si>
  <si>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</si>
  <si>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Mbhashe(EC121)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</si>
  <si>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</si>
  <si>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</si>
  <si>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</si>
  <si>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</si>
  <si>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</si>
  <si>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</si>
  <si>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</si>
  <si>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</si>
  <si>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</si>
  <si>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</si>
  <si>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</si>
  <si>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</si>
  <si>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</si>
  <si>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</si>
  <si>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</si>
  <si>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</si>
  <si>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</si>
  <si>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</si>
  <si>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</si>
  <si>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</si>
  <si>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</si>
  <si>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</si>
  <si>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</si>
  <si>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</si>
  <si>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</si>
  <si>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</si>
  <si>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</si>
  <si>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</si>
  <si>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</si>
  <si>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</si>
  <si>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</si>
  <si>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</si>
  <si>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</si>
  <si>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</si>
  <si>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</si>
  <si>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Mbhashe(EC121)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</si>
  <si>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</si>
  <si>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</si>
  <si>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Mbhashe(EC121)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</si>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</sst>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7701146</v>
      </c>
      <c r="C5" s="19">
        <v>0</v>
      </c>
      <c r="D5" s="59">
        <v>3621026</v>
      </c>
      <c r="E5" s="60">
        <v>4021026</v>
      </c>
      <c r="F5" s="60">
        <v>0</v>
      </c>
      <c r="G5" s="60">
        <v>569770</v>
      </c>
      <c r="H5" s="60">
        <v>1008855</v>
      </c>
      <c r="I5" s="60">
        <v>1578625</v>
      </c>
      <c r="J5" s="60">
        <v>-570747</v>
      </c>
      <c r="K5" s="60">
        <v>670620</v>
      </c>
      <c r="L5" s="60">
        <v>336285</v>
      </c>
      <c r="M5" s="60">
        <v>436158</v>
      </c>
      <c r="N5" s="60">
        <v>336285</v>
      </c>
      <c r="O5" s="60">
        <v>336285</v>
      </c>
      <c r="P5" s="60">
        <v>336285</v>
      </c>
      <c r="Q5" s="60">
        <v>1008855</v>
      </c>
      <c r="R5" s="60">
        <v>0</v>
      </c>
      <c r="S5" s="60">
        <v>0</v>
      </c>
      <c r="T5" s="60">
        <v>0</v>
      </c>
      <c r="U5" s="60">
        <v>0</v>
      </c>
      <c r="V5" s="60">
        <v>3023638</v>
      </c>
      <c r="W5" s="60">
        <v>5217768</v>
      </c>
      <c r="X5" s="60">
        <v>-2194130</v>
      </c>
      <c r="Y5" s="61">
        <v>-42.05</v>
      </c>
      <c r="Z5" s="62">
        <v>4021026</v>
      </c>
    </row>
    <row r="6" spans="1:26" ht="12.75">
      <c r="A6" s="58" t="s">
        <v>32</v>
      </c>
      <c r="B6" s="19">
        <v>1322908</v>
      </c>
      <c r="C6" s="19">
        <v>0</v>
      </c>
      <c r="D6" s="59">
        <v>1200000</v>
      </c>
      <c r="E6" s="60">
        <v>1200000</v>
      </c>
      <c r="F6" s="60">
        <v>0</v>
      </c>
      <c r="G6" s="60">
        <v>1602968</v>
      </c>
      <c r="H6" s="60">
        <v>280527</v>
      </c>
      <c r="I6" s="60">
        <v>1883495</v>
      </c>
      <c r="J6" s="60">
        <v>-1872042</v>
      </c>
      <c r="K6" s="60">
        <v>-68024</v>
      </c>
      <c r="L6" s="60">
        <v>39544</v>
      </c>
      <c r="M6" s="60">
        <v>-1900522</v>
      </c>
      <c r="N6" s="60">
        <v>39544</v>
      </c>
      <c r="O6" s="60">
        <v>39544</v>
      </c>
      <c r="P6" s="60">
        <v>293835</v>
      </c>
      <c r="Q6" s="60">
        <v>372923</v>
      </c>
      <c r="R6" s="60">
        <v>0</v>
      </c>
      <c r="S6" s="60">
        <v>0</v>
      </c>
      <c r="T6" s="60">
        <v>0</v>
      </c>
      <c r="U6" s="60">
        <v>0</v>
      </c>
      <c r="V6" s="60">
        <v>355896</v>
      </c>
      <c r="W6" s="60">
        <v>900000</v>
      </c>
      <c r="X6" s="60">
        <v>-544104</v>
      </c>
      <c r="Y6" s="61">
        <v>-60.46</v>
      </c>
      <c r="Z6" s="62">
        <v>1200000</v>
      </c>
    </row>
    <row r="7" spans="1:26" ht="12.75">
      <c r="A7" s="58" t="s">
        <v>33</v>
      </c>
      <c r="B7" s="19">
        <v>9004105</v>
      </c>
      <c r="C7" s="19">
        <v>0</v>
      </c>
      <c r="D7" s="59">
        <v>10478662</v>
      </c>
      <c r="E7" s="60">
        <v>10478662</v>
      </c>
      <c r="F7" s="60">
        <v>0</v>
      </c>
      <c r="G7" s="60">
        <v>317052</v>
      </c>
      <c r="H7" s="60">
        <v>1541727</v>
      </c>
      <c r="I7" s="60">
        <v>1858779</v>
      </c>
      <c r="J7" s="60">
        <v>32810</v>
      </c>
      <c r="K7" s="60">
        <v>-29133</v>
      </c>
      <c r="L7" s="60">
        <v>1240893</v>
      </c>
      <c r="M7" s="60">
        <v>1244570</v>
      </c>
      <c r="N7" s="60">
        <v>71886</v>
      </c>
      <c r="O7" s="60">
        <v>19165</v>
      </c>
      <c r="P7" s="60">
        <v>71886</v>
      </c>
      <c r="Q7" s="60">
        <v>162937</v>
      </c>
      <c r="R7" s="60">
        <v>0</v>
      </c>
      <c r="S7" s="60">
        <v>0</v>
      </c>
      <c r="T7" s="60">
        <v>0</v>
      </c>
      <c r="U7" s="60">
        <v>0</v>
      </c>
      <c r="V7" s="60">
        <v>3266286</v>
      </c>
      <c r="W7" s="60">
        <v>7858998</v>
      </c>
      <c r="X7" s="60">
        <v>-4592712</v>
      </c>
      <c r="Y7" s="61">
        <v>-58.44</v>
      </c>
      <c r="Z7" s="62">
        <v>10478662</v>
      </c>
    </row>
    <row r="8" spans="1:26" ht="12.75">
      <c r="A8" s="58" t="s">
        <v>34</v>
      </c>
      <c r="B8" s="19">
        <v>197685874</v>
      </c>
      <c r="C8" s="19">
        <v>0</v>
      </c>
      <c r="D8" s="59">
        <v>216389981</v>
      </c>
      <c r="E8" s="60">
        <v>216389981</v>
      </c>
      <c r="F8" s="60">
        <v>0</v>
      </c>
      <c r="G8" s="60">
        <v>89342280</v>
      </c>
      <c r="H8" s="60">
        <v>0</v>
      </c>
      <c r="I8" s="60">
        <v>89342280</v>
      </c>
      <c r="J8" s="60">
        <v>93720</v>
      </c>
      <c r="K8" s="60">
        <v>350000</v>
      </c>
      <c r="L8" s="60">
        <v>70535000</v>
      </c>
      <c r="M8" s="60">
        <v>70978720</v>
      </c>
      <c r="N8" s="60">
        <v>52515000</v>
      </c>
      <c r="O8" s="60">
        <v>343000</v>
      </c>
      <c r="P8" s="60">
        <v>52515000</v>
      </c>
      <c r="Q8" s="60">
        <v>105373000</v>
      </c>
      <c r="R8" s="60">
        <v>0</v>
      </c>
      <c r="S8" s="60">
        <v>0</v>
      </c>
      <c r="T8" s="60">
        <v>0</v>
      </c>
      <c r="U8" s="60">
        <v>0</v>
      </c>
      <c r="V8" s="60">
        <v>265694000</v>
      </c>
      <c r="W8" s="60">
        <v>162292482</v>
      </c>
      <c r="X8" s="60">
        <v>103401518</v>
      </c>
      <c r="Y8" s="61">
        <v>63.71</v>
      </c>
      <c r="Z8" s="62">
        <v>216389981</v>
      </c>
    </row>
    <row r="9" spans="1:26" ht="12.75">
      <c r="A9" s="58" t="s">
        <v>35</v>
      </c>
      <c r="B9" s="19">
        <v>9352941</v>
      </c>
      <c r="C9" s="19">
        <v>0</v>
      </c>
      <c r="D9" s="59">
        <v>84115856</v>
      </c>
      <c r="E9" s="60">
        <v>95865856</v>
      </c>
      <c r="F9" s="60">
        <v>0</v>
      </c>
      <c r="G9" s="60">
        <v>609996</v>
      </c>
      <c r="H9" s="60">
        <v>1296190</v>
      </c>
      <c r="I9" s="60">
        <v>1906186</v>
      </c>
      <c r="J9" s="60">
        <v>9925871</v>
      </c>
      <c r="K9" s="60">
        <v>539671</v>
      </c>
      <c r="L9" s="60">
        <v>1078810</v>
      </c>
      <c r="M9" s="60">
        <v>11544352</v>
      </c>
      <c r="N9" s="60">
        <v>21487738</v>
      </c>
      <c r="O9" s="60">
        <v>1485254</v>
      </c>
      <c r="P9" s="60">
        <v>21490300</v>
      </c>
      <c r="Q9" s="60">
        <v>44463292</v>
      </c>
      <c r="R9" s="60">
        <v>0</v>
      </c>
      <c r="S9" s="60">
        <v>0</v>
      </c>
      <c r="T9" s="60">
        <v>0</v>
      </c>
      <c r="U9" s="60">
        <v>0</v>
      </c>
      <c r="V9" s="60">
        <v>57913830</v>
      </c>
      <c r="W9" s="60">
        <v>25583139</v>
      </c>
      <c r="X9" s="60">
        <v>32330691</v>
      </c>
      <c r="Y9" s="61">
        <v>126.37</v>
      </c>
      <c r="Z9" s="62">
        <v>95865856</v>
      </c>
    </row>
    <row r="10" spans="1:26" ht="22.5">
      <c r="A10" s="63" t="s">
        <v>278</v>
      </c>
      <c r="B10" s="64">
        <f>SUM(B5:B9)</f>
        <v>225066974</v>
      </c>
      <c r="C10" s="64">
        <f>SUM(C5:C9)</f>
        <v>0</v>
      </c>
      <c r="D10" s="65">
        <f aca="true" t="shared" si="0" ref="D10:Z10">SUM(D5:D9)</f>
        <v>315805525</v>
      </c>
      <c r="E10" s="66">
        <f t="shared" si="0"/>
        <v>327955525</v>
      </c>
      <c r="F10" s="66">
        <f t="shared" si="0"/>
        <v>0</v>
      </c>
      <c r="G10" s="66">
        <f t="shared" si="0"/>
        <v>92442066</v>
      </c>
      <c r="H10" s="66">
        <f t="shared" si="0"/>
        <v>4127299</v>
      </c>
      <c r="I10" s="66">
        <f t="shared" si="0"/>
        <v>96569365</v>
      </c>
      <c r="J10" s="66">
        <f t="shared" si="0"/>
        <v>7609612</v>
      </c>
      <c r="K10" s="66">
        <f t="shared" si="0"/>
        <v>1463134</v>
      </c>
      <c r="L10" s="66">
        <f t="shared" si="0"/>
        <v>73230532</v>
      </c>
      <c r="M10" s="66">
        <f t="shared" si="0"/>
        <v>82303278</v>
      </c>
      <c r="N10" s="66">
        <f t="shared" si="0"/>
        <v>74450453</v>
      </c>
      <c r="O10" s="66">
        <f t="shared" si="0"/>
        <v>2223248</v>
      </c>
      <c r="P10" s="66">
        <f t="shared" si="0"/>
        <v>74707306</v>
      </c>
      <c r="Q10" s="66">
        <f t="shared" si="0"/>
        <v>151381007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330253650</v>
      </c>
      <c r="W10" s="66">
        <f t="shared" si="0"/>
        <v>201852387</v>
      </c>
      <c r="X10" s="66">
        <f t="shared" si="0"/>
        <v>128401263</v>
      </c>
      <c r="Y10" s="67">
        <f>+IF(W10&lt;&gt;0,(X10/W10)*100,0)</f>
        <v>63.61146623448154</v>
      </c>
      <c r="Z10" s="68">
        <f t="shared" si="0"/>
        <v>327955525</v>
      </c>
    </row>
    <row r="11" spans="1:26" ht="12.75">
      <c r="A11" s="58" t="s">
        <v>37</v>
      </c>
      <c r="B11" s="19">
        <v>79490942</v>
      </c>
      <c r="C11" s="19">
        <v>0</v>
      </c>
      <c r="D11" s="59">
        <v>89792373</v>
      </c>
      <c r="E11" s="60">
        <v>89792373</v>
      </c>
      <c r="F11" s="60">
        <v>6147837</v>
      </c>
      <c r="G11" s="60">
        <v>6076499</v>
      </c>
      <c r="H11" s="60">
        <v>5869422</v>
      </c>
      <c r="I11" s="60">
        <v>18093758</v>
      </c>
      <c r="J11" s="60">
        <v>7035292</v>
      </c>
      <c r="K11" s="60">
        <v>6675004</v>
      </c>
      <c r="L11" s="60">
        <v>7210930</v>
      </c>
      <c r="M11" s="60">
        <v>20921226</v>
      </c>
      <c r="N11" s="60">
        <v>8079379</v>
      </c>
      <c r="O11" s="60">
        <v>7150867</v>
      </c>
      <c r="P11" s="60">
        <v>7283857</v>
      </c>
      <c r="Q11" s="60">
        <v>22514103</v>
      </c>
      <c r="R11" s="60">
        <v>0</v>
      </c>
      <c r="S11" s="60">
        <v>0</v>
      </c>
      <c r="T11" s="60">
        <v>0</v>
      </c>
      <c r="U11" s="60">
        <v>0</v>
      </c>
      <c r="V11" s="60">
        <v>61529087</v>
      </c>
      <c r="W11" s="60">
        <v>65771901</v>
      </c>
      <c r="X11" s="60">
        <v>-4242814</v>
      </c>
      <c r="Y11" s="61">
        <v>-6.45</v>
      </c>
      <c r="Z11" s="62">
        <v>89792373</v>
      </c>
    </row>
    <row r="12" spans="1:26" ht="12.75">
      <c r="A12" s="58" t="s">
        <v>38</v>
      </c>
      <c r="B12" s="19">
        <v>23984032</v>
      </c>
      <c r="C12" s="19">
        <v>0</v>
      </c>
      <c r="D12" s="59">
        <v>19331771</v>
      </c>
      <c r="E12" s="60">
        <v>19331771</v>
      </c>
      <c r="F12" s="60">
        <v>1692505</v>
      </c>
      <c r="G12" s="60">
        <v>1268497</v>
      </c>
      <c r="H12" s="60">
        <v>1472230</v>
      </c>
      <c r="I12" s="60">
        <v>4433232</v>
      </c>
      <c r="J12" s="60">
        <v>1575000</v>
      </c>
      <c r="K12" s="60">
        <v>2374980</v>
      </c>
      <c r="L12" s="60">
        <v>1748003</v>
      </c>
      <c r="M12" s="60">
        <v>5697983</v>
      </c>
      <c r="N12" s="60">
        <v>1749436</v>
      </c>
      <c r="O12" s="60">
        <v>2044754</v>
      </c>
      <c r="P12" s="60">
        <v>1749435</v>
      </c>
      <c r="Q12" s="60">
        <v>5543625</v>
      </c>
      <c r="R12" s="60">
        <v>0</v>
      </c>
      <c r="S12" s="60">
        <v>0</v>
      </c>
      <c r="T12" s="60">
        <v>0</v>
      </c>
      <c r="U12" s="60">
        <v>0</v>
      </c>
      <c r="V12" s="60">
        <v>15674840</v>
      </c>
      <c r="W12" s="60">
        <v>16071210</v>
      </c>
      <c r="X12" s="60">
        <v>-396370</v>
      </c>
      <c r="Y12" s="61">
        <v>-2.47</v>
      </c>
      <c r="Z12" s="62">
        <v>19331771</v>
      </c>
    </row>
    <row r="13" spans="1:26" ht="12.75">
      <c r="A13" s="58" t="s">
        <v>279</v>
      </c>
      <c r="B13" s="19">
        <v>69116580</v>
      </c>
      <c r="C13" s="19">
        <v>0</v>
      </c>
      <c r="D13" s="59">
        <v>38199958</v>
      </c>
      <c r="E13" s="60">
        <v>70000000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28649970</v>
      </c>
      <c r="X13" s="60">
        <v>-28649970</v>
      </c>
      <c r="Y13" s="61">
        <v>-100</v>
      </c>
      <c r="Z13" s="62">
        <v>70000000</v>
      </c>
    </row>
    <row r="14" spans="1:26" ht="12.75">
      <c r="A14" s="58" t="s">
        <v>40</v>
      </c>
      <c r="B14" s="19">
        <v>15294347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143298130</v>
      </c>
      <c r="C17" s="19">
        <v>0</v>
      </c>
      <c r="D17" s="59">
        <v>119014330</v>
      </c>
      <c r="E17" s="60">
        <v>150868080</v>
      </c>
      <c r="F17" s="60">
        <v>8982405</v>
      </c>
      <c r="G17" s="60">
        <v>6691832</v>
      </c>
      <c r="H17" s="60">
        <v>8419105</v>
      </c>
      <c r="I17" s="60">
        <v>24093342</v>
      </c>
      <c r="J17" s="60">
        <v>17466814</v>
      </c>
      <c r="K17" s="60">
        <v>10552277</v>
      </c>
      <c r="L17" s="60">
        <v>10749900</v>
      </c>
      <c r="M17" s="60">
        <v>38768991</v>
      </c>
      <c r="N17" s="60">
        <v>11385590</v>
      </c>
      <c r="O17" s="60">
        <v>10023763</v>
      </c>
      <c r="P17" s="60">
        <v>12233433</v>
      </c>
      <c r="Q17" s="60">
        <v>33642786</v>
      </c>
      <c r="R17" s="60">
        <v>0</v>
      </c>
      <c r="S17" s="60">
        <v>0</v>
      </c>
      <c r="T17" s="60">
        <v>0</v>
      </c>
      <c r="U17" s="60">
        <v>0</v>
      </c>
      <c r="V17" s="60">
        <v>96505119</v>
      </c>
      <c r="W17" s="60">
        <v>93616479</v>
      </c>
      <c r="X17" s="60">
        <v>2888640</v>
      </c>
      <c r="Y17" s="61">
        <v>3.09</v>
      </c>
      <c r="Z17" s="62">
        <v>150868080</v>
      </c>
    </row>
    <row r="18" spans="1:26" ht="12.75">
      <c r="A18" s="70" t="s">
        <v>44</v>
      </c>
      <c r="B18" s="71">
        <f>SUM(B11:B17)</f>
        <v>331184031</v>
      </c>
      <c r="C18" s="71">
        <f>SUM(C11:C17)</f>
        <v>0</v>
      </c>
      <c r="D18" s="72">
        <f aca="true" t="shared" si="1" ref="D18:Z18">SUM(D11:D17)</f>
        <v>266338432</v>
      </c>
      <c r="E18" s="73">
        <f t="shared" si="1"/>
        <v>329992224</v>
      </c>
      <c r="F18" s="73">
        <f t="shared" si="1"/>
        <v>16822747</v>
      </c>
      <c r="G18" s="73">
        <f t="shared" si="1"/>
        <v>14036828</v>
      </c>
      <c r="H18" s="73">
        <f t="shared" si="1"/>
        <v>15760757</v>
      </c>
      <c r="I18" s="73">
        <f t="shared" si="1"/>
        <v>46620332</v>
      </c>
      <c r="J18" s="73">
        <f t="shared" si="1"/>
        <v>26077106</v>
      </c>
      <c r="K18" s="73">
        <f t="shared" si="1"/>
        <v>19602261</v>
      </c>
      <c r="L18" s="73">
        <f t="shared" si="1"/>
        <v>19708833</v>
      </c>
      <c r="M18" s="73">
        <f t="shared" si="1"/>
        <v>65388200</v>
      </c>
      <c r="N18" s="73">
        <f t="shared" si="1"/>
        <v>21214405</v>
      </c>
      <c r="O18" s="73">
        <f t="shared" si="1"/>
        <v>19219384</v>
      </c>
      <c r="P18" s="73">
        <f t="shared" si="1"/>
        <v>21266725</v>
      </c>
      <c r="Q18" s="73">
        <f t="shared" si="1"/>
        <v>61700514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173709046</v>
      </c>
      <c r="W18" s="73">
        <f t="shared" si="1"/>
        <v>204109560</v>
      </c>
      <c r="X18" s="73">
        <f t="shared" si="1"/>
        <v>-30400514</v>
      </c>
      <c r="Y18" s="67">
        <f>+IF(W18&lt;&gt;0,(X18/W18)*100,0)</f>
        <v>-14.894213676223691</v>
      </c>
      <c r="Z18" s="74">
        <f t="shared" si="1"/>
        <v>329992224</v>
      </c>
    </row>
    <row r="19" spans="1:26" ht="12.75">
      <c r="A19" s="70" t="s">
        <v>45</v>
      </c>
      <c r="B19" s="75">
        <f>+B10-B18</f>
        <v>-106117057</v>
      </c>
      <c r="C19" s="75">
        <f>+C10-C18</f>
        <v>0</v>
      </c>
      <c r="D19" s="76">
        <f aca="true" t="shared" si="2" ref="D19:Z19">+D10-D18</f>
        <v>49467093</v>
      </c>
      <c r="E19" s="77">
        <f t="shared" si="2"/>
        <v>-2036699</v>
      </c>
      <c r="F19" s="77">
        <f t="shared" si="2"/>
        <v>-16822747</v>
      </c>
      <c r="G19" s="77">
        <f t="shared" si="2"/>
        <v>78405238</v>
      </c>
      <c r="H19" s="77">
        <f t="shared" si="2"/>
        <v>-11633458</v>
      </c>
      <c r="I19" s="77">
        <f t="shared" si="2"/>
        <v>49949033</v>
      </c>
      <c r="J19" s="77">
        <f t="shared" si="2"/>
        <v>-18467494</v>
      </c>
      <c r="K19" s="77">
        <f t="shared" si="2"/>
        <v>-18139127</v>
      </c>
      <c r="L19" s="77">
        <f t="shared" si="2"/>
        <v>53521699</v>
      </c>
      <c r="M19" s="77">
        <f t="shared" si="2"/>
        <v>16915078</v>
      </c>
      <c r="N19" s="77">
        <f t="shared" si="2"/>
        <v>53236048</v>
      </c>
      <c r="O19" s="77">
        <f t="shared" si="2"/>
        <v>-16996136</v>
      </c>
      <c r="P19" s="77">
        <f t="shared" si="2"/>
        <v>53440581</v>
      </c>
      <c r="Q19" s="77">
        <f t="shared" si="2"/>
        <v>89680493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156544604</v>
      </c>
      <c r="W19" s="77">
        <f>IF(E10=E18,0,W10-W18)</f>
        <v>-2257173</v>
      </c>
      <c r="X19" s="77">
        <f t="shared" si="2"/>
        <v>158801777</v>
      </c>
      <c r="Y19" s="78">
        <f>+IF(W19&lt;&gt;0,(X19/W19)*100,0)</f>
        <v>-7035.427811691882</v>
      </c>
      <c r="Z19" s="79">
        <f t="shared" si="2"/>
        <v>-2036699</v>
      </c>
    </row>
    <row r="20" spans="1:26" ht="12.75">
      <c r="A20" s="58" t="s">
        <v>46</v>
      </c>
      <c r="B20" s="19">
        <v>92311536</v>
      </c>
      <c r="C20" s="19">
        <v>0</v>
      </c>
      <c r="D20" s="59">
        <v>69534019</v>
      </c>
      <c r="E20" s="60">
        <v>69534019</v>
      </c>
      <c r="F20" s="60">
        <v>0</v>
      </c>
      <c r="G20" s="60">
        <v>8724000</v>
      </c>
      <c r="H20" s="60">
        <v>5000000</v>
      </c>
      <c r="I20" s="60">
        <v>13724000</v>
      </c>
      <c r="J20" s="60">
        <v>5000000</v>
      </c>
      <c r="K20" s="60">
        <v>5000000</v>
      </c>
      <c r="L20" s="60">
        <v>47021000</v>
      </c>
      <c r="M20" s="60">
        <v>57021000</v>
      </c>
      <c r="N20" s="60">
        <v>10000000</v>
      </c>
      <c r="O20" s="60">
        <v>0</v>
      </c>
      <c r="P20" s="60">
        <v>10000000</v>
      </c>
      <c r="Q20" s="60">
        <v>20000000</v>
      </c>
      <c r="R20" s="60">
        <v>0</v>
      </c>
      <c r="S20" s="60">
        <v>0</v>
      </c>
      <c r="T20" s="60">
        <v>0</v>
      </c>
      <c r="U20" s="60">
        <v>0</v>
      </c>
      <c r="V20" s="60">
        <v>90745000</v>
      </c>
      <c r="W20" s="60"/>
      <c r="X20" s="60">
        <v>90745000</v>
      </c>
      <c r="Y20" s="61">
        <v>0</v>
      </c>
      <c r="Z20" s="62">
        <v>69534019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-13805521</v>
      </c>
      <c r="C22" s="86">
        <f>SUM(C19:C21)</f>
        <v>0</v>
      </c>
      <c r="D22" s="87">
        <f aca="true" t="shared" si="3" ref="D22:Z22">SUM(D19:D21)</f>
        <v>119001112</v>
      </c>
      <c r="E22" s="88">
        <f t="shared" si="3"/>
        <v>67497320</v>
      </c>
      <c r="F22" s="88">
        <f t="shared" si="3"/>
        <v>-16822747</v>
      </c>
      <c r="G22" s="88">
        <f t="shared" si="3"/>
        <v>87129238</v>
      </c>
      <c r="H22" s="88">
        <f t="shared" si="3"/>
        <v>-6633458</v>
      </c>
      <c r="I22" s="88">
        <f t="shared" si="3"/>
        <v>63673033</v>
      </c>
      <c r="J22" s="88">
        <f t="shared" si="3"/>
        <v>-13467494</v>
      </c>
      <c r="K22" s="88">
        <f t="shared" si="3"/>
        <v>-13139127</v>
      </c>
      <c r="L22" s="88">
        <f t="shared" si="3"/>
        <v>100542699</v>
      </c>
      <c r="M22" s="88">
        <f t="shared" si="3"/>
        <v>73936078</v>
      </c>
      <c r="N22" s="88">
        <f t="shared" si="3"/>
        <v>63236048</v>
      </c>
      <c r="O22" s="88">
        <f t="shared" si="3"/>
        <v>-16996136</v>
      </c>
      <c r="P22" s="88">
        <f t="shared" si="3"/>
        <v>63440581</v>
      </c>
      <c r="Q22" s="88">
        <f t="shared" si="3"/>
        <v>109680493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247289604</v>
      </c>
      <c r="W22" s="88">
        <f t="shared" si="3"/>
        <v>-2257173</v>
      </c>
      <c r="X22" s="88">
        <f t="shared" si="3"/>
        <v>249546777</v>
      </c>
      <c r="Y22" s="89">
        <f>+IF(W22&lt;&gt;0,(X22/W22)*100,0)</f>
        <v>-11055.722224215866</v>
      </c>
      <c r="Z22" s="90">
        <f t="shared" si="3"/>
        <v>67497320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-13805521</v>
      </c>
      <c r="C24" s="75">
        <f>SUM(C22:C23)</f>
        <v>0</v>
      </c>
      <c r="D24" s="76">
        <f aca="true" t="shared" si="4" ref="D24:Z24">SUM(D22:D23)</f>
        <v>119001112</v>
      </c>
      <c r="E24" s="77">
        <f t="shared" si="4"/>
        <v>67497320</v>
      </c>
      <c r="F24" s="77">
        <f t="shared" si="4"/>
        <v>-16822747</v>
      </c>
      <c r="G24" s="77">
        <f t="shared" si="4"/>
        <v>87129238</v>
      </c>
      <c r="H24" s="77">
        <f t="shared" si="4"/>
        <v>-6633458</v>
      </c>
      <c r="I24" s="77">
        <f t="shared" si="4"/>
        <v>63673033</v>
      </c>
      <c r="J24" s="77">
        <f t="shared" si="4"/>
        <v>-13467494</v>
      </c>
      <c r="K24" s="77">
        <f t="shared" si="4"/>
        <v>-13139127</v>
      </c>
      <c r="L24" s="77">
        <f t="shared" si="4"/>
        <v>100542699</v>
      </c>
      <c r="M24" s="77">
        <f t="shared" si="4"/>
        <v>73936078</v>
      </c>
      <c r="N24" s="77">
        <f t="shared" si="4"/>
        <v>63236048</v>
      </c>
      <c r="O24" s="77">
        <f t="shared" si="4"/>
        <v>-16996136</v>
      </c>
      <c r="P24" s="77">
        <f t="shared" si="4"/>
        <v>63440581</v>
      </c>
      <c r="Q24" s="77">
        <f t="shared" si="4"/>
        <v>109680493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247289604</v>
      </c>
      <c r="W24" s="77">
        <f t="shared" si="4"/>
        <v>-2257173</v>
      </c>
      <c r="X24" s="77">
        <f t="shared" si="4"/>
        <v>249546777</v>
      </c>
      <c r="Y24" s="78">
        <f>+IF(W24&lt;&gt;0,(X24/W24)*100,0)</f>
        <v>-11055.722224215866</v>
      </c>
      <c r="Z24" s="79">
        <f t="shared" si="4"/>
        <v>67497320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160507105</v>
      </c>
      <c r="C27" s="22">
        <v>0</v>
      </c>
      <c r="D27" s="99">
        <v>158211413</v>
      </c>
      <c r="E27" s="100">
        <v>138507663</v>
      </c>
      <c r="F27" s="100">
        <v>12775212</v>
      </c>
      <c r="G27" s="100">
        <v>8166367</v>
      </c>
      <c r="H27" s="100">
        <v>7618255</v>
      </c>
      <c r="I27" s="100">
        <v>28559834</v>
      </c>
      <c r="J27" s="100">
        <v>18518751</v>
      </c>
      <c r="K27" s="100">
        <v>9443687</v>
      </c>
      <c r="L27" s="100">
        <v>7592727</v>
      </c>
      <c r="M27" s="100">
        <v>35555165</v>
      </c>
      <c r="N27" s="100">
        <v>8822956</v>
      </c>
      <c r="O27" s="100">
        <v>11543695</v>
      </c>
      <c r="P27" s="100">
        <v>2802513</v>
      </c>
      <c r="Q27" s="100">
        <v>23169164</v>
      </c>
      <c r="R27" s="100">
        <v>0</v>
      </c>
      <c r="S27" s="100">
        <v>0</v>
      </c>
      <c r="T27" s="100">
        <v>0</v>
      </c>
      <c r="U27" s="100">
        <v>0</v>
      </c>
      <c r="V27" s="100">
        <v>87284163</v>
      </c>
      <c r="W27" s="100">
        <v>103880747</v>
      </c>
      <c r="X27" s="100">
        <v>-16596584</v>
      </c>
      <c r="Y27" s="101">
        <v>-15.98</v>
      </c>
      <c r="Z27" s="102">
        <v>138507663</v>
      </c>
    </row>
    <row r="28" spans="1:26" ht="12.75">
      <c r="A28" s="103" t="s">
        <v>46</v>
      </c>
      <c r="B28" s="19">
        <v>160507105</v>
      </c>
      <c r="C28" s="19">
        <v>0</v>
      </c>
      <c r="D28" s="59">
        <v>158211413</v>
      </c>
      <c r="E28" s="60">
        <v>138507663</v>
      </c>
      <c r="F28" s="60">
        <v>12775212</v>
      </c>
      <c r="G28" s="60">
        <v>8166367</v>
      </c>
      <c r="H28" s="60">
        <v>7618255</v>
      </c>
      <c r="I28" s="60">
        <v>28559834</v>
      </c>
      <c r="J28" s="60">
        <v>18518751</v>
      </c>
      <c r="K28" s="60">
        <v>9443687</v>
      </c>
      <c r="L28" s="60">
        <v>7592727</v>
      </c>
      <c r="M28" s="60">
        <v>35555165</v>
      </c>
      <c r="N28" s="60">
        <v>8822956</v>
      </c>
      <c r="O28" s="60">
        <v>11543695</v>
      </c>
      <c r="P28" s="60">
        <v>2802513</v>
      </c>
      <c r="Q28" s="60">
        <v>23169164</v>
      </c>
      <c r="R28" s="60">
        <v>0</v>
      </c>
      <c r="S28" s="60">
        <v>0</v>
      </c>
      <c r="T28" s="60">
        <v>0</v>
      </c>
      <c r="U28" s="60">
        <v>0</v>
      </c>
      <c r="V28" s="60">
        <v>87284163</v>
      </c>
      <c r="W28" s="60">
        <v>103880747</v>
      </c>
      <c r="X28" s="60">
        <v>-16596584</v>
      </c>
      <c r="Y28" s="61">
        <v>-15.98</v>
      </c>
      <c r="Z28" s="62">
        <v>138507663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160507105</v>
      </c>
      <c r="C32" s="22">
        <f>SUM(C28:C31)</f>
        <v>0</v>
      </c>
      <c r="D32" s="99">
        <f aca="true" t="shared" si="5" ref="D32:Z32">SUM(D28:D31)</f>
        <v>158211413</v>
      </c>
      <c r="E32" s="100">
        <f t="shared" si="5"/>
        <v>138507663</v>
      </c>
      <c r="F32" s="100">
        <f t="shared" si="5"/>
        <v>12775212</v>
      </c>
      <c r="G32" s="100">
        <f t="shared" si="5"/>
        <v>8166367</v>
      </c>
      <c r="H32" s="100">
        <f t="shared" si="5"/>
        <v>7618255</v>
      </c>
      <c r="I32" s="100">
        <f t="shared" si="5"/>
        <v>28559834</v>
      </c>
      <c r="J32" s="100">
        <f t="shared" si="5"/>
        <v>18518751</v>
      </c>
      <c r="K32" s="100">
        <f t="shared" si="5"/>
        <v>9443687</v>
      </c>
      <c r="L32" s="100">
        <f t="shared" si="5"/>
        <v>7592727</v>
      </c>
      <c r="M32" s="100">
        <f t="shared" si="5"/>
        <v>35555165</v>
      </c>
      <c r="N32" s="100">
        <f t="shared" si="5"/>
        <v>8822956</v>
      </c>
      <c r="O32" s="100">
        <f t="shared" si="5"/>
        <v>11543695</v>
      </c>
      <c r="P32" s="100">
        <f t="shared" si="5"/>
        <v>2802513</v>
      </c>
      <c r="Q32" s="100">
        <f t="shared" si="5"/>
        <v>23169164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87284163</v>
      </c>
      <c r="W32" s="100">
        <f t="shared" si="5"/>
        <v>103880747</v>
      </c>
      <c r="X32" s="100">
        <f t="shared" si="5"/>
        <v>-16596584</v>
      </c>
      <c r="Y32" s="101">
        <f>+IF(W32&lt;&gt;0,(X32/W32)*100,0)</f>
        <v>-15.97657359934079</v>
      </c>
      <c r="Z32" s="102">
        <f t="shared" si="5"/>
        <v>138507663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85586414</v>
      </c>
      <c r="C35" s="19">
        <v>0</v>
      </c>
      <c r="D35" s="59">
        <v>165554142</v>
      </c>
      <c r="E35" s="60">
        <v>165554142</v>
      </c>
      <c r="F35" s="60">
        <v>-4294528</v>
      </c>
      <c r="G35" s="60">
        <v>35863654</v>
      </c>
      <c r="H35" s="60">
        <v>362995</v>
      </c>
      <c r="I35" s="60">
        <v>362995</v>
      </c>
      <c r="J35" s="60">
        <v>-3136563</v>
      </c>
      <c r="K35" s="60">
        <v>-4428217</v>
      </c>
      <c r="L35" s="60">
        <v>-4428217</v>
      </c>
      <c r="M35" s="60">
        <v>-4428217</v>
      </c>
      <c r="N35" s="60">
        <v>45748181</v>
      </c>
      <c r="O35" s="60">
        <v>-4407840</v>
      </c>
      <c r="P35" s="60">
        <v>-1079650</v>
      </c>
      <c r="Q35" s="60">
        <v>-1079650</v>
      </c>
      <c r="R35" s="60">
        <v>0</v>
      </c>
      <c r="S35" s="60">
        <v>0</v>
      </c>
      <c r="T35" s="60">
        <v>0</v>
      </c>
      <c r="U35" s="60">
        <v>0</v>
      </c>
      <c r="V35" s="60">
        <v>-1079650</v>
      </c>
      <c r="W35" s="60">
        <v>124165607</v>
      </c>
      <c r="X35" s="60">
        <v>-125245257</v>
      </c>
      <c r="Y35" s="61">
        <v>-100.87</v>
      </c>
      <c r="Z35" s="62">
        <v>165554142</v>
      </c>
    </row>
    <row r="36" spans="1:26" ht="12.75">
      <c r="A36" s="58" t="s">
        <v>57</v>
      </c>
      <c r="B36" s="19">
        <v>572325464</v>
      </c>
      <c r="C36" s="19">
        <v>0</v>
      </c>
      <c r="D36" s="59">
        <v>158211413</v>
      </c>
      <c r="E36" s="60">
        <v>138507663</v>
      </c>
      <c r="F36" s="60">
        <v>12775212</v>
      </c>
      <c r="G36" s="60">
        <v>20941579</v>
      </c>
      <c r="H36" s="60">
        <v>28559834</v>
      </c>
      <c r="I36" s="60">
        <v>28559834</v>
      </c>
      <c r="J36" s="60">
        <v>47078585</v>
      </c>
      <c r="K36" s="60">
        <v>56522273</v>
      </c>
      <c r="L36" s="60">
        <v>56522273</v>
      </c>
      <c r="M36" s="60">
        <v>56522273</v>
      </c>
      <c r="N36" s="60">
        <v>16415684</v>
      </c>
      <c r="O36" s="60">
        <v>84481653</v>
      </c>
      <c r="P36" s="60">
        <v>90867754</v>
      </c>
      <c r="Q36" s="60">
        <v>90867754</v>
      </c>
      <c r="R36" s="60">
        <v>0</v>
      </c>
      <c r="S36" s="60">
        <v>0</v>
      </c>
      <c r="T36" s="60">
        <v>0</v>
      </c>
      <c r="U36" s="60">
        <v>0</v>
      </c>
      <c r="V36" s="60">
        <v>90867754</v>
      </c>
      <c r="W36" s="60">
        <v>103880747</v>
      </c>
      <c r="X36" s="60">
        <v>-13012993</v>
      </c>
      <c r="Y36" s="61">
        <v>-12.53</v>
      </c>
      <c r="Z36" s="62">
        <v>138507663</v>
      </c>
    </row>
    <row r="37" spans="1:26" ht="12.75">
      <c r="A37" s="58" t="s">
        <v>58</v>
      </c>
      <c r="B37" s="19">
        <v>45225820</v>
      </c>
      <c r="C37" s="19">
        <v>0</v>
      </c>
      <c r="D37" s="59">
        <v>0</v>
      </c>
      <c r="E37" s="60">
        <v>0</v>
      </c>
      <c r="F37" s="60">
        <v>29695084</v>
      </c>
      <c r="G37" s="60">
        <v>-9109606</v>
      </c>
      <c r="H37" s="60">
        <v>-30358552</v>
      </c>
      <c r="I37" s="60">
        <v>-30358552</v>
      </c>
      <c r="J37" s="60">
        <v>-1842770</v>
      </c>
      <c r="K37" s="60">
        <v>19448402</v>
      </c>
      <c r="L37" s="60">
        <v>19448402</v>
      </c>
      <c r="M37" s="60">
        <v>19448402</v>
      </c>
      <c r="N37" s="60">
        <v>-22206292</v>
      </c>
      <c r="O37" s="60">
        <v>-18318569</v>
      </c>
      <c r="P37" s="60">
        <v>-71756358</v>
      </c>
      <c r="Q37" s="60">
        <v>-71756358</v>
      </c>
      <c r="R37" s="60">
        <v>0</v>
      </c>
      <c r="S37" s="60">
        <v>0</v>
      </c>
      <c r="T37" s="60">
        <v>0</v>
      </c>
      <c r="U37" s="60">
        <v>0</v>
      </c>
      <c r="V37" s="60">
        <v>-71756358</v>
      </c>
      <c r="W37" s="60"/>
      <c r="X37" s="60">
        <v>-71756358</v>
      </c>
      <c r="Y37" s="61">
        <v>0</v>
      </c>
      <c r="Z37" s="62">
        <v>0</v>
      </c>
    </row>
    <row r="38" spans="1:26" ht="12.75">
      <c r="A38" s="58" t="s">
        <v>59</v>
      </c>
      <c r="B38" s="19">
        <v>23032046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589654012</v>
      </c>
      <c r="C39" s="19">
        <v>0</v>
      </c>
      <c r="D39" s="59">
        <v>323765555</v>
      </c>
      <c r="E39" s="60">
        <v>304061805</v>
      </c>
      <c r="F39" s="60">
        <v>-21214400</v>
      </c>
      <c r="G39" s="60">
        <v>65914839</v>
      </c>
      <c r="H39" s="60">
        <v>59281381</v>
      </c>
      <c r="I39" s="60">
        <v>59281381</v>
      </c>
      <c r="J39" s="60">
        <v>45784792</v>
      </c>
      <c r="K39" s="60">
        <v>32645654</v>
      </c>
      <c r="L39" s="60">
        <v>32645654</v>
      </c>
      <c r="M39" s="60">
        <v>32645654</v>
      </c>
      <c r="N39" s="60">
        <v>84370157</v>
      </c>
      <c r="O39" s="60">
        <v>98392382</v>
      </c>
      <c r="P39" s="60">
        <v>161544462</v>
      </c>
      <c r="Q39" s="60">
        <v>161544462</v>
      </c>
      <c r="R39" s="60">
        <v>0</v>
      </c>
      <c r="S39" s="60">
        <v>0</v>
      </c>
      <c r="T39" s="60">
        <v>0</v>
      </c>
      <c r="U39" s="60">
        <v>0</v>
      </c>
      <c r="V39" s="60">
        <v>161544462</v>
      </c>
      <c r="W39" s="60">
        <v>228046354</v>
      </c>
      <c r="X39" s="60">
        <v>-66501892</v>
      </c>
      <c r="Y39" s="61">
        <v>-29.16</v>
      </c>
      <c r="Z39" s="62">
        <v>304061805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33879571</v>
      </c>
      <c r="C42" s="19">
        <v>0</v>
      </c>
      <c r="D42" s="59">
        <v>158211413</v>
      </c>
      <c r="E42" s="60">
        <v>138507667</v>
      </c>
      <c r="F42" s="60">
        <v>-16822746</v>
      </c>
      <c r="G42" s="60">
        <v>87129243</v>
      </c>
      <c r="H42" s="60">
        <v>-6633458</v>
      </c>
      <c r="I42" s="60">
        <v>63673039</v>
      </c>
      <c r="J42" s="60">
        <v>-13467494</v>
      </c>
      <c r="K42" s="60">
        <v>-13139127</v>
      </c>
      <c r="L42" s="60">
        <v>100542699</v>
      </c>
      <c r="M42" s="60">
        <v>73936078</v>
      </c>
      <c r="N42" s="60">
        <v>-16724733</v>
      </c>
      <c r="O42" s="60">
        <v>-16996136</v>
      </c>
      <c r="P42" s="60">
        <v>63440581</v>
      </c>
      <c r="Q42" s="60">
        <v>29719712</v>
      </c>
      <c r="R42" s="60">
        <v>0</v>
      </c>
      <c r="S42" s="60">
        <v>0</v>
      </c>
      <c r="T42" s="60">
        <v>0</v>
      </c>
      <c r="U42" s="60">
        <v>0</v>
      </c>
      <c r="V42" s="60">
        <v>167328829</v>
      </c>
      <c r="W42" s="60">
        <v>136534603</v>
      </c>
      <c r="X42" s="60">
        <v>30794226</v>
      </c>
      <c r="Y42" s="61">
        <v>22.55</v>
      </c>
      <c r="Z42" s="62">
        <v>138507667</v>
      </c>
    </row>
    <row r="43" spans="1:26" ht="12.75">
      <c r="A43" s="58" t="s">
        <v>63</v>
      </c>
      <c r="B43" s="19">
        <v>-121629258</v>
      </c>
      <c r="C43" s="19">
        <v>0</v>
      </c>
      <c r="D43" s="59">
        <v>-158211413</v>
      </c>
      <c r="E43" s="60">
        <v>-138507661</v>
      </c>
      <c r="F43" s="60">
        <v>-12775212</v>
      </c>
      <c r="G43" s="60">
        <v>-8166367</v>
      </c>
      <c r="H43" s="60">
        <v>-7618255</v>
      </c>
      <c r="I43" s="60">
        <v>-28559834</v>
      </c>
      <c r="J43" s="60">
        <v>-18518751</v>
      </c>
      <c r="K43" s="60">
        <v>-9443687</v>
      </c>
      <c r="L43" s="60">
        <v>-7592727</v>
      </c>
      <c r="M43" s="60">
        <v>-35555165</v>
      </c>
      <c r="N43" s="60">
        <v>-8822956</v>
      </c>
      <c r="O43" s="60">
        <v>-11543695</v>
      </c>
      <c r="P43" s="60">
        <v>-2802515</v>
      </c>
      <c r="Q43" s="60">
        <v>-23169166</v>
      </c>
      <c r="R43" s="60">
        <v>0</v>
      </c>
      <c r="S43" s="60">
        <v>0</v>
      </c>
      <c r="T43" s="60">
        <v>0</v>
      </c>
      <c r="U43" s="60">
        <v>0</v>
      </c>
      <c r="V43" s="60">
        <v>-87284165</v>
      </c>
      <c r="W43" s="60">
        <v>-100930513</v>
      </c>
      <c r="X43" s="60">
        <v>13646348</v>
      </c>
      <c r="Y43" s="61">
        <v>-13.52</v>
      </c>
      <c r="Z43" s="62">
        <v>-138507661</v>
      </c>
    </row>
    <row r="44" spans="1:26" ht="12.75">
      <c r="A44" s="58" t="s">
        <v>64</v>
      </c>
      <c r="B44" s="19">
        <v>9086732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66371387</v>
      </c>
      <c r="C45" s="22">
        <v>0</v>
      </c>
      <c r="D45" s="99">
        <v>0</v>
      </c>
      <c r="E45" s="100">
        <v>5</v>
      </c>
      <c r="F45" s="100">
        <v>-29597958</v>
      </c>
      <c r="G45" s="100">
        <v>49364918</v>
      </c>
      <c r="H45" s="100">
        <v>35113205</v>
      </c>
      <c r="I45" s="100">
        <v>35113205</v>
      </c>
      <c r="J45" s="100">
        <v>3126960</v>
      </c>
      <c r="K45" s="100">
        <v>-19455854</v>
      </c>
      <c r="L45" s="100">
        <v>73494118</v>
      </c>
      <c r="M45" s="100">
        <v>73494118</v>
      </c>
      <c r="N45" s="100">
        <v>47946429</v>
      </c>
      <c r="O45" s="100">
        <v>19406598</v>
      </c>
      <c r="P45" s="100">
        <v>80044664</v>
      </c>
      <c r="Q45" s="100">
        <v>80044664</v>
      </c>
      <c r="R45" s="100">
        <v>0</v>
      </c>
      <c r="S45" s="100">
        <v>0</v>
      </c>
      <c r="T45" s="100">
        <v>0</v>
      </c>
      <c r="U45" s="100">
        <v>0</v>
      </c>
      <c r="V45" s="100">
        <v>80044664</v>
      </c>
      <c r="W45" s="100">
        <v>35604089</v>
      </c>
      <c r="X45" s="100">
        <v>44440575</v>
      </c>
      <c r="Y45" s="101">
        <v>124.82</v>
      </c>
      <c r="Z45" s="102">
        <v>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15852792</v>
      </c>
      <c r="C49" s="52">
        <v>0</v>
      </c>
      <c r="D49" s="129">
        <v>278699</v>
      </c>
      <c r="E49" s="54">
        <v>301502</v>
      </c>
      <c r="F49" s="54">
        <v>0</v>
      </c>
      <c r="G49" s="54">
        <v>0</v>
      </c>
      <c r="H49" s="54">
        <v>0</v>
      </c>
      <c r="I49" s="54">
        <v>353841</v>
      </c>
      <c r="J49" s="54">
        <v>0</v>
      </c>
      <c r="K49" s="54">
        <v>0</v>
      </c>
      <c r="L49" s="54">
        <v>0</v>
      </c>
      <c r="M49" s="54">
        <v>139369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16926203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2505386</v>
      </c>
      <c r="C51" s="52">
        <v>0</v>
      </c>
      <c r="D51" s="129">
        <v>39100</v>
      </c>
      <c r="E51" s="54">
        <v>0</v>
      </c>
      <c r="F51" s="54">
        <v>0</v>
      </c>
      <c r="G51" s="54">
        <v>0</v>
      </c>
      <c r="H51" s="54">
        <v>0</v>
      </c>
      <c r="I51" s="54">
        <v>10075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2554561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100.00003830664701</v>
      </c>
      <c r="F58" s="7">
        <f t="shared" si="6"/>
        <v>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58.99851056790647</v>
      </c>
      <c r="X58" s="7">
        <f t="shared" si="6"/>
        <v>0</v>
      </c>
      <c r="Y58" s="7">
        <f t="shared" si="6"/>
        <v>0</v>
      </c>
      <c r="Z58" s="8">
        <f t="shared" si="6"/>
        <v>100.00003830664701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100.00002486927467</v>
      </c>
      <c r="F59" s="10">
        <f t="shared" si="7"/>
        <v>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57.839003190636305</v>
      </c>
      <c r="X59" s="10">
        <f t="shared" si="7"/>
        <v>0</v>
      </c>
      <c r="Y59" s="10">
        <f t="shared" si="7"/>
        <v>0</v>
      </c>
      <c r="Z59" s="11">
        <f t="shared" si="7"/>
        <v>100.00002486927467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100.00008333333332</v>
      </c>
      <c r="F60" s="13">
        <f t="shared" si="7"/>
        <v>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65.72077777777777</v>
      </c>
      <c r="X60" s="13">
        <f t="shared" si="7"/>
        <v>0</v>
      </c>
      <c r="Y60" s="13">
        <f t="shared" si="7"/>
        <v>0</v>
      </c>
      <c r="Z60" s="14">
        <f t="shared" si="7"/>
        <v>100.00008333333332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100.00008333333332</v>
      </c>
      <c r="F64" s="13">
        <f t="shared" si="7"/>
        <v>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65.72077777777777</v>
      </c>
      <c r="X64" s="13">
        <f t="shared" si="7"/>
        <v>0</v>
      </c>
      <c r="Y64" s="13">
        <f t="shared" si="7"/>
        <v>0</v>
      </c>
      <c r="Z64" s="14">
        <f t="shared" si="7"/>
        <v>100.00008333333332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9024054</v>
      </c>
      <c r="C67" s="24"/>
      <c r="D67" s="25">
        <v>4821026</v>
      </c>
      <c r="E67" s="26">
        <v>5221026</v>
      </c>
      <c r="F67" s="26"/>
      <c r="G67" s="26">
        <v>2172738</v>
      </c>
      <c r="H67" s="26">
        <v>1289382</v>
      </c>
      <c r="I67" s="26">
        <v>3462120</v>
      </c>
      <c r="J67" s="26">
        <v>-2442789</v>
      </c>
      <c r="K67" s="26">
        <v>602596</v>
      </c>
      <c r="L67" s="26">
        <v>375829</v>
      </c>
      <c r="M67" s="26">
        <v>-1464364</v>
      </c>
      <c r="N67" s="26">
        <v>375829</v>
      </c>
      <c r="O67" s="26">
        <v>375829</v>
      </c>
      <c r="P67" s="26">
        <v>630120</v>
      </c>
      <c r="Q67" s="26">
        <v>1381778</v>
      </c>
      <c r="R67" s="26"/>
      <c r="S67" s="26"/>
      <c r="T67" s="26"/>
      <c r="U67" s="26"/>
      <c r="V67" s="26">
        <v>3379534</v>
      </c>
      <c r="W67" s="26">
        <v>6117768</v>
      </c>
      <c r="X67" s="26"/>
      <c r="Y67" s="25"/>
      <c r="Z67" s="27">
        <v>5221026</v>
      </c>
    </row>
    <row r="68" spans="1:26" ht="12.75" hidden="1">
      <c r="A68" s="37" t="s">
        <v>31</v>
      </c>
      <c r="B68" s="19">
        <v>7701146</v>
      </c>
      <c r="C68" s="19"/>
      <c r="D68" s="20">
        <v>3621026</v>
      </c>
      <c r="E68" s="21">
        <v>4021026</v>
      </c>
      <c r="F68" s="21"/>
      <c r="G68" s="21">
        <v>569770</v>
      </c>
      <c r="H68" s="21">
        <v>1008855</v>
      </c>
      <c r="I68" s="21">
        <v>1578625</v>
      </c>
      <c r="J68" s="21">
        <v>-570747</v>
      </c>
      <c r="K68" s="21">
        <v>670620</v>
      </c>
      <c r="L68" s="21">
        <v>336285</v>
      </c>
      <c r="M68" s="21">
        <v>436158</v>
      </c>
      <c r="N68" s="21">
        <v>336285</v>
      </c>
      <c r="O68" s="21">
        <v>336285</v>
      </c>
      <c r="P68" s="21">
        <v>336285</v>
      </c>
      <c r="Q68" s="21">
        <v>1008855</v>
      </c>
      <c r="R68" s="21"/>
      <c r="S68" s="21"/>
      <c r="T68" s="21"/>
      <c r="U68" s="21"/>
      <c r="V68" s="21">
        <v>3023638</v>
      </c>
      <c r="W68" s="21">
        <v>5217768</v>
      </c>
      <c r="X68" s="21"/>
      <c r="Y68" s="20"/>
      <c r="Z68" s="23">
        <v>4021026</v>
      </c>
    </row>
    <row r="69" spans="1:26" ht="12.75" hidden="1">
      <c r="A69" s="38" t="s">
        <v>32</v>
      </c>
      <c r="B69" s="19">
        <v>1322908</v>
      </c>
      <c r="C69" s="19"/>
      <c r="D69" s="20">
        <v>1200000</v>
      </c>
      <c r="E69" s="21">
        <v>1200000</v>
      </c>
      <c r="F69" s="21"/>
      <c r="G69" s="21">
        <v>1602968</v>
      </c>
      <c r="H69" s="21">
        <v>280527</v>
      </c>
      <c r="I69" s="21">
        <v>1883495</v>
      </c>
      <c r="J69" s="21">
        <v>-1872042</v>
      </c>
      <c r="K69" s="21">
        <v>-68024</v>
      </c>
      <c r="L69" s="21">
        <v>39544</v>
      </c>
      <c r="M69" s="21">
        <v>-1900522</v>
      </c>
      <c r="N69" s="21">
        <v>39544</v>
      </c>
      <c r="O69" s="21">
        <v>39544</v>
      </c>
      <c r="P69" s="21">
        <v>293835</v>
      </c>
      <c r="Q69" s="21">
        <v>372923</v>
      </c>
      <c r="R69" s="21"/>
      <c r="S69" s="21"/>
      <c r="T69" s="21"/>
      <c r="U69" s="21"/>
      <c r="V69" s="21">
        <v>355896</v>
      </c>
      <c r="W69" s="21">
        <v>900000</v>
      </c>
      <c r="X69" s="21"/>
      <c r="Y69" s="20"/>
      <c r="Z69" s="23">
        <v>1200000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1322908</v>
      </c>
      <c r="C73" s="19"/>
      <c r="D73" s="20">
        <v>1200000</v>
      </c>
      <c r="E73" s="21">
        <v>1200000</v>
      </c>
      <c r="F73" s="21"/>
      <c r="G73" s="21">
        <v>1602968</v>
      </c>
      <c r="H73" s="21">
        <v>280527</v>
      </c>
      <c r="I73" s="21">
        <v>1883495</v>
      </c>
      <c r="J73" s="21">
        <v>-1872042</v>
      </c>
      <c r="K73" s="21">
        <v>-68024</v>
      </c>
      <c r="L73" s="21">
        <v>39544</v>
      </c>
      <c r="M73" s="21">
        <v>-1900522</v>
      </c>
      <c r="N73" s="21">
        <v>39544</v>
      </c>
      <c r="O73" s="21">
        <v>39544</v>
      </c>
      <c r="P73" s="21">
        <v>293835</v>
      </c>
      <c r="Q73" s="21">
        <v>372923</v>
      </c>
      <c r="R73" s="21"/>
      <c r="S73" s="21"/>
      <c r="T73" s="21"/>
      <c r="U73" s="21"/>
      <c r="V73" s="21">
        <v>355896</v>
      </c>
      <c r="W73" s="21">
        <v>900000</v>
      </c>
      <c r="X73" s="21"/>
      <c r="Y73" s="20"/>
      <c r="Z73" s="23">
        <v>1200000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9024054</v>
      </c>
      <c r="C76" s="32"/>
      <c r="D76" s="33">
        <v>4821026</v>
      </c>
      <c r="E76" s="34">
        <v>5221028</v>
      </c>
      <c r="F76" s="34"/>
      <c r="G76" s="34">
        <v>2172738</v>
      </c>
      <c r="H76" s="34">
        <v>1289382</v>
      </c>
      <c r="I76" s="34">
        <v>3462120</v>
      </c>
      <c r="J76" s="34">
        <v>-2442789</v>
      </c>
      <c r="K76" s="34">
        <v>602596</v>
      </c>
      <c r="L76" s="34">
        <v>375829</v>
      </c>
      <c r="M76" s="34">
        <v>-1464364</v>
      </c>
      <c r="N76" s="34">
        <v>375829</v>
      </c>
      <c r="O76" s="34">
        <v>375829</v>
      </c>
      <c r="P76" s="34">
        <v>630120</v>
      </c>
      <c r="Q76" s="34">
        <v>1381778</v>
      </c>
      <c r="R76" s="34"/>
      <c r="S76" s="34"/>
      <c r="T76" s="34"/>
      <c r="U76" s="34"/>
      <c r="V76" s="34">
        <v>3379534</v>
      </c>
      <c r="W76" s="34">
        <v>3609392</v>
      </c>
      <c r="X76" s="34"/>
      <c r="Y76" s="33"/>
      <c r="Z76" s="35">
        <v>5221028</v>
      </c>
    </row>
    <row r="77" spans="1:26" ht="12.75" hidden="1">
      <c r="A77" s="37" t="s">
        <v>31</v>
      </c>
      <c r="B77" s="19">
        <v>7701146</v>
      </c>
      <c r="C77" s="19"/>
      <c r="D77" s="20">
        <v>3621026</v>
      </c>
      <c r="E77" s="21">
        <v>4021027</v>
      </c>
      <c r="F77" s="21"/>
      <c r="G77" s="21">
        <v>569770</v>
      </c>
      <c r="H77" s="21">
        <v>1008855</v>
      </c>
      <c r="I77" s="21">
        <v>1578625</v>
      </c>
      <c r="J77" s="21">
        <v>-570747</v>
      </c>
      <c r="K77" s="21">
        <v>670620</v>
      </c>
      <c r="L77" s="21">
        <v>336285</v>
      </c>
      <c r="M77" s="21">
        <v>436158</v>
      </c>
      <c r="N77" s="21">
        <v>336285</v>
      </c>
      <c r="O77" s="21">
        <v>336285</v>
      </c>
      <c r="P77" s="21">
        <v>336285</v>
      </c>
      <c r="Q77" s="21">
        <v>1008855</v>
      </c>
      <c r="R77" s="21"/>
      <c r="S77" s="21"/>
      <c r="T77" s="21"/>
      <c r="U77" s="21"/>
      <c r="V77" s="21">
        <v>3023638</v>
      </c>
      <c r="W77" s="21">
        <v>3017905</v>
      </c>
      <c r="X77" s="21"/>
      <c r="Y77" s="20"/>
      <c r="Z77" s="23">
        <v>4021027</v>
      </c>
    </row>
    <row r="78" spans="1:26" ht="12.75" hidden="1">
      <c r="A78" s="38" t="s">
        <v>32</v>
      </c>
      <c r="B78" s="19">
        <v>1322908</v>
      </c>
      <c r="C78" s="19"/>
      <c r="D78" s="20">
        <v>1200000</v>
      </c>
      <c r="E78" s="21">
        <v>1200001</v>
      </c>
      <c r="F78" s="21"/>
      <c r="G78" s="21">
        <v>1602968</v>
      </c>
      <c r="H78" s="21">
        <v>280527</v>
      </c>
      <c r="I78" s="21">
        <v>1883495</v>
      </c>
      <c r="J78" s="21">
        <v>-1872042</v>
      </c>
      <c r="K78" s="21">
        <v>-68024</v>
      </c>
      <c r="L78" s="21">
        <v>39544</v>
      </c>
      <c r="M78" s="21">
        <v>-1900522</v>
      </c>
      <c r="N78" s="21">
        <v>39544</v>
      </c>
      <c r="O78" s="21">
        <v>39544</v>
      </c>
      <c r="P78" s="21">
        <v>293835</v>
      </c>
      <c r="Q78" s="21">
        <v>372923</v>
      </c>
      <c r="R78" s="21"/>
      <c r="S78" s="21"/>
      <c r="T78" s="21"/>
      <c r="U78" s="21"/>
      <c r="V78" s="21">
        <v>355896</v>
      </c>
      <c r="W78" s="21">
        <v>591487</v>
      </c>
      <c r="X78" s="21"/>
      <c r="Y78" s="20"/>
      <c r="Z78" s="23">
        <v>1200001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1322908</v>
      </c>
      <c r="C82" s="19"/>
      <c r="D82" s="20">
        <v>1200000</v>
      </c>
      <c r="E82" s="21">
        <v>1200001</v>
      </c>
      <c r="F82" s="21"/>
      <c r="G82" s="21">
        <v>1602968</v>
      </c>
      <c r="H82" s="21">
        <v>280527</v>
      </c>
      <c r="I82" s="21">
        <v>1883495</v>
      </c>
      <c r="J82" s="21">
        <v>-1872042</v>
      </c>
      <c r="K82" s="21">
        <v>-68024</v>
      </c>
      <c r="L82" s="21">
        <v>39544</v>
      </c>
      <c r="M82" s="21">
        <v>-1900522</v>
      </c>
      <c r="N82" s="21">
        <v>39544</v>
      </c>
      <c r="O82" s="21">
        <v>39544</v>
      </c>
      <c r="P82" s="21">
        <v>293835</v>
      </c>
      <c r="Q82" s="21">
        <v>372923</v>
      </c>
      <c r="R82" s="21"/>
      <c r="S82" s="21"/>
      <c r="T82" s="21"/>
      <c r="U82" s="21"/>
      <c r="V82" s="21">
        <v>355896</v>
      </c>
      <c r="W82" s="21">
        <v>591487</v>
      </c>
      <c r="X82" s="21"/>
      <c r="Y82" s="20"/>
      <c r="Z82" s="23">
        <v>1200001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14283536</v>
      </c>
      <c r="D5" s="357">
        <f t="shared" si="0"/>
        <v>0</v>
      </c>
      <c r="E5" s="356">
        <f t="shared" si="0"/>
        <v>13314045</v>
      </c>
      <c r="F5" s="358">
        <f t="shared" si="0"/>
        <v>23014045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17260534</v>
      </c>
      <c r="Y5" s="358">
        <f t="shared" si="0"/>
        <v>-17260534</v>
      </c>
      <c r="Z5" s="359">
        <f>+IF(X5&lt;&gt;0,+(Y5/X5)*100,0)</f>
        <v>-100</v>
      </c>
      <c r="AA5" s="360">
        <f>+AA6+AA8+AA11+AA13+AA15</f>
        <v>23014045</v>
      </c>
    </row>
    <row r="6" spans="1:27" ht="12.75">
      <c r="A6" s="361" t="s">
        <v>205</v>
      </c>
      <c r="B6" s="142"/>
      <c r="C6" s="60">
        <f>+C7</f>
        <v>13907036</v>
      </c>
      <c r="D6" s="340">
        <f aca="true" t="shared" si="1" ref="D6:AA6">+D7</f>
        <v>0</v>
      </c>
      <c r="E6" s="60">
        <f t="shared" si="1"/>
        <v>11264045</v>
      </c>
      <c r="F6" s="59">
        <f t="shared" si="1"/>
        <v>20964045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15723034</v>
      </c>
      <c r="Y6" s="59">
        <f t="shared" si="1"/>
        <v>-15723034</v>
      </c>
      <c r="Z6" s="61">
        <f>+IF(X6&lt;&gt;0,+(Y6/X6)*100,0)</f>
        <v>-100</v>
      </c>
      <c r="AA6" s="62">
        <f t="shared" si="1"/>
        <v>20964045</v>
      </c>
    </row>
    <row r="7" spans="1:27" ht="12.75">
      <c r="A7" s="291" t="s">
        <v>229</v>
      </c>
      <c r="B7" s="142"/>
      <c r="C7" s="60">
        <v>13907036</v>
      </c>
      <c r="D7" s="340"/>
      <c r="E7" s="60">
        <v>11264045</v>
      </c>
      <c r="F7" s="59">
        <v>20964045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15723034</v>
      </c>
      <c r="Y7" s="59">
        <v>-15723034</v>
      </c>
      <c r="Z7" s="61">
        <v>-100</v>
      </c>
      <c r="AA7" s="62">
        <v>20964045</v>
      </c>
    </row>
    <row r="8" spans="1:27" ht="12.75">
      <c r="A8" s="361" t="s">
        <v>206</v>
      </c>
      <c r="B8" s="142"/>
      <c r="C8" s="60">
        <f aca="true" t="shared" si="2" ref="C8:Y8">SUM(C9:C10)</f>
        <v>376500</v>
      </c>
      <c r="D8" s="340">
        <f t="shared" si="2"/>
        <v>0</v>
      </c>
      <c r="E8" s="60">
        <f t="shared" si="2"/>
        <v>2050000</v>
      </c>
      <c r="F8" s="59">
        <f t="shared" si="2"/>
        <v>2050000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1537500</v>
      </c>
      <c r="Y8" s="59">
        <f t="shared" si="2"/>
        <v>-1537500</v>
      </c>
      <c r="Z8" s="61">
        <f>+IF(X8&lt;&gt;0,+(Y8/X8)*100,0)</f>
        <v>-100</v>
      </c>
      <c r="AA8" s="62">
        <f>SUM(AA9:AA10)</f>
        <v>2050000</v>
      </c>
    </row>
    <row r="9" spans="1:27" ht="12.75">
      <c r="A9" s="291" t="s">
        <v>230</v>
      </c>
      <c r="B9" s="142"/>
      <c r="C9" s="60"/>
      <c r="D9" s="340"/>
      <c r="E9" s="60">
        <v>1500000</v>
      </c>
      <c r="F9" s="59">
        <v>1500000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1125000</v>
      </c>
      <c r="Y9" s="59">
        <v>-1125000</v>
      </c>
      <c r="Z9" s="61">
        <v>-100</v>
      </c>
      <c r="AA9" s="62">
        <v>1500000</v>
      </c>
    </row>
    <row r="10" spans="1:27" ht="12.75">
      <c r="A10" s="291" t="s">
        <v>231</v>
      </c>
      <c r="B10" s="142"/>
      <c r="C10" s="60">
        <v>376500</v>
      </c>
      <c r="D10" s="340"/>
      <c r="E10" s="60">
        <v>550000</v>
      </c>
      <c r="F10" s="59">
        <v>550000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412500</v>
      </c>
      <c r="Y10" s="59">
        <v>-412500</v>
      </c>
      <c r="Z10" s="61">
        <v>-100</v>
      </c>
      <c r="AA10" s="62">
        <v>550000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3303561</v>
      </c>
      <c r="D22" s="344">
        <f t="shared" si="6"/>
        <v>0</v>
      </c>
      <c r="E22" s="343">
        <f t="shared" si="6"/>
        <v>3000000</v>
      </c>
      <c r="F22" s="345">
        <f t="shared" si="6"/>
        <v>4000000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3000000</v>
      </c>
      <c r="Y22" s="345">
        <f t="shared" si="6"/>
        <v>-3000000</v>
      </c>
      <c r="Z22" s="336">
        <f>+IF(X22&lt;&gt;0,+(Y22/X22)*100,0)</f>
        <v>-100</v>
      </c>
      <c r="AA22" s="350">
        <f>SUM(AA23:AA32)</f>
        <v>4000000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3303561</v>
      </c>
      <c r="D25" s="340"/>
      <c r="E25" s="60">
        <v>3000000</v>
      </c>
      <c r="F25" s="59">
        <v>4000000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3000000</v>
      </c>
      <c r="Y25" s="59">
        <v>-3000000</v>
      </c>
      <c r="Z25" s="61">
        <v>-100</v>
      </c>
      <c r="AA25" s="62">
        <v>4000000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5055382</v>
      </c>
      <c r="D40" s="344">
        <f t="shared" si="9"/>
        <v>0</v>
      </c>
      <c r="E40" s="343">
        <f t="shared" si="9"/>
        <v>9818532</v>
      </c>
      <c r="F40" s="345">
        <f t="shared" si="9"/>
        <v>12568532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9426400</v>
      </c>
      <c r="Y40" s="345">
        <f t="shared" si="9"/>
        <v>-9426400</v>
      </c>
      <c r="Z40" s="336">
        <f>+IF(X40&lt;&gt;0,+(Y40/X40)*100,0)</f>
        <v>-100</v>
      </c>
      <c r="AA40" s="350">
        <f>SUM(AA41:AA49)</f>
        <v>12568532</v>
      </c>
    </row>
    <row r="41" spans="1:27" ht="12.75">
      <c r="A41" s="361" t="s">
        <v>248</v>
      </c>
      <c r="B41" s="142"/>
      <c r="C41" s="362">
        <v>427768</v>
      </c>
      <c r="D41" s="363"/>
      <c r="E41" s="362">
        <v>216512</v>
      </c>
      <c r="F41" s="364">
        <v>216512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162384</v>
      </c>
      <c r="Y41" s="364">
        <v>-162384</v>
      </c>
      <c r="Z41" s="365">
        <v>-100</v>
      </c>
      <c r="AA41" s="366">
        <v>216512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588104</v>
      </c>
      <c r="D43" s="369"/>
      <c r="E43" s="305">
        <v>659645</v>
      </c>
      <c r="F43" s="370">
        <v>659645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494734</v>
      </c>
      <c r="Y43" s="370">
        <v>-494734</v>
      </c>
      <c r="Z43" s="371">
        <v>-100</v>
      </c>
      <c r="AA43" s="303">
        <v>659645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1427318</v>
      </c>
      <c r="D48" s="368"/>
      <c r="E48" s="54">
        <v>3088014</v>
      </c>
      <c r="F48" s="53">
        <v>4768014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3576011</v>
      </c>
      <c r="Y48" s="53">
        <v>-3576011</v>
      </c>
      <c r="Z48" s="94">
        <v>-100</v>
      </c>
      <c r="AA48" s="95">
        <v>4768014</v>
      </c>
    </row>
    <row r="49" spans="1:27" ht="12.75">
      <c r="A49" s="361" t="s">
        <v>93</v>
      </c>
      <c r="B49" s="136"/>
      <c r="C49" s="54">
        <v>2612192</v>
      </c>
      <c r="D49" s="368"/>
      <c r="E49" s="54">
        <v>5854361</v>
      </c>
      <c r="F49" s="53">
        <v>6924361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5193271</v>
      </c>
      <c r="Y49" s="53">
        <v>-5193271</v>
      </c>
      <c r="Z49" s="94">
        <v>-100</v>
      </c>
      <c r="AA49" s="95">
        <v>6924361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22642479</v>
      </c>
      <c r="D60" s="346">
        <f t="shared" si="14"/>
        <v>0</v>
      </c>
      <c r="E60" s="219">
        <f t="shared" si="14"/>
        <v>26132577</v>
      </c>
      <c r="F60" s="264">
        <f t="shared" si="14"/>
        <v>39582577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29686934</v>
      </c>
      <c r="Y60" s="264">
        <f t="shared" si="14"/>
        <v>-29686934</v>
      </c>
      <c r="Z60" s="337">
        <f>+IF(X60&lt;&gt;0,+(Y60/X60)*100,0)</f>
        <v>-100</v>
      </c>
      <c r="AA60" s="232">
        <f>+AA57+AA54+AA51+AA40+AA37+AA34+AA22+AA5</f>
        <v>39582577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214514157</v>
      </c>
      <c r="D5" s="153">
        <f>SUM(D6:D8)</f>
        <v>0</v>
      </c>
      <c r="E5" s="154">
        <f t="shared" si="0"/>
        <v>254426733</v>
      </c>
      <c r="F5" s="100">
        <f t="shared" si="0"/>
        <v>265326733</v>
      </c>
      <c r="G5" s="100">
        <f t="shared" si="0"/>
        <v>0</v>
      </c>
      <c r="H5" s="100">
        <f t="shared" si="0"/>
        <v>90282077</v>
      </c>
      <c r="I5" s="100">
        <f t="shared" si="0"/>
        <v>2757252</v>
      </c>
      <c r="J5" s="100">
        <f t="shared" si="0"/>
        <v>93039329</v>
      </c>
      <c r="K5" s="100">
        <f t="shared" si="0"/>
        <v>110004</v>
      </c>
      <c r="L5" s="100">
        <f t="shared" si="0"/>
        <v>650664</v>
      </c>
      <c r="M5" s="100">
        <f t="shared" si="0"/>
        <v>71804701</v>
      </c>
      <c r="N5" s="100">
        <f t="shared" si="0"/>
        <v>72565369</v>
      </c>
      <c r="O5" s="100">
        <f t="shared" si="0"/>
        <v>72382482</v>
      </c>
      <c r="P5" s="100">
        <f t="shared" si="0"/>
        <v>450451</v>
      </c>
      <c r="Q5" s="100">
        <f t="shared" si="0"/>
        <v>72382482</v>
      </c>
      <c r="R5" s="100">
        <f t="shared" si="0"/>
        <v>145215415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310820113</v>
      </c>
      <c r="X5" s="100">
        <f t="shared" si="0"/>
        <v>193318308</v>
      </c>
      <c r="Y5" s="100">
        <f t="shared" si="0"/>
        <v>117501805</v>
      </c>
      <c r="Z5" s="137">
        <f>+IF(X5&lt;&gt;0,+(Y5/X5)*100,0)</f>
        <v>60.78151946167457</v>
      </c>
      <c r="AA5" s="153">
        <f>SUM(AA6:AA8)</f>
        <v>265326733</v>
      </c>
    </row>
    <row r="6" spans="1:27" ht="12.75">
      <c r="A6" s="138" t="s">
        <v>75</v>
      </c>
      <c r="B6" s="136"/>
      <c r="C6" s="155"/>
      <c r="D6" s="155"/>
      <c r="E6" s="156">
        <v>11996000</v>
      </c>
      <c r="F6" s="60">
        <v>11996000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8997003</v>
      </c>
      <c r="Y6" s="60">
        <v>-8997003</v>
      </c>
      <c r="Z6" s="140">
        <v>-100</v>
      </c>
      <c r="AA6" s="155">
        <v>11996000</v>
      </c>
    </row>
    <row r="7" spans="1:27" ht="12.75">
      <c r="A7" s="138" t="s">
        <v>76</v>
      </c>
      <c r="B7" s="136"/>
      <c r="C7" s="157">
        <v>213315542</v>
      </c>
      <c r="D7" s="157"/>
      <c r="E7" s="158">
        <v>241490785</v>
      </c>
      <c r="F7" s="159">
        <v>251890785</v>
      </c>
      <c r="G7" s="159"/>
      <c r="H7" s="159">
        <v>90016565</v>
      </c>
      <c r="I7" s="159">
        <v>2719174</v>
      </c>
      <c r="J7" s="159">
        <v>92735739</v>
      </c>
      <c r="K7" s="159">
        <v>1592</v>
      </c>
      <c r="L7" s="159">
        <v>451213</v>
      </c>
      <c r="M7" s="159">
        <v>71656696</v>
      </c>
      <c r="N7" s="159">
        <v>72109501</v>
      </c>
      <c r="O7" s="159">
        <v>72256696</v>
      </c>
      <c r="P7" s="159">
        <v>357026</v>
      </c>
      <c r="Q7" s="159">
        <v>72256696</v>
      </c>
      <c r="R7" s="159">
        <v>144870418</v>
      </c>
      <c r="S7" s="159"/>
      <c r="T7" s="159"/>
      <c r="U7" s="159"/>
      <c r="V7" s="159"/>
      <c r="W7" s="159">
        <v>309715658</v>
      </c>
      <c r="X7" s="159">
        <v>183616344</v>
      </c>
      <c r="Y7" s="159">
        <v>126099314</v>
      </c>
      <c r="Z7" s="141">
        <v>68.68</v>
      </c>
      <c r="AA7" s="157">
        <v>251890785</v>
      </c>
    </row>
    <row r="8" spans="1:27" ht="12.75">
      <c r="A8" s="138" t="s">
        <v>77</v>
      </c>
      <c r="B8" s="136"/>
      <c r="C8" s="155">
        <v>1198615</v>
      </c>
      <c r="D8" s="155"/>
      <c r="E8" s="156">
        <v>939948</v>
      </c>
      <c r="F8" s="60">
        <v>1439948</v>
      </c>
      <c r="G8" s="60"/>
      <c r="H8" s="60">
        <v>265512</v>
      </c>
      <c r="I8" s="60">
        <v>38078</v>
      </c>
      <c r="J8" s="60">
        <v>303590</v>
      </c>
      <c r="K8" s="60">
        <v>108412</v>
      </c>
      <c r="L8" s="60">
        <v>199451</v>
      </c>
      <c r="M8" s="60">
        <v>148005</v>
      </c>
      <c r="N8" s="60">
        <v>455868</v>
      </c>
      <c r="O8" s="60">
        <v>125786</v>
      </c>
      <c r="P8" s="60">
        <v>93425</v>
      </c>
      <c r="Q8" s="60">
        <v>125786</v>
      </c>
      <c r="R8" s="60">
        <v>344997</v>
      </c>
      <c r="S8" s="60"/>
      <c r="T8" s="60"/>
      <c r="U8" s="60"/>
      <c r="V8" s="60"/>
      <c r="W8" s="60">
        <v>1104455</v>
      </c>
      <c r="X8" s="60">
        <v>704961</v>
      </c>
      <c r="Y8" s="60">
        <v>399494</v>
      </c>
      <c r="Z8" s="140">
        <v>56.67</v>
      </c>
      <c r="AA8" s="155">
        <v>1439948</v>
      </c>
    </row>
    <row r="9" spans="1:27" ht="12.75">
      <c r="A9" s="135" t="s">
        <v>78</v>
      </c>
      <c r="B9" s="136"/>
      <c r="C9" s="153">
        <f aca="true" t="shared" si="1" ref="C9:Y9">SUM(C10:C14)</f>
        <v>3700407</v>
      </c>
      <c r="D9" s="153">
        <f>SUM(D10:D14)</f>
        <v>0</v>
      </c>
      <c r="E9" s="154">
        <f t="shared" si="1"/>
        <v>4870908</v>
      </c>
      <c r="F9" s="100">
        <f t="shared" si="1"/>
        <v>6020908</v>
      </c>
      <c r="G9" s="100">
        <f t="shared" si="1"/>
        <v>0</v>
      </c>
      <c r="H9" s="100">
        <f t="shared" si="1"/>
        <v>93667</v>
      </c>
      <c r="I9" s="100">
        <f t="shared" si="1"/>
        <v>1040495</v>
      </c>
      <c r="J9" s="100">
        <f t="shared" si="1"/>
        <v>1134162</v>
      </c>
      <c r="K9" s="100">
        <f t="shared" si="1"/>
        <v>350762</v>
      </c>
      <c r="L9" s="100">
        <f t="shared" si="1"/>
        <v>814977</v>
      </c>
      <c r="M9" s="100">
        <f t="shared" si="1"/>
        <v>834664</v>
      </c>
      <c r="N9" s="100">
        <f t="shared" si="1"/>
        <v>2000403</v>
      </c>
      <c r="O9" s="100">
        <f t="shared" si="1"/>
        <v>357017</v>
      </c>
      <c r="P9" s="100">
        <f t="shared" si="1"/>
        <v>479736</v>
      </c>
      <c r="Q9" s="100">
        <f t="shared" si="1"/>
        <v>359187</v>
      </c>
      <c r="R9" s="100">
        <f t="shared" si="1"/>
        <v>1195940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4330505</v>
      </c>
      <c r="X9" s="100">
        <f t="shared" si="1"/>
        <v>3653181</v>
      </c>
      <c r="Y9" s="100">
        <f t="shared" si="1"/>
        <v>677324</v>
      </c>
      <c r="Z9" s="137">
        <f>+IF(X9&lt;&gt;0,+(Y9/X9)*100,0)</f>
        <v>18.540663602487804</v>
      </c>
      <c r="AA9" s="153">
        <f>SUM(AA10:AA14)</f>
        <v>6020908</v>
      </c>
    </row>
    <row r="10" spans="1:27" ht="12.75">
      <c r="A10" s="138" t="s">
        <v>79</v>
      </c>
      <c r="B10" s="136"/>
      <c r="C10" s="155">
        <v>490089</v>
      </c>
      <c r="D10" s="155"/>
      <c r="E10" s="156">
        <v>520908</v>
      </c>
      <c r="F10" s="60">
        <v>520908</v>
      </c>
      <c r="G10" s="60"/>
      <c r="H10" s="60">
        <v>18751</v>
      </c>
      <c r="I10" s="60">
        <v>64812</v>
      </c>
      <c r="J10" s="60">
        <v>83563</v>
      </c>
      <c r="K10" s="60">
        <v>28284</v>
      </c>
      <c r="L10" s="60">
        <v>360275</v>
      </c>
      <c r="M10" s="60">
        <v>6464</v>
      </c>
      <c r="N10" s="60">
        <v>395023</v>
      </c>
      <c r="O10" s="60">
        <v>17300</v>
      </c>
      <c r="P10" s="60">
        <v>18234</v>
      </c>
      <c r="Q10" s="60">
        <v>18060</v>
      </c>
      <c r="R10" s="60">
        <v>53594</v>
      </c>
      <c r="S10" s="60"/>
      <c r="T10" s="60"/>
      <c r="U10" s="60"/>
      <c r="V10" s="60"/>
      <c r="W10" s="60">
        <v>532180</v>
      </c>
      <c r="X10" s="60">
        <v>390681</v>
      </c>
      <c r="Y10" s="60">
        <v>141499</v>
      </c>
      <c r="Z10" s="140">
        <v>36.22</v>
      </c>
      <c r="AA10" s="155">
        <v>520908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3210318</v>
      </c>
      <c r="D12" s="155"/>
      <c r="E12" s="156">
        <v>4350000</v>
      </c>
      <c r="F12" s="60">
        <v>5500000</v>
      </c>
      <c r="G12" s="60"/>
      <c r="H12" s="60">
        <v>74916</v>
      </c>
      <c r="I12" s="60">
        <v>975683</v>
      </c>
      <c r="J12" s="60">
        <v>1050599</v>
      </c>
      <c r="K12" s="60">
        <v>322478</v>
      </c>
      <c r="L12" s="60">
        <v>454702</v>
      </c>
      <c r="M12" s="60">
        <v>828200</v>
      </c>
      <c r="N12" s="60">
        <v>1605380</v>
      </c>
      <c r="O12" s="60">
        <v>339717</v>
      </c>
      <c r="P12" s="60">
        <v>461502</v>
      </c>
      <c r="Q12" s="60">
        <v>341127</v>
      </c>
      <c r="R12" s="60">
        <v>1142346</v>
      </c>
      <c r="S12" s="60"/>
      <c r="T12" s="60"/>
      <c r="U12" s="60"/>
      <c r="V12" s="60"/>
      <c r="W12" s="60">
        <v>3798325</v>
      </c>
      <c r="X12" s="60">
        <v>3262500</v>
      </c>
      <c r="Y12" s="60">
        <v>535825</v>
      </c>
      <c r="Z12" s="140">
        <v>16.42</v>
      </c>
      <c r="AA12" s="155">
        <v>5500000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97754644</v>
      </c>
      <c r="D15" s="153">
        <f>SUM(D16:D18)</f>
        <v>0</v>
      </c>
      <c r="E15" s="154">
        <f t="shared" si="2"/>
        <v>124741903</v>
      </c>
      <c r="F15" s="100">
        <f t="shared" si="2"/>
        <v>124791903</v>
      </c>
      <c r="G15" s="100">
        <f t="shared" si="2"/>
        <v>0</v>
      </c>
      <c r="H15" s="100">
        <f t="shared" si="2"/>
        <v>9161743</v>
      </c>
      <c r="I15" s="100">
        <f t="shared" si="2"/>
        <v>5037334</v>
      </c>
      <c r="J15" s="100">
        <f t="shared" si="2"/>
        <v>14199077</v>
      </c>
      <c r="K15" s="100">
        <f t="shared" si="2"/>
        <v>14005035</v>
      </c>
      <c r="L15" s="100">
        <f t="shared" si="2"/>
        <v>5056237</v>
      </c>
      <c r="M15" s="100">
        <f t="shared" si="2"/>
        <v>47562588</v>
      </c>
      <c r="N15" s="100">
        <f t="shared" si="2"/>
        <v>66623860</v>
      </c>
      <c r="O15" s="100">
        <f t="shared" si="2"/>
        <v>11659204</v>
      </c>
      <c r="P15" s="100">
        <f t="shared" si="2"/>
        <v>1243062</v>
      </c>
      <c r="Q15" s="100">
        <f t="shared" si="2"/>
        <v>11659204</v>
      </c>
      <c r="R15" s="100">
        <f t="shared" si="2"/>
        <v>24561470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105384407</v>
      </c>
      <c r="X15" s="100">
        <f t="shared" si="2"/>
        <v>93556422</v>
      </c>
      <c r="Y15" s="100">
        <f t="shared" si="2"/>
        <v>11827985</v>
      </c>
      <c r="Z15" s="137">
        <f>+IF(X15&lt;&gt;0,+(Y15/X15)*100,0)</f>
        <v>12.64262222426591</v>
      </c>
      <c r="AA15" s="153">
        <f>SUM(AA16:AA18)</f>
        <v>124791903</v>
      </c>
    </row>
    <row r="16" spans="1:27" ht="12.75">
      <c r="A16" s="138" t="s">
        <v>85</v>
      </c>
      <c r="B16" s="136"/>
      <c r="C16" s="155">
        <v>1007366</v>
      </c>
      <c r="D16" s="155"/>
      <c r="E16" s="156">
        <v>852903</v>
      </c>
      <c r="F16" s="60">
        <v>902903</v>
      </c>
      <c r="G16" s="60"/>
      <c r="H16" s="60">
        <v>151743</v>
      </c>
      <c r="I16" s="60">
        <v>37334</v>
      </c>
      <c r="J16" s="60">
        <v>189077</v>
      </c>
      <c r="K16" s="60">
        <v>96504</v>
      </c>
      <c r="L16" s="60">
        <v>56237</v>
      </c>
      <c r="M16" s="60">
        <v>26588</v>
      </c>
      <c r="N16" s="60">
        <v>179329</v>
      </c>
      <c r="O16" s="60">
        <v>72851</v>
      </c>
      <c r="P16" s="60">
        <v>40878</v>
      </c>
      <c r="Q16" s="60">
        <v>72851</v>
      </c>
      <c r="R16" s="60">
        <v>186580</v>
      </c>
      <c r="S16" s="60"/>
      <c r="T16" s="60"/>
      <c r="U16" s="60"/>
      <c r="V16" s="60"/>
      <c r="W16" s="60">
        <v>554986</v>
      </c>
      <c r="X16" s="60">
        <v>639675</v>
      </c>
      <c r="Y16" s="60">
        <v>-84689</v>
      </c>
      <c r="Z16" s="140">
        <v>-13.24</v>
      </c>
      <c r="AA16" s="155">
        <v>902903</v>
      </c>
    </row>
    <row r="17" spans="1:27" ht="12.75">
      <c r="A17" s="138" t="s">
        <v>86</v>
      </c>
      <c r="B17" s="136"/>
      <c r="C17" s="155">
        <v>96747278</v>
      </c>
      <c r="D17" s="155"/>
      <c r="E17" s="156">
        <v>123889000</v>
      </c>
      <c r="F17" s="60">
        <v>123889000</v>
      </c>
      <c r="G17" s="60"/>
      <c r="H17" s="60">
        <v>9010000</v>
      </c>
      <c r="I17" s="60">
        <v>5000000</v>
      </c>
      <c r="J17" s="60">
        <v>14010000</v>
      </c>
      <c r="K17" s="60">
        <v>13908531</v>
      </c>
      <c r="L17" s="60">
        <v>5000000</v>
      </c>
      <c r="M17" s="60">
        <v>47536000</v>
      </c>
      <c r="N17" s="60">
        <v>66444531</v>
      </c>
      <c r="O17" s="60">
        <v>11586353</v>
      </c>
      <c r="P17" s="60">
        <v>1202184</v>
      </c>
      <c r="Q17" s="60">
        <v>11586353</v>
      </c>
      <c r="R17" s="60">
        <v>24374890</v>
      </c>
      <c r="S17" s="60"/>
      <c r="T17" s="60"/>
      <c r="U17" s="60"/>
      <c r="V17" s="60"/>
      <c r="W17" s="60">
        <v>104829421</v>
      </c>
      <c r="X17" s="60">
        <v>92916747</v>
      </c>
      <c r="Y17" s="60">
        <v>11912674</v>
      </c>
      <c r="Z17" s="140">
        <v>12.82</v>
      </c>
      <c r="AA17" s="155">
        <v>123889000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1409302</v>
      </c>
      <c r="D19" s="153">
        <f>SUM(D20:D23)</f>
        <v>0</v>
      </c>
      <c r="E19" s="154">
        <f t="shared" si="3"/>
        <v>1300000</v>
      </c>
      <c r="F19" s="100">
        <f t="shared" si="3"/>
        <v>1350000</v>
      </c>
      <c r="G19" s="100">
        <f t="shared" si="3"/>
        <v>0</v>
      </c>
      <c r="H19" s="100">
        <f t="shared" si="3"/>
        <v>1628579</v>
      </c>
      <c r="I19" s="100">
        <f t="shared" si="3"/>
        <v>292218</v>
      </c>
      <c r="J19" s="100">
        <f t="shared" si="3"/>
        <v>1920797</v>
      </c>
      <c r="K19" s="100">
        <f t="shared" si="3"/>
        <v>-1856189</v>
      </c>
      <c r="L19" s="100">
        <f t="shared" si="3"/>
        <v>-58744</v>
      </c>
      <c r="M19" s="100">
        <f t="shared" si="3"/>
        <v>49579</v>
      </c>
      <c r="N19" s="100">
        <f t="shared" si="3"/>
        <v>-1865354</v>
      </c>
      <c r="O19" s="100">
        <f t="shared" si="3"/>
        <v>51750</v>
      </c>
      <c r="P19" s="100">
        <f t="shared" si="3"/>
        <v>49999</v>
      </c>
      <c r="Q19" s="100">
        <f t="shared" si="3"/>
        <v>306433</v>
      </c>
      <c r="R19" s="100">
        <f t="shared" si="3"/>
        <v>408182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463625</v>
      </c>
      <c r="X19" s="100">
        <f t="shared" si="3"/>
        <v>974997</v>
      </c>
      <c r="Y19" s="100">
        <f t="shared" si="3"/>
        <v>-511372</v>
      </c>
      <c r="Z19" s="137">
        <f>+IF(X19&lt;&gt;0,+(Y19/X19)*100,0)</f>
        <v>-52.44857163663068</v>
      </c>
      <c r="AA19" s="153">
        <f>SUM(AA20:AA23)</f>
        <v>1350000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>
        <v>86394</v>
      </c>
      <c r="D22" s="157"/>
      <c r="E22" s="158">
        <v>100000</v>
      </c>
      <c r="F22" s="159">
        <v>150000</v>
      </c>
      <c r="G22" s="159"/>
      <c r="H22" s="159">
        <v>25611</v>
      </c>
      <c r="I22" s="159">
        <v>11691</v>
      </c>
      <c r="J22" s="159">
        <v>37302</v>
      </c>
      <c r="K22" s="159">
        <v>15853</v>
      </c>
      <c r="L22" s="159">
        <v>9280</v>
      </c>
      <c r="M22" s="159">
        <v>10035</v>
      </c>
      <c r="N22" s="159">
        <v>35168</v>
      </c>
      <c r="O22" s="159">
        <v>12206</v>
      </c>
      <c r="P22" s="159">
        <v>10455</v>
      </c>
      <c r="Q22" s="159">
        <v>12598</v>
      </c>
      <c r="R22" s="159">
        <v>35259</v>
      </c>
      <c r="S22" s="159"/>
      <c r="T22" s="159"/>
      <c r="U22" s="159"/>
      <c r="V22" s="159"/>
      <c r="W22" s="159">
        <v>107729</v>
      </c>
      <c r="X22" s="159">
        <v>74997</v>
      </c>
      <c r="Y22" s="159">
        <v>32732</v>
      </c>
      <c r="Z22" s="141">
        <v>43.64</v>
      </c>
      <c r="AA22" s="157">
        <v>150000</v>
      </c>
    </row>
    <row r="23" spans="1:27" ht="12.75">
      <c r="A23" s="138" t="s">
        <v>92</v>
      </c>
      <c r="B23" s="136"/>
      <c r="C23" s="155">
        <v>1322908</v>
      </c>
      <c r="D23" s="155"/>
      <c r="E23" s="156">
        <v>1200000</v>
      </c>
      <c r="F23" s="60">
        <v>1200000</v>
      </c>
      <c r="G23" s="60"/>
      <c r="H23" s="60">
        <v>1602968</v>
      </c>
      <c r="I23" s="60">
        <v>280527</v>
      </c>
      <c r="J23" s="60">
        <v>1883495</v>
      </c>
      <c r="K23" s="60">
        <v>-1872042</v>
      </c>
      <c r="L23" s="60">
        <v>-68024</v>
      </c>
      <c r="M23" s="60">
        <v>39544</v>
      </c>
      <c r="N23" s="60">
        <v>-1900522</v>
      </c>
      <c r="O23" s="60">
        <v>39544</v>
      </c>
      <c r="P23" s="60">
        <v>39544</v>
      </c>
      <c r="Q23" s="60">
        <v>293835</v>
      </c>
      <c r="R23" s="60">
        <v>372923</v>
      </c>
      <c r="S23" s="60"/>
      <c r="T23" s="60"/>
      <c r="U23" s="60"/>
      <c r="V23" s="60"/>
      <c r="W23" s="60">
        <v>355896</v>
      </c>
      <c r="X23" s="60">
        <v>900000</v>
      </c>
      <c r="Y23" s="60">
        <v>-544104</v>
      </c>
      <c r="Z23" s="140">
        <v>-60.46</v>
      </c>
      <c r="AA23" s="155">
        <v>1200000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317378510</v>
      </c>
      <c r="D25" s="168">
        <f>+D5+D9+D15+D19+D24</f>
        <v>0</v>
      </c>
      <c r="E25" s="169">
        <f t="shared" si="4"/>
        <v>385339544</v>
      </c>
      <c r="F25" s="73">
        <f t="shared" si="4"/>
        <v>397489544</v>
      </c>
      <c r="G25" s="73">
        <f t="shared" si="4"/>
        <v>0</v>
      </c>
      <c r="H25" s="73">
        <f t="shared" si="4"/>
        <v>101166066</v>
      </c>
      <c r="I25" s="73">
        <f t="shared" si="4"/>
        <v>9127299</v>
      </c>
      <c r="J25" s="73">
        <f t="shared" si="4"/>
        <v>110293365</v>
      </c>
      <c r="K25" s="73">
        <f t="shared" si="4"/>
        <v>12609612</v>
      </c>
      <c r="L25" s="73">
        <f t="shared" si="4"/>
        <v>6463134</v>
      </c>
      <c r="M25" s="73">
        <f t="shared" si="4"/>
        <v>120251532</v>
      </c>
      <c r="N25" s="73">
        <f t="shared" si="4"/>
        <v>139324278</v>
      </c>
      <c r="O25" s="73">
        <f t="shared" si="4"/>
        <v>84450453</v>
      </c>
      <c r="P25" s="73">
        <f t="shared" si="4"/>
        <v>2223248</v>
      </c>
      <c r="Q25" s="73">
        <f t="shared" si="4"/>
        <v>84707306</v>
      </c>
      <c r="R25" s="73">
        <f t="shared" si="4"/>
        <v>171381007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420998650</v>
      </c>
      <c r="X25" s="73">
        <f t="shared" si="4"/>
        <v>291502908</v>
      </c>
      <c r="Y25" s="73">
        <f t="shared" si="4"/>
        <v>129495742</v>
      </c>
      <c r="Z25" s="170">
        <f>+IF(X25&lt;&gt;0,+(Y25/X25)*100,0)</f>
        <v>44.423482046360924</v>
      </c>
      <c r="AA25" s="168">
        <f>+AA5+AA9+AA15+AA19+AA24</f>
        <v>397489544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101287096</v>
      </c>
      <c r="D28" s="153">
        <f>SUM(D29:D31)</f>
        <v>0</v>
      </c>
      <c r="E28" s="154">
        <f t="shared" si="5"/>
        <v>108344599</v>
      </c>
      <c r="F28" s="100">
        <f t="shared" si="5"/>
        <v>123954316</v>
      </c>
      <c r="G28" s="100">
        <f t="shared" si="5"/>
        <v>6293689</v>
      </c>
      <c r="H28" s="100">
        <f t="shared" si="5"/>
        <v>6800469</v>
      </c>
      <c r="I28" s="100">
        <f t="shared" si="5"/>
        <v>7802509</v>
      </c>
      <c r="J28" s="100">
        <f t="shared" si="5"/>
        <v>20896667</v>
      </c>
      <c r="K28" s="100">
        <f t="shared" si="5"/>
        <v>13568805</v>
      </c>
      <c r="L28" s="100">
        <f t="shared" si="5"/>
        <v>7252332</v>
      </c>
      <c r="M28" s="100">
        <f t="shared" si="5"/>
        <v>10833777</v>
      </c>
      <c r="N28" s="100">
        <f t="shared" si="5"/>
        <v>31654914</v>
      </c>
      <c r="O28" s="100">
        <f t="shared" si="5"/>
        <v>7963621</v>
      </c>
      <c r="P28" s="100">
        <f t="shared" si="5"/>
        <v>7716324</v>
      </c>
      <c r="Q28" s="100">
        <f t="shared" si="5"/>
        <v>8746204</v>
      </c>
      <c r="R28" s="100">
        <f t="shared" si="5"/>
        <v>24426149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76977730</v>
      </c>
      <c r="X28" s="100">
        <f t="shared" si="5"/>
        <v>78642315</v>
      </c>
      <c r="Y28" s="100">
        <f t="shared" si="5"/>
        <v>-1664585</v>
      </c>
      <c r="Z28" s="137">
        <f>+IF(X28&lt;&gt;0,+(Y28/X28)*100,0)</f>
        <v>-2.116653102086326</v>
      </c>
      <c r="AA28" s="153">
        <f>SUM(AA29:AA31)</f>
        <v>123954316</v>
      </c>
    </row>
    <row r="29" spans="1:27" ht="12.75">
      <c r="A29" s="138" t="s">
        <v>75</v>
      </c>
      <c r="B29" s="136"/>
      <c r="C29" s="155">
        <v>44410458</v>
      </c>
      <c r="D29" s="155"/>
      <c r="E29" s="156">
        <v>54303316</v>
      </c>
      <c r="F29" s="60">
        <v>57985173</v>
      </c>
      <c r="G29" s="60">
        <v>3257902</v>
      </c>
      <c r="H29" s="60">
        <v>3498755</v>
      </c>
      <c r="I29" s="60">
        <v>2703060</v>
      </c>
      <c r="J29" s="60">
        <v>9459717</v>
      </c>
      <c r="K29" s="60">
        <v>6126882</v>
      </c>
      <c r="L29" s="60">
        <v>3812043</v>
      </c>
      <c r="M29" s="60">
        <v>3684833</v>
      </c>
      <c r="N29" s="60">
        <v>13623758</v>
      </c>
      <c r="O29" s="60">
        <v>3702361</v>
      </c>
      <c r="P29" s="60">
        <v>4564335</v>
      </c>
      <c r="Q29" s="60">
        <v>3858682</v>
      </c>
      <c r="R29" s="60">
        <v>12125378</v>
      </c>
      <c r="S29" s="60"/>
      <c r="T29" s="60"/>
      <c r="U29" s="60"/>
      <c r="V29" s="60"/>
      <c r="W29" s="60">
        <v>35208853</v>
      </c>
      <c r="X29" s="60">
        <v>40455162</v>
      </c>
      <c r="Y29" s="60">
        <v>-5246309</v>
      </c>
      <c r="Z29" s="140">
        <v>-12.97</v>
      </c>
      <c r="AA29" s="155">
        <v>57985173</v>
      </c>
    </row>
    <row r="30" spans="1:27" ht="12.75">
      <c r="A30" s="138" t="s">
        <v>76</v>
      </c>
      <c r="B30" s="136"/>
      <c r="C30" s="157">
        <v>30263687</v>
      </c>
      <c r="D30" s="157"/>
      <c r="E30" s="158">
        <v>26863096</v>
      </c>
      <c r="F30" s="159">
        <v>36740956</v>
      </c>
      <c r="G30" s="159">
        <v>1299081</v>
      </c>
      <c r="H30" s="159">
        <v>1606161</v>
      </c>
      <c r="I30" s="159">
        <v>2410015</v>
      </c>
      <c r="J30" s="159">
        <v>5315257</v>
      </c>
      <c r="K30" s="159">
        <v>3780541</v>
      </c>
      <c r="L30" s="159">
        <v>1888398</v>
      </c>
      <c r="M30" s="159">
        <v>5069799</v>
      </c>
      <c r="N30" s="159">
        <v>10738738</v>
      </c>
      <c r="O30" s="159">
        <v>1203019</v>
      </c>
      <c r="P30" s="159">
        <v>1082271</v>
      </c>
      <c r="Q30" s="159">
        <v>1352773</v>
      </c>
      <c r="R30" s="159">
        <v>3638063</v>
      </c>
      <c r="S30" s="159"/>
      <c r="T30" s="159"/>
      <c r="U30" s="159"/>
      <c r="V30" s="159"/>
      <c r="W30" s="159">
        <v>19692058</v>
      </c>
      <c r="X30" s="159">
        <v>20369781</v>
      </c>
      <c r="Y30" s="159">
        <v>-677723</v>
      </c>
      <c r="Z30" s="141">
        <v>-3.33</v>
      </c>
      <c r="AA30" s="157">
        <v>36740956</v>
      </c>
    </row>
    <row r="31" spans="1:27" ht="12.75">
      <c r="A31" s="138" t="s">
        <v>77</v>
      </c>
      <c r="B31" s="136"/>
      <c r="C31" s="155">
        <v>26612951</v>
      </c>
      <c r="D31" s="155"/>
      <c r="E31" s="156">
        <v>27178187</v>
      </c>
      <c r="F31" s="60">
        <v>29228187</v>
      </c>
      <c r="G31" s="60">
        <v>1736706</v>
      </c>
      <c r="H31" s="60">
        <v>1695553</v>
      </c>
      <c r="I31" s="60">
        <v>2689434</v>
      </c>
      <c r="J31" s="60">
        <v>6121693</v>
      </c>
      <c r="K31" s="60">
        <v>3661382</v>
      </c>
      <c r="L31" s="60">
        <v>1551891</v>
      </c>
      <c r="M31" s="60">
        <v>2079145</v>
      </c>
      <c r="N31" s="60">
        <v>7292418</v>
      </c>
      <c r="O31" s="60">
        <v>3058241</v>
      </c>
      <c r="P31" s="60">
        <v>2069718</v>
      </c>
      <c r="Q31" s="60">
        <v>3534749</v>
      </c>
      <c r="R31" s="60">
        <v>8662708</v>
      </c>
      <c r="S31" s="60"/>
      <c r="T31" s="60"/>
      <c r="U31" s="60"/>
      <c r="V31" s="60"/>
      <c r="W31" s="60">
        <v>22076819</v>
      </c>
      <c r="X31" s="60">
        <v>17817372</v>
      </c>
      <c r="Y31" s="60">
        <v>4259447</v>
      </c>
      <c r="Z31" s="140">
        <v>23.91</v>
      </c>
      <c r="AA31" s="155">
        <v>29228187</v>
      </c>
    </row>
    <row r="32" spans="1:27" ht="12.75">
      <c r="A32" s="135" t="s">
        <v>78</v>
      </c>
      <c r="B32" s="136"/>
      <c r="C32" s="153">
        <f aca="true" t="shared" si="6" ref="C32:Y32">SUM(C33:C37)</f>
        <v>30629439</v>
      </c>
      <c r="D32" s="153">
        <f>SUM(D33:D37)</f>
        <v>0</v>
      </c>
      <c r="E32" s="154">
        <f t="shared" si="6"/>
        <v>23161584</v>
      </c>
      <c r="F32" s="100">
        <f t="shared" si="6"/>
        <v>24015334</v>
      </c>
      <c r="G32" s="100">
        <f t="shared" si="6"/>
        <v>3896378</v>
      </c>
      <c r="H32" s="100">
        <f t="shared" si="6"/>
        <v>2519203</v>
      </c>
      <c r="I32" s="100">
        <f t="shared" si="6"/>
        <v>2530437</v>
      </c>
      <c r="J32" s="100">
        <f t="shared" si="6"/>
        <v>8946018</v>
      </c>
      <c r="K32" s="100">
        <f t="shared" si="6"/>
        <v>4547790</v>
      </c>
      <c r="L32" s="100">
        <f t="shared" si="6"/>
        <v>2477460</v>
      </c>
      <c r="M32" s="100">
        <f t="shared" si="6"/>
        <v>2828384</v>
      </c>
      <c r="N32" s="100">
        <f t="shared" si="6"/>
        <v>9853634</v>
      </c>
      <c r="O32" s="100">
        <f t="shared" si="6"/>
        <v>2026893</v>
      </c>
      <c r="P32" s="100">
        <f t="shared" si="6"/>
        <v>2433667</v>
      </c>
      <c r="Q32" s="100">
        <f t="shared" si="6"/>
        <v>2082951</v>
      </c>
      <c r="R32" s="100">
        <f t="shared" si="6"/>
        <v>6543511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25343163</v>
      </c>
      <c r="X32" s="100">
        <f t="shared" si="6"/>
        <v>19484100</v>
      </c>
      <c r="Y32" s="100">
        <f t="shared" si="6"/>
        <v>5859063</v>
      </c>
      <c r="Z32" s="137">
        <f>+IF(X32&lt;&gt;0,+(Y32/X32)*100,0)</f>
        <v>30.07099635087071</v>
      </c>
      <c r="AA32" s="153">
        <f>SUM(AA33:AA37)</f>
        <v>24015334</v>
      </c>
    </row>
    <row r="33" spans="1:27" ht="12.75">
      <c r="A33" s="138" t="s">
        <v>79</v>
      </c>
      <c r="B33" s="136"/>
      <c r="C33" s="155">
        <v>6145776</v>
      </c>
      <c r="D33" s="155"/>
      <c r="E33" s="156">
        <v>5408226</v>
      </c>
      <c r="F33" s="60">
        <v>6458226</v>
      </c>
      <c r="G33" s="60">
        <v>1539724</v>
      </c>
      <c r="H33" s="60">
        <v>64460</v>
      </c>
      <c r="I33" s="60">
        <v>550942</v>
      </c>
      <c r="J33" s="60">
        <v>2155126</v>
      </c>
      <c r="K33" s="60">
        <v>1168984</v>
      </c>
      <c r="L33" s="60">
        <v>52470</v>
      </c>
      <c r="M33" s="60">
        <v>510567</v>
      </c>
      <c r="N33" s="60">
        <v>1732021</v>
      </c>
      <c r="O33" s="60">
        <v>143335</v>
      </c>
      <c r="P33" s="60">
        <v>204328</v>
      </c>
      <c r="Q33" s="60">
        <v>143335</v>
      </c>
      <c r="R33" s="60">
        <v>490998</v>
      </c>
      <c r="S33" s="60"/>
      <c r="T33" s="60"/>
      <c r="U33" s="60"/>
      <c r="V33" s="60"/>
      <c r="W33" s="60">
        <v>4378145</v>
      </c>
      <c r="X33" s="60">
        <v>5556168</v>
      </c>
      <c r="Y33" s="60">
        <v>-1178023</v>
      </c>
      <c r="Z33" s="140">
        <v>-21.2</v>
      </c>
      <c r="AA33" s="155">
        <v>6458226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21435603</v>
      </c>
      <c r="D35" s="155"/>
      <c r="E35" s="156">
        <v>12794065</v>
      </c>
      <c r="F35" s="60">
        <v>12597815</v>
      </c>
      <c r="G35" s="60">
        <v>2112068</v>
      </c>
      <c r="H35" s="60">
        <v>2177612</v>
      </c>
      <c r="I35" s="60">
        <v>1658659</v>
      </c>
      <c r="J35" s="60">
        <v>5948339</v>
      </c>
      <c r="K35" s="60">
        <v>2998561</v>
      </c>
      <c r="L35" s="60">
        <v>1916632</v>
      </c>
      <c r="M35" s="60">
        <v>1970442</v>
      </c>
      <c r="N35" s="60">
        <v>6885635</v>
      </c>
      <c r="O35" s="60">
        <v>1292951</v>
      </c>
      <c r="P35" s="60">
        <v>1976403</v>
      </c>
      <c r="Q35" s="60">
        <v>1349009</v>
      </c>
      <c r="R35" s="60">
        <v>4618363</v>
      </c>
      <c r="S35" s="60"/>
      <c r="T35" s="60"/>
      <c r="U35" s="60"/>
      <c r="V35" s="60"/>
      <c r="W35" s="60">
        <v>17452337</v>
      </c>
      <c r="X35" s="60">
        <v>9967743</v>
      </c>
      <c r="Y35" s="60">
        <v>7484594</v>
      </c>
      <c r="Z35" s="140">
        <v>75.09</v>
      </c>
      <c r="AA35" s="155">
        <v>12597815</v>
      </c>
    </row>
    <row r="36" spans="1:27" ht="12.75">
      <c r="A36" s="138" t="s">
        <v>82</v>
      </c>
      <c r="B36" s="136"/>
      <c r="C36" s="155">
        <v>3048060</v>
      </c>
      <c r="D36" s="155"/>
      <c r="E36" s="156">
        <v>4959293</v>
      </c>
      <c r="F36" s="60">
        <v>4959293</v>
      </c>
      <c r="G36" s="60">
        <v>244586</v>
      </c>
      <c r="H36" s="60">
        <v>277131</v>
      </c>
      <c r="I36" s="60">
        <v>320836</v>
      </c>
      <c r="J36" s="60">
        <v>842553</v>
      </c>
      <c r="K36" s="60">
        <v>380245</v>
      </c>
      <c r="L36" s="60">
        <v>508358</v>
      </c>
      <c r="M36" s="60">
        <v>347375</v>
      </c>
      <c r="N36" s="60">
        <v>1235978</v>
      </c>
      <c r="O36" s="60">
        <v>590607</v>
      </c>
      <c r="P36" s="60">
        <v>252936</v>
      </c>
      <c r="Q36" s="60">
        <v>590607</v>
      </c>
      <c r="R36" s="60">
        <v>1434150</v>
      </c>
      <c r="S36" s="60"/>
      <c r="T36" s="60"/>
      <c r="U36" s="60"/>
      <c r="V36" s="60"/>
      <c r="W36" s="60">
        <v>3512681</v>
      </c>
      <c r="X36" s="60">
        <v>3960189</v>
      </c>
      <c r="Y36" s="60">
        <v>-447508</v>
      </c>
      <c r="Z36" s="140">
        <v>-11.3</v>
      </c>
      <c r="AA36" s="155">
        <v>4959293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106410254</v>
      </c>
      <c r="D38" s="153">
        <f>SUM(D39:D41)</f>
        <v>0</v>
      </c>
      <c r="E38" s="154">
        <f t="shared" si="7"/>
        <v>98397905</v>
      </c>
      <c r="F38" s="100">
        <f t="shared" si="7"/>
        <v>143388230</v>
      </c>
      <c r="G38" s="100">
        <f t="shared" si="7"/>
        <v>5232510</v>
      </c>
      <c r="H38" s="100">
        <f t="shared" si="7"/>
        <v>3873626</v>
      </c>
      <c r="I38" s="100">
        <f t="shared" si="7"/>
        <v>4666573</v>
      </c>
      <c r="J38" s="100">
        <f t="shared" si="7"/>
        <v>13772709</v>
      </c>
      <c r="K38" s="100">
        <f t="shared" si="7"/>
        <v>5914236</v>
      </c>
      <c r="L38" s="100">
        <f t="shared" si="7"/>
        <v>7800598</v>
      </c>
      <c r="M38" s="100">
        <f t="shared" si="7"/>
        <v>4664079</v>
      </c>
      <c r="N38" s="100">
        <f t="shared" si="7"/>
        <v>18378913</v>
      </c>
      <c r="O38" s="100">
        <f t="shared" si="7"/>
        <v>8984238</v>
      </c>
      <c r="P38" s="100">
        <f t="shared" si="7"/>
        <v>6866660</v>
      </c>
      <c r="Q38" s="100">
        <f t="shared" si="7"/>
        <v>8077119</v>
      </c>
      <c r="R38" s="100">
        <f t="shared" si="7"/>
        <v>23928017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56079639</v>
      </c>
      <c r="X38" s="100">
        <f t="shared" si="7"/>
        <v>76976730</v>
      </c>
      <c r="Y38" s="100">
        <f t="shared" si="7"/>
        <v>-20897091</v>
      </c>
      <c r="Z38" s="137">
        <f>+IF(X38&lt;&gt;0,+(Y38/X38)*100,0)</f>
        <v>-27.14728334134225</v>
      </c>
      <c r="AA38" s="153">
        <f>SUM(AA39:AA41)</f>
        <v>143388230</v>
      </c>
    </row>
    <row r="39" spans="1:27" ht="12.75">
      <c r="A39" s="138" t="s">
        <v>85</v>
      </c>
      <c r="B39" s="136"/>
      <c r="C39" s="155">
        <v>14402450</v>
      </c>
      <c r="D39" s="155"/>
      <c r="E39" s="156">
        <v>28674315</v>
      </c>
      <c r="F39" s="60">
        <v>28113152</v>
      </c>
      <c r="G39" s="60">
        <v>479064</v>
      </c>
      <c r="H39" s="60">
        <v>316293</v>
      </c>
      <c r="I39" s="60">
        <v>841495</v>
      </c>
      <c r="J39" s="60">
        <v>1636852</v>
      </c>
      <c r="K39" s="60">
        <v>1444251</v>
      </c>
      <c r="L39" s="60">
        <v>3559085</v>
      </c>
      <c r="M39" s="60">
        <v>1284155</v>
      </c>
      <c r="N39" s="60">
        <v>6287491</v>
      </c>
      <c r="O39" s="60">
        <v>1045974</v>
      </c>
      <c r="P39" s="60">
        <v>1841223</v>
      </c>
      <c r="Q39" s="60">
        <v>1057289</v>
      </c>
      <c r="R39" s="60">
        <v>3944486</v>
      </c>
      <c r="S39" s="60"/>
      <c r="T39" s="60"/>
      <c r="U39" s="60"/>
      <c r="V39" s="60"/>
      <c r="W39" s="60">
        <v>11868829</v>
      </c>
      <c r="X39" s="60">
        <v>21587058</v>
      </c>
      <c r="Y39" s="60">
        <v>-9718229</v>
      </c>
      <c r="Z39" s="140">
        <v>-45.02</v>
      </c>
      <c r="AA39" s="155">
        <v>28113152</v>
      </c>
    </row>
    <row r="40" spans="1:27" ht="12.75">
      <c r="A40" s="138" t="s">
        <v>86</v>
      </c>
      <c r="B40" s="136"/>
      <c r="C40" s="155">
        <v>91077986</v>
      </c>
      <c r="D40" s="155"/>
      <c r="E40" s="156">
        <v>67491390</v>
      </c>
      <c r="F40" s="60">
        <v>113042878</v>
      </c>
      <c r="G40" s="60">
        <v>4730708</v>
      </c>
      <c r="H40" s="60">
        <v>3425703</v>
      </c>
      <c r="I40" s="60">
        <v>3650228</v>
      </c>
      <c r="J40" s="60">
        <v>11806639</v>
      </c>
      <c r="K40" s="60">
        <v>4293629</v>
      </c>
      <c r="L40" s="60">
        <v>3989903</v>
      </c>
      <c r="M40" s="60">
        <v>3276963</v>
      </c>
      <c r="N40" s="60">
        <v>11560495</v>
      </c>
      <c r="O40" s="60">
        <v>7873409</v>
      </c>
      <c r="P40" s="60">
        <v>4942837</v>
      </c>
      <c r="Q40" s="60">
        <v>6954974</v>
      </c>
      <c r="R40" s="60">
        <v>19771220</v>
      </c>
      <c r="S40" s="60"/>
      <c r="T40" s="60"/>
      <c r="U40" s="60"/>
      <c r="V40" s="60"/>
      <c r="W40" s="60">
        <v>43138354</v>
      </c>
      <c r="X40" s="60">
        <v>53668359</v>
      </c>
      <c r="Y40" s="60">
        <v>-10530005</v>
      </c>
      <c r="Z40" s="140">
        <v>-19.62</v>
      </c>
      <c r="AA40" s="155">
        <v>113042878</v>
      </c>
    </row>
    <row r="41" spans="1:27" ht="12.75">
      <c r="A41" s="138" t="s">
        <v>87</v>
      </c>
      <c r="B41" s="136"/>
      <c r="C41" s="155">
        <v>929818</v>
      </c>
      <c r="D41" s="155"/>
      <c r="E41" s="156">
        <v>2232200</v>
      </c>
      <c r="F41" s="60">
        <v>2232200</v>
      </c>
      <c r="G41" s="60">
        <v>22738</v>
      </c>
      <c r="H41" s="60">
        <v>131630</v>
      </c>
      <c r="I41" s="60">
        <v>174850</v>
      </c>
      <c r="J41" s="60">
        <v>329218</v>
      </c>
      <c r="K41" s="60">
        <v>176356</v>
      </c>
      <c r="L41" s="60">
        <v>251610</v>
      </c>
      <c r="M41" s="60">
        <v>102961</v>
      </c>
      <c r="N41" s="60">
        <v>530927</v>
      </c>
      <c r="O41" s="60">
        <v>64855</v>
      </c>
      <c r="P41" s="60">
        <v>82600</v>
      </c>
      <c r="Q41" s="60">
        <v>64856</v>
      </c>
      <c r="R41" s="60">
        <v>212311</v>
      </c>
      <c r="S41" s="60"/>
      <c r="T41" s="60"/>
      <c r="U41" s="60"/>
      <c r="V41" s="60"/>
      <c r="W41" s="60">
        <v>1072456</v>
      </c>
      <c r="X41" s="60">
        <v>1721313</v>
      </c>
      <c r="Y41" s="60">
        <v>-648857</v>
      </c>
      <c r="Z41" s="140">
        <v>-37.7</v>
      </c>
      <c r="AA41" s="155">
        <v>2232200</v>
      </c>
    </row>
    <row r="42" spans="1:27" ht="12.75">
      <c r="A42" s="135" t="s">
        <v>88</v>
      </c>
      <c r="B42" s="142"/>
      <c r="C42" s="153">
        <f aca="true" t="shared" si="8" ref="C42:Y42">SUM(C43:C46)</f>
        <v>92857242</v>
      </c>
      <c r="D42" s="153">
        <f>SUM(D43:D46)</f>
        <v>0</v>
      </c>
      <c r="E42" s="154">
        <f t="shared" si="8"/>
        <v>36434344</v>
      </c>
      <c r="F42" s="100">
        <f t="shared" si="8"/>
        <v>38634344</v>
      </c>
      <c r="G42" s="100">
        <f t="shared" si="8"/>
        <v>1400170</v>
      </c>
      <c r="H42" s="100">
        <f t="shared" si="8"/>
        <v>843530</v>
      </c>
      <c r="I42" s="100">
        <f t="shared" si="8"/>
        <v>761238</v>
      </c>
      <c r="J42" s="100">
        <f t="shared" si="8"/>
        <v>3004938</v>
      </c>
      <c r="K42" s="100">
        <f t="shared" si="8"/>
        <v>2046275</v>
      </c>
      <c r="L42" s="100">
        <f t="shared" si="8"/>
        <v>2071871</v>
      </c>
      <c r="M42" s="100">
        <f t="shared" si="8"/>
        <v>1382593</v>
      </c>
      <c r="N42" s="100">
        <f t="shared" si="8"/>
        <v>5500739</v>
      </c>
      <c r="O42" s="100">
        <f t="shared" si="8"/>
        <v>2239653</v>
      </c>
      <c r="P42" s="100">
        <f t="shared" si="8"/>
        <v>2202733</v>
      </c>
      <c r="Q42" s="100">
        <f t="shared" si="8"/>
        <v>2360451</v>
      </c>
      <c r="R42" s="100">
        <f t="shared" si="8"/>
        <v>6802837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15308514</v>
      </c>
      <c r="X42" s="100">
        <f t="shared" si="8"/>
        <v>29006415</v>
      </c>
      <c r="Y42" s="100">
        <f t="shared" si="8"/>
        <v>-13697901</v>
      </c>
      <c r="Z42" s="137">
        <f>+IF(X42&lt;&gt;0,+(Y42/X42)*100,0)</f>
        <v>-47.223695172257585</v>
      </c>
      <c r="AA42" s="153">
        <f>SUM(AA43:AA46)</f>
        <v>38634344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1689261</v>
      </c>
      <c r="D45" s="157"/>
      <c r="E45" s="158">
        <v>1192896</v>
      </c>
      <c r="F45" s="159">
        <v>1192896</v>
      </c>
      <c r="G45" s="159">
        <v>58356</v>
      </c>
      <c r="H45" s="159">
        <v>183173</v>
      </c>
      <c r="I45" s="159">
        <v>53421</v>
      </c>
      <c r="J45" s="159">
        <v>294950</v>
      </c>
      <c r="K45" s="159">
        <v>477034</v>
      </c>
      <c r="L45" s="159">
        <v>67419</v>
      </c>
      <c r="M45" s="159">
        <v>277016</v>
      </c>
      <c r="N45" s="159">
        <v>821469</v>
      </c>
      <c r="O45" s="159">
        <v>55004</v>
      </c>
      <c r="P45" s="159">
        <v>56237</v>
      </c>
      <c r="Q45" s="159">
        <v>55004</v>
      </c>
      <c r="R45" s="159">
        <v>166245</v>
      </c>
      <c r="S45" s="159"/>
      <c r="T45" s="159"/>
      <c r="U45" s="159"/>
      <c r="V45" s="159"/>
      <c r="W45" s="159">
        <v>1282664</v>
      </c>
      <c r="X45" s="159">
        <v>894672</v>
      </c>
      <c r="Y45" s="159">
        <v>387992</v>
      </c>
      <c r="Z45" s="141">
        <v>43.37</v>
      </c>
      <c r="AA45" s="157">
        <v>1192896</v>
      </c>
    </row>
    <row r="46" spans="1:27" ht="12.75">
      <c r="A46" s="138" t="s">
        <v>92</v>
      </c>
      <c r="B46" s="136"/>
      <c r="C46" s="155">
        <v>91167981</v>
      </c>
      <c r="D46" s="155"/>
      <c r="E46" s="156">
        <v>35241448</v>
      </c>
      <c r="F46" s="60">
        <v>37441448</v>
      </c>
      <c r="G46" s="60">
        <v>1341814</v>
      </c>
      <c r="H46" s="60">
        <v>660357</v>
      </c>
      <c r="I46" s="60">
        <v>707817</v>
      </c>
      <c r="J46" s="60">
        <v>2709988</v>
      </c>
      <c r="K46" s="60">
        <v>1569241</v>
      </c>
      <c r="L46" s="60">
        <v>2004452</v>
      </c>
      <c r="M46" s="60">
        <v>1105577</v>
      </c>
      <c r="N46" s="60">
        <v>4679270</v>
      </c>
      <c r="O46" s="60">
        <v>2184649</v>
      </c>
      <c r="P46" s="60">
        <v>2146496</v>
      </c>
      <c r="Q46" s="60">
        <v>2305447</v>
      </c>
      <c r="R46" s="60">
        <v>6636592</v>
      </c>
      <c r="S46" s="60"/>
      <c r="T46" s="60"/>
      <c r="U46" s="60"/>
      <c r="V46" s="60"/>
      <c r="W46" s="60">
        <v>14025850</v>
      </c>
      <c r="X46" s="60">
        <v>28111743</v>
      </c>
      <c r="Y46" s="60">
        <v>-14085893</v>
      </c>
      <c r="Z46" s="140">
        <v>-50.11</v>
      </c>
      <c r="AA46" s="155">
        <v>37441448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331184031</v>
      </c>
      <c r="D48" s="168">
        <f>+D28+D32+D38+D42+D47</f>
        <v>0</v>
      </c>
      <c r="E48" s="169">
        <f t="shared" si="9"/>
        <v>266338432</v>
      </c>
      <c r="F48" s="73">
        <f t="shared" si="9"/>
        <v>329992224</v>
      </c>
      <c r="G48" s="73">
        <f t="shared" si="9"/>
        <v>16822747</v>
      </c>
      <c r="H48" s="73">
        <f t="shared" si="9"/>
        <v>14036828</v>
      </c>
      <c r="I48" s="73">
        <f t="shared" si="9"/>
        <v>15760757</v>
      </c>
      <c r="J48" s="73">
        <f t="shared" si="9"/>
        <v>46620332</v>
      </c>
      <c r="K48" s="73">
        <f t="shared" si="9"/>
        <v>26077106</v>
      </c>
      <c r="L48" s="73">
        <f t="shared" si="9"/>
        <v>19602261</v>
      </c>
      <c r="M48" s="73">
        <f t="shared" si="9"/>
        <v>19708833</v>
      </c>
      <c r="N48" s="73">
        <f t="shared" si="9"/>
        <v>65388200</v>
      </c>
      <c r="O48" s="73">
        <f t="shared" si="9"/>
        <v>21214405</v>
      </c>
      <c r="P48" s="73">
        <f t="shared" si="9"/>
        <v>19219384</v>
      </c>
      <c r="Q48" s="73">
        <f t="shared" si="9"/>
        <v>21266725</v>
      </c>
      <c r="R48" s="73">
        <f t="shared" si="9"/>
        <v>61700514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173709046</v>
      </c>
      <c r="X48" s="73">
        <f t="shared" si="9"/>
        <v>204109560</v>
      </c>
      <c r="Y48" s="73">
        <f t="shared" si="9"/>
        <v>-30400514</v>
      </c>
      <c r="Z48" s="170">
        <f>+IF(X48&lt;&gt;0,+(Y48/X48)*100,0)</f>
        <v>-14.894213676223691</v>
      </c>
      <c r="AA48" s="168">
        <f>+AA28+AA32+AA38+AA42+AA47</f>
        <v>329992224</v>
      </c>
    </row>
    <row r="49" spans="1:27" ht="12.75">
      <c r="A49" s="148" t="s">
        <v>49</v>
      </c>
      <c r="B49" s="149"/>
      <c r="C49" s="171">
        <f aca="true" t="shared" si="10" ref="C49:Y49">+C25-C48</f>
        <v>-13805521</v>
      </c>
      <c r="D49" s="171">
        <f>+D25-D48</f>
        <v>0</v>
      </c>
      <c r="E49" s="172">
        <f t="shared" si="10"/>
        <v>119001112</v>
      </c>
      <c r="F49" s="173">
        <f t="shared" si="10"/>
        <v>67497320</v>
      </c>
      <c r="G49" s="173">
        <f t="shared" si="10"/>
        <v>-16822747</v>
      </c>
      <c r="H49" s="173">
        <f t="shared" si="10"/>
        <v>87129238</v>
      </c>
      <c r="I49" s="173">
        <f t="shared" si="10"/>
        <v>-6633458</v>
      </c>
      <c r="J49" s="173">
        <f t="shared" si="10"/>
        <v>63673033</v>
      </c>
      <c r="K49" s="173">
        <f t="shared" si="10"/>
        <v>-13467494</v>
      </c>
      <c r="L49" s="173">
        <f t="shared" si="10"/>
        <v>-13139127</v>
      </c>
      <c r="M49" s="173">
        <f t="shared" si="10"/>
        <v>100542699</v>
      </c>
      <c r="N49" s="173">
        <f t="shared" si="10"/>
        <v>73936078</v>
      </c>
      <c r="O49" s="173">
        <f t="shared" si="10"/>
        <v>63236048</v>
      </c>
      <c r="P49" s="173">
        <f t="shared" si="10"/>
        <v>-16996136</v>
      </c>
      <c r="Q49" s="173">
        <f t="shared" si="10"/>
        <v>63440581</v>
      </c>
      <c r="R49" s="173">
        <f t="shared" si="10"/>
        <v>109680493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247289604</v>
      </c>
      <c r="X49" s="173">
        <f>IF(F25=F48,0,X25-X48)</f>
        <v>87393348</v>
      </c>
      <c r="Y49" s="173">
        <f t="shared" si="10"/>
        <v>159896256</v>
      </c>
      <c r="Z49" s="174">
        <f>+IF(X49&lt;&gt;0,+(Y49/X49)*100,0)</f>
        <v>182.96158650427262</v>
      </c>
      <c r="AA49" s="171">
        <f>+AA25-AA48</f>
        <v>67497320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7701146</v>
      </c>
      <c r="D5" s="155">
        <v>0</v>
      </c>
      <c r="E5" s="156">
        <v>3621026</v>
      </c>
      <c r="F5" s="60">
        <v>4021026</v>
      </c>
      <c r="G5" s="60">
        <v>0</v>
      </c>
      <c r="H5" s="60">
        <v>569770</v>
      </c>
      <c r="I5" s="60">
        <v>1008855</v>
      </c>
      <c r="J5" s="60">
        <v>1578625</v>
      </c>
      <c r="K5" s="60">
        <v>-570747</v>
      </c>
      <c r="L5" s="60">
        <v>670620</v>
      </c>
      <c r="M5" s="60">
        <v>336285</v>
      </c>
      <c r="N5" s="60">
        <v>436158</v>
      </c>
      <c r="O5" s="60">
        <v>336285</v>
      </c>
      <c r="P5" s="60">
        <v>336285</v>
      </c>
      <c r="Q5" s="60">
        <v>336285</v>
      </c>
      <c r="R5" s="60">
        <v>1008855</v>
      </c>
      <c r="S5" s="60">
        <v>0</v>
      </c>
      <c r="T5" s="60">
        <v>0</v>
      </c>
      <c r="U5" s="60">
        <v>0</v>
      </c>
      <c r="V5" s="60">
        <v>0</v>
      </c>
      <c r="W5" s="60">
        <v>3023638</v>
      </c>
      <c r="X5" s="60">
        <v>5217768</v>
      </c>
      <c r="Y5" s="60">
        <v>-2194130</v>
      </c>
      <c r="Z5" s="140">
        <v>-42.05</v>
      </c>
      <c r="AA5" s="155">
        <v>4021026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1322908</v>
      </c>
      <c r="D10" s="155">
        <v>0</v>
      </c>
      <c r="E10" s="156">
        <v>1200000</v>
      </c>
      <c r="F10" s="54">
        <v>1200000</v>
      </c>
      <c r="G10" s="54">
        <v>0</v>
      </c>
      <c r="H10" s="54">
        <v>1602968</v>
      </c>
      <c r="I10" s="54">
        <v>280527</v>
      </c>
      <c r="J10" s="54">
        <v>1883495</v>
      </c>
      <c r="K10" s="54">
        <v>-1872042</v>
      </c>
      <c r="L10" s="54">
        <v>-68024</v>
      </c>
      <c r="M10" s="54">
        <v>39544</v>
      </c>
      <c r="N10" s="54">
        <v>-1900522</v>
      </c>
      <c r="O10" s="54">
        <v>39544</v>
      </c>
      <c r="P10" s="54">
        <v>39544</v>
      </c>
      <c r="Q10" s="54">
        <v>293835</v>
      </c>
      <c r="R10" s="54">
        <v>372923</v>
      </c>
      <c r="S10" s="54">
        <v>0</v>
      </c>
      <c r="T10" s="54">
        <v>0</v>
      </c>
      <c r="U10" s="54">
        <v>0</v>
      </c>
      <c r="V10" s="54">
        <v>0</v>
      </c>
      <c r="W10" s="54">
        <v>355896</v>
      </c>
      <c r="X10" s="54">
        <v>900000</v>
      </c>
      <c r="Y10" s="54">
        <v>-544104</v>
      </c>
      <c r="Z10" s="184">
        <v>-60.46</v>
      </c>
      <c r="AA10" s="130">
        <v>1200000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1560004</v>
      </c>
      <c r="D12" s="155">
        <v>0</v>
      </c>
      <c r="E12" s="156">
        <v>1207592</v>
      </c>
      <c r="F12" s="60">
        <v>1757592</v>
      </c>
      <c r="G12" s="60">
        <v>0</v>
      </c>
      <c r="H12" s="60">
        <v>337422</v>
      </c>
      <c r="I12" s="60">
        <v>105413</v>
      </c>
      <c r="J12" s="60">
        <v>442835</v>
      </c>
      <c r="K12" s="60">
        <v>186152</v>
      </c>
      <c r="L12" s="60">
        <v>132502</v>
      </c>
      <c r="M12" s="60">
        <v>155702</v>
      </c>
      <c r="N12" s="60">
        <v>474356</v>
      </c>
      <c r="O12" s="60">
        <v>144198</v>
      </c>
      <c r="P12" s="60">
        <v>116390</v>
      </c>
      <c r="Q12" s="60">
        <v>144958</v>
      </c>
      <c r="R12" s="60">
        <v>405546</v>
      </c>
      <c r="S12" s="60">
        <v>0</v>
      </c>
      <c r="T12" s="60">
        <v>0</v>
      </c>
      <c r="U12" s="60">
        <v>0</v>
      </c>
      <c r="V12" s="60">
        <v>0</v>
      </c>
      <c r="W12" s="60">
        <v>1322737</v>
      </c>
      <c r="X12" s="60">
        <v>905697</v>
      </c>
      <c r="Y12" s="60">
        <v>417040</v>
      </c>
      <c r="Z12" s="140">
        <v>46.05</v>
      </c>
      <c r="AA12" s="155">
        <v>1757592</v>
      </c>
    </row>
    <row r="13" spans="1:27" ht="12.75">
      <c r="A13" s="181" t="s">
        <v>109</v>
      </c>
      <c r="B13" s="185"/>
      <c r="C13" s="155">
        <v>9004105</v>
      </c>
      <c r="D13" s="155">
        <v>0</v>
      </c>
      <c r="E13" s="156">
        <v>10478662</v>
      </c>
      <c r="F13" s="60">
        <v>10478662</v>
      </c>
      <c r="G13" s="60">
        <v>0</v>
      </c>
      <c r="H13" s="60">
        <v>317052</v>
      </c>
      <c r="I13" s="60">
        <v>1541727</v>
      </c>
      <c r="J13" s="60">
        <v>1858779</v>
      </c>
      <c r="K13" s="60">
        <v>32810</v>
      </c>
      <c r="L13" s="60">
        <v>-29133</v>
      </c>
      <c r="M13" s="60">
        <v>1240893</v>
      </c>
      <c r="N13" s="60">
        <v>1244570</v>
      </c>
      <c r="O13" s="60">
        <v>71886</v>
      </c>
      <c r="P13" s="60">
        <v>19165</v>
      </c>
      <c r="Q13" s="60">
        <v>71886</v>
      </c>
      <c r="R13" s="60">
        <v>162937</v>
      </c>
      <c r="S13" s="60">
        <v>0</v>
      </c>
      <c r="T13" s="60">
        <v>0</v>
      </c>
      <c r="U13" s="60">
        <v>0</v>
      </c>
      <c r="V13" s="60">
        <v>0</v>
      </c>
      <c r="W13" s="60">
        <v>3266286</v>
      </c>
      <c r="X13" s="60">
        <v>7858998</v>
      </c>
      <c r="Y13" s="60">
        <v>-4592712</v>
      </c>
      <c r="Z13" s="140">
        <v>-58.44</v>
      </c>
      <c r="AA13" s="155">
        <v>10478662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2208895</v>
      </c>
      <c r="D16" s="155">
        <v>0</v>
      </c>
      <c r="E16" s="156">
        <v>2500000</v>
      </c>
      <c r="F16" s="60">
        <v>3500000</v>
      </c>
      <c r="G16" s="60">
        <v>0</v>
      </c>
      <c r="H16" s="60">
        <v>62155</v>
      </c>
      <c r="I16" s="60">
        <v>600693</v>
      </c>
      <c r="J16" s="60">
        <v>662848</v>
      </c>
      <c r="K16" s="60">
        <v>117800</v>
      </c>
      <c r="L16" s="60">
        <v>221466</v>
      </c>
      <c r="M16" s="60">
        <v>693650</v>
      </c>
      <c r="N16" s="60">
        <v>1032916</v>
      </c>
      <c r="O16" s="60">
        <v>147290</v>
      </c>
      <c r="P16" s="60">
        <v>201350</v>
      </c>
      <c r="Q16" s="60">
        <v>148290</v>
      </c>
      <c r="R16" s="60">
        <v>496930</v>
      </c>
      <c r="S16" s="60">
        <v>0</v>
      </c>
      <c r="T16" s="60">
        <v>0</v>
      </c>
      <c r="U16" s="60">
        <v>0</v>
      </c>
      <c r="V16" s="60">
        <v>0</v>
      </c>
      <c r="W16" s="60">
        <v>2192694</v>
      </c>
      <c r="X16" s="60">
        <v>1874997</v>
      </c>
      <c r="Y16" s="60">
        <v>317697</v>
      </c>
      <c r="Z16" s="140">
        <v>16.94</v>
      </c>
      <c r="AA16" s="155">
        <v>3500000</v>
      </c>
    </row>
    <row r="17" spans="1:27" ht="12.75">
      <c r="A17" s="181" t="s">
        <v>113</v>
      </c>
      <c r="B17" s="185"/>
      <c r="C17" s="155">
        <v>731769</v>
      </c>
      <c r="D17" s="155">
        <v>0</v>
      </c>
      <c r="E17" s="156">
        <v>1500000</v>
      </c>
      <c r="F17" s="60">
        <v>1500000</v>
      </c>
      <c r="G17" s="60">
        <v>0</v>
      </c>
      <c r="H17" s="60">
        <v>0</v>
      </c>
      <c r="I17" s="60">
        <v>277687</v>
      </c>
      <c r="J17" s="60">
        <v>277687</v>
      </c>
      <c r="K17" s="60">
        <v>137372</v>
      </c>
      <c r="L17" s="60">
        <v>192092</v>
      </c>
      <c r="M17" s="60">
        <v>36994</v>
      </c>
      <c r="N17" s="60">
        <v>366458</v>
      </c>
      <c r="O17" s="60">
        <v>93072</v>
      </c>
      <c r="P17" s="60">
        <v>232840</v>
      </c>
      <c r="Q17" s="60">
        <v>93072</v>
      </c>
      <c r="R17" s="60">
        <v>418984</v>
      </c>
      <c r="S17" s="60">
        <v>0</v>
      </c>
      <c r="T17" s="60">
        <v>0</v>
      </c>
      <c r="U17" s="60">
        <v>0</v>
      </c>
      <c r="V17" s="60">
        <v>0</v>
      </c>
      <c r="W17" s="60">
        <v>1063129</v>
      </c>
      <c r="X17" s="60">
        <v>1125000</v>
      </c>
      <c r="Y17" s="60">
        <v>-61871</v>
      </c>
      <c r="Z17" s="140">
        <v>-5.5</v>
      </c>
      <c r="AA17" s="155">
        <v>1500000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197685874</v>
      </c>
      <c r="D19" s="155">
        <v>0</v>
      </c>
      <c r="E19" s="156">
        <v>216389981</v>
      </c>
      <c r="F19" s="60">
        <v>216389981</v>
      </c>
      <c r="G19" s="60">
        <v>0</v>
      </c>
      <c r="H19" s="60">
        <v>89342280</v>
      </c>
      <c r="I19" s="60">
        <v>0</v>
      </c>
      <c r="J19" s="60">
        <v>89342280</v>
      </c>
      <c r="K19" s="60">
        <v>93720</v>
      </c>
      <c r="L19" s="60">
        <v>350000</v>
      </c>
      <c r="M19" s="60">
        <v>70535000</v>
      </c>
      <c r="N19" s="60">
        <v>70978720</v>
      </c>
      <c r="O19" s="60">
        <v>52515000</v>
      </c>
      <c r="P19" s="60">
        <v>343000</v>
      </c>
      <c r="Q19" s="60">
        <v>52515000</v>
      </c>
      <c r="R19" s="60">
        <v>105373000</v>
      </c>
      <c r="S19" s="60">
        <v>0</v>
      </c>
      <c r="T19" s="60">
        <v>0</v>
      </c>
      <c r="U19" s="60">
        <v>0</v>
      </c>
      <c r="V19" s="60">
        <v>0</v>
      </c>
      <c r="W19" s="60">
        <v>265694000</v>
      </c>
      <c r="X19" s="60">
        <v>162292482</v>
      </c>
      <c r="Y19" s="60">
        <v>103401518</v>
      </c>
      <c r="Z19" s="140">
        <v>63.71</v>
      </c>
      <c r="AA19" s="155">
        <v>216389981</v>
      </c>
    </row>
    <row r="20" spans="1:27" ht="12.75">
      <c r="A20" s="181" t="s">
        <v>35</v>
      </c>
      <c r="B20" s="185"/>
      <c r="C20" s="155">
        <v>4852273</v>
      </c>
      <c r="D20" s="155">
        <v>0</v>
      </c>
      <c r="E20" s="156">
        <v>78908264</v>
      </c>
      <c r="F20" s="54">
        <v>89108264</v>
      </c>
      <c r="G20" s="54">
        <v>0</v>
      </c>
      <c r="H20" s="54">
        <v>210419</v>
      </c>
      <c r="I20" s="54">
        <v>312397</v>
      </c>
      <c r="J20" s="54">
        <v>522816</v>
      </c>
      <c r="K20" s="54">
        <v>9484547</v>
      </c>
      <c r="L20" s="54">
        <v>-6389</v>
      </c>
      <c r="M20" s="54">
        <v>192464</v>
      </c>
      <c r="N20" s="54">
        <v>9670622</v>
      </c>
      <c r="O20" s="54">
        <v>21103178</v>
      </c>
      <c r="P20" s="54">
        <v>934674</v>
      </c>
      <c r="Q20" s="54">
        <v>21103980</v>
      </c>
      <c r="R20" s="54">
        <v>43141832</v>
      </c>
      <c r="S20" s="54">
        <v>0</v>
      </c>
      <c r="T20" s="54">
        <v>0</v>
      </c>
      <c r="U20" s="54">
        <v>0</v>
      </c>
      <c r="V20" s="54">
        <v>0</v>
      </c>
      <c r="W20" s="54">
        <v>53335270</v>
      </c>
      <c r="X20" s="54">
        <v>21677445</v>
      </c>
      <c r="Y20" s="54">
        <v>31657825</v>
      </c>
      <c r="Z20" s="184">
        <v>146.04</v>
      </c>
      <c r="AA20" s="130">
        <v>89108264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225066974</v>
      </c>
      <c r="D22" s="188">
        <f>SUM(D5:D21)</f>
        <v>0</v>
      </c>
      <c r="E22" s="189">
        <f t="shared" si="0"/>
        <v>315805525</v>
      </c>
      <c r="F22" s="190">
        <f t="shared" si="0"/>
        <v>327955525</v>
      </c>
      <c r="G22" s="190">
        <f t="shared" si="0"/>
        <v>0</v>
      </c>
      <c r="H22" s="190">
        <f t="shared" si="0"/>
        <v>92442066</v>
      </c>
      <c r="I22" s="190">
        <f t="shared" si="0"/>
        <v>4127299</v>
      </c>
      <c r="J22" s="190">
        <f t="shared" si="0"/>
        <v>96569365</v>
      </c>
      <c r="K22" s="190">
        <f t="shared" si="0"/>
        <v>7609612</v>
      </c>
      <c r="L22" s="190">
        <f t="shared" si="0"/>
        <v>1463134</v>
      </c>
      <c r="M22" s="190">
        <f t="shared" si="0"/>
        <v>73230532</v>
      </c>
      <c r="N22" s="190">
        <f t="shared" si="0"/>
        <v>82303278</v>
      </c>
      <c r="O22" s="190">
        <f t="shared" si="0"/>
        <v>74450453</v>
      </c>
      <c r="P22" s="190">
        <f t="shared" si="0"/>
        <v>2223248</v>
      </c>
      <c r="Q22" s="190">
        <f t="shared" si="0"/>
        <v>74707306</v>
      </c>
      <c r="R22" s="190">
        <f t="shared" si="0"/>
        <v>151381007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330253650</v>
      </c>
      <c r="X22" s="190">
        <f t="shared" si="0"/>
        <v>201852387</v>
      </c>
      <c r="Y22" s="190">
        <f t="shared" si="0"/>
        <v>128401263</v>
      </c>
      <c r="Z22" s="191">
        <f>+IF(X22&lt;&gt;0,+(Y22/X22)*100,0)</f>
        <v>63.61146623448154</v>
      </c>
      <c r="AA22" s="188">
        <f>SUM(AA5:AA21)</f>
        <v>327955525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79490942</v>
      </c>
      <c r="D25" s="155">
        <v>0</v>
      </c>
      <c r="E25" s="156">
        <v>89792373</v>
      </c>
      <c r="F25" s="60">
        <v>89792373</v>
      </c>
      <c r="G25" s="60">
        <v>6147837</v>
      </c>
      <c r="H25" s="60">
        <v>6076499</v>
      </c>
      <c r="I25" s="60">
        <v>5869422</v>
      </c>
      <c r="J25" s="60">
        <v>18093758</v>
      </c>
      <c r="K25" s="60">
        <v>7035292</v>
      </c>
      <c r="L25" s="60">
        <v>6675004</v>
      </c>
      <c r="M25" s="60">
        <v>7210930</v>
      </c>
      <c r="N25" s="60">
        <v>20921226</v>
      </c>
      <c r="O25" s="60">
        <v>8079379</v>
      </c>
      <c r="P25" s="60">
        <v>7150867</v>
      </c>
      <c r="Q25" s="60">
        <v>7283857</v>
      </c>
      <c r="R25" s="60">
        <v>22514103</v>
      </c>
      <c r="S25" s="60">
        <v>0</v>
      </c>
      <c r="T25" s="60">
        <v>0</v>
      </c>
      <c r="U25" s="60">
        <v>0</v>
      </c>
      <c r="V25" s="60">
        <v>0</v>
      </c>
      <c r="W25" s="60">
        <v>61529087</v>
      </c>
      <c r="X25" s="60">
        <v>65771901</v>
      </c>
      <c r="Y25" s="60">
        <v>-4242814</v>
      </c>
      <c r="Z25" s="140">
        <v>-6.45</v>
      </c>
      <c r="AA25" s="155">
        <v>89792373</v>
      </c>
    </row>
    <row r="26" spans="1:27" ht="12.75">
      <c r="A26" s="183" t="s">
        <v>38</v>
      </c>
      <c r="B26" s="182"/>
      <c r="C26" s="155">
        <v>23984032</v>
      </c>
      <c r="D26" s="155">
        <v>0</v>
      </c>
      <c r="E26" s="156">
        <v>19331771</v>
      </c>
      <c r="F26" s="60">
        <v>19331771</v>
      </c>
      <c r="G26" s="60">
        <v>1692505</v>
      </c>
      <c r="H26" s="60">
        <v>1268497</v>
      </c>
      <c r="I26" s="60">
        <v>1472230</v>
      </c>
      <c r="J26" s="60">
        <v>4433232</v>
      </c>
      <c r="K26" s="60">
        <v>1575000</v>
      </c>
      <c r="L26" s="60">
        <v>2374980</v>
      </c>
      <c r="M26" s="60">
        <v>1748003</v>
      </c>
      <c r="N26" s="60">
        <v>5697983</v>
      </c>
      <c r="O26" s="60">
        <v>1749436</v>
      </c>
      <c r="P26" s="60">
        <v>2044754</v>
      </c>
      <c r="Q26" s="60">
        <v>1749435</v>
      </c>
      <c r="R26" s="60">
        <v>5543625</v>
      </c>
      <c r="S26" s="60">
        <v>0</v>
      </c>
      <c r="T26" s="60">
        <v>0</v>
      </c>
      <c r="U26" s="60">
        <v>0</v>
      </c>
      <c r="V26" s="60">
        <v>0</v>
      </c>
      <c r="W26" s="60">
        <v>15674840</v>
      </c>
      <c r="X26" s="60">
        <v>16071210</v>
      </c>
      <c r="Y26" s="60">
        <v>-396370</v>
      </c>
      <c r="Z26" s="140">
        <v>-2.47</v>
      </c>
      <c r="AA26" s="155">
        <v>19331771</v>
      </c>
    </row>
    <row r="27" spans="1:27" ht="12.75">
      <c r="A27" s="183" t="s">
        <v>118</v>
      </c>
      <c r="B27" s="182"/>
      <c r="C27" s="155">
        <v>2084685</v>
      </c>
      <c r="D27" s="155">
        <v>0</v>
      </c>
      <c r="E27" s="156">
        <v>1010344</v>
      </c>
      <c r="F27" s="60">
        <v>1010344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757755</v>
      </c>
      <c r="Y27" s="60">
        <v>-757755</v>
      </c>
      <c r="Z27" s="140">
        <v>-100</v>
      </c>
      <c r="AA27" s="155">
        <v>1010344</v>
      </c>
    </row>
    <row r="28" spans="1:27" ht="12.75">
      <c r="A28" s="183" t="s">
        <v>39</v>
      </c>
      <c r="B28" s="182"/>
      <c r="C28" s="155">
        <v>69116580</v>
      </c>
      <c r="D28" s="155">
        <v>0</v>
      </c>
      <c r="E28" s="156">
        <v>38199958</v>
      </c>
      <c r="F28" s="60">
        <v>70000000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28649970</v>
      </c>
      <c r="Y28" s="60">
        <v>-28649970</v>
      </c>
      <c r="Z28" s="140">
        <v>-100</v>
      </c>
      <c r="AA28" s="155">
        <v>70000000</v>
      </c>
    </row>
    <row r="29" spans="1:27" ht="12.75">
      <c r="A29" s="183" t="s">
        <v>40</v>
      </c>
      <c r="B29" s="182"/>
      <c r="C29" s="155">
        <v>15294347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138696400</v>
      </c>
      <c r="D34" s="155">
        <v>0</v>
      </c>
      <c r="E34" s="156">
        <v>118003986</v>
      </c>
      <c r="F34" s="60">
        <v>149857736</v>
      </c>
      <c r="G34" s="60">
        <v>8982405</v>
      </c>
      <c r="H34" s="60">
        <v>6691832</v>
      </c>
      <c r="I34" s="60">
        <v>8419105</v>
      </c>
      <c r="J34" s="60">
        <v>24093342</v>
      </c>
      <c r="K34" s="60">
        <v>17466814</v>
      </c>
      <c r="L34" s="60">
        <v>10552277</v>
      </c>
      <c r="M34" s="60">
        <v>10749900</v>
      </c>
      <c r="N34" s="60">
        <v>38768991</v>
      </c>
      <c r="O34" s="60">
        <v>11385590</v>
      </c>
      <c r="P34" s="60">
        <v>10023763</v>
      </c>
      <c r="Q34" s="60">
        <v>12233433</v>
      </c>
      <c r="R34" s="60">
        <v>33642786</v>
      </c>
      <c r="S34" s="60">
        <v>0</v>
      </c>
      <c r="T34" s="60">
        <v>0</v>
      </c>
      <c r="U34" s="60">
        <v>0</v>
      </c>
      <c r="V34" s="60">
        <v>0</v>
      </c>
      <c r="W34" s="60">
        <v>96505119</v>
      </c>
      <c r="X34" s="60">
        <v>92858724</v>
      </c>
      <c r="Y34" s="60">
        <v>3646395</v>
      </c>
      <c r="Z34" s="140">
        <v>3.93</v>
      </c>
      <c r="AA34" s="155">
        <v>149857736</v>
      </c>
    </row>
    <row r="35" spans="1:27" ht="12.75">
      <c r="A35" s="181" t="s">
        <v>122</v>
      </c>
      <c r="B35" s="185"/>
      <c r="C35" s="155">
        <v>2517045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331184031</v>
      </c>
      <c r="D36" s="188">
        <f>SUM(D25:D35)</f>
        <v>0</v>
      </c>
      <c r="E36" s="189">
        <f t="shared" si="1"/>
        <v>266338432</v>
      </c>
      <c r="F36" s="190">
        <f t="shared" si="1"/>
        <v>329992224</v>
      </c>
      <c r="G36" s="190">
        <f t="shared" si="1"/>
        <v>16822747</v>
      </c>
      <c r="H36" s="190">
        <f t="shared" si="1"/>
        <v>14036828</v>
      </c>
      <c r="I36" s="190">
        <f t="shared" si="1"/>
        <v>15760757</v>
      </c>
      <c r="J36" s="190">
        <f t="shared" si="1"/>
        <v>46620332</v>
      </c>
      <c r="K36" s="190">
        <f t="shared" si="1"/>
        <v>26077106</v>
      </c>
      <c r="L36" s="190">
        <f t="shared" si="1"/>
        <v>19602261</v>
      </c>
      <c r="M36" s="190">
        <f t="shared" si="1"/>
        <v>19708833</v>
      </c>
      <c r="N36" s="190">
        <f t="shared" si="1"/>
        <v>65388200</v>
      </c>
      <c r="O36" s="190">
        <f t="shared" si="1"/>
        <v>21214405</v>
      </c>
      <c r="P36" s="190">
        <f t="shared" si="1"/>
        <v>19219384</v>
      </c>
      <c r="Q36" s="190">
        <f t="shared" si="1"/>
        <v>21266725</v>
      </c>
      <c r="R36" s="190">
        <f t="shared" si="1"/>
        <v>61700514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173709046</v>
      </c>
      <c r="X36" s="190">
        <f t="shared" si="1"/>
        <v>204109560</v>
      </c>
      <c r="Y36" s="190">
        <f t="shared" si="1"/>
        <v>-30400514</v>
      </c>
      <c r="Z36" s="191">
        <f>+IF(X36&lt;&gt;0,+(Y36/X36)*100,0)</f>
        <v>-14.894213676223691</v>
      </c>
      <c r="AA36" s="188">
        <f>SUM(AA25:AA35)</f>
        <v>329992224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-106117057</v>
      </c>
      <c r="D38" s="199">
        <f>+D22-D36</f>
        <v>0</v>
      </c>
      <c r="E38" s="200">
        <f t="shared" si="2"/>
        <v>49467093</v>
      </c>
      <c r="F38" s="106">
        <f t="shared" si="2"/>
        <v>-2036699</v>
      </c>
      <c r="G38" s="106">
        <f t="shared" si="2"/>
        <v>-16822747</v>
      </c>
      <c r="H38" s="106">
        <f t="shared" si="2"/>
        <v>78405238</v>
      </c>
      <c r="I38" s="106">
        <f t="shared" si="2"/>
        <v>-11633458</v>
      </c>
      <c r="J38" s="106">
        <f t="shared" si="2"/>
        <v>49949033</v>
      </c>
      <c r="K38" s="106">
        <f t="shared" si="2"/>
        <v>-18467494</v>
      </c>
      <c r="L38" s="106">
        <f t="shared" si="2"/>
        <v>-18139127</v>
      </c>
      <c r="M38" s="106">
        <f t="shared" si="2"/>
        <v>53521699</v>
      </c>
      <c r="N38" s="106">
        <f t="shared" si="2"/>
        <v>16915078</v>
      </c>
      <c r="O38" s="106">
        <f t="shared" si="2"/>
        <v>53236048</v>
      </c>
      <c r="P38" s="106">
        <f t="shared" si="2"/>
        <v>-16996136</v>
      </c>
      <c r="Q38" s="106">
        <f t="shared" si="2"/>
        <v>53440581</v>
      </c>
      <c r="R38" s="106">
        <f t="shared" si="2"/>
        <v>89680493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156544604</v>
      </c>
      <c r="X38" s="106">
        <f>IF(F22=F36,0,X22-X36)</f>
        <v>-2257173</v>
      </c>
      <c r="Y38" s="106">
        <f t="shared" si="2"/>
        <v>158801777</v>
      </c>
      <c r="Z38" s="201">
        <f>+IF(X38&lt;&gt;0,+(Y38/X38)*100,0)</f>
        <v>-7035.427811691882</v>
      </c>
      <c r="AA38" s="199">
        <f>+AA22-AA36</f>
        <v>-2036699</v>
      </c>
    </row>
    <row r="39" spans="1:27" ht="12.75">
      <c r="A39" s="181" t="s">
        <v>46</v>
      </c>
      <c r="B39" s="185"/>
      <c r="C39" s="155">
        <v>92311536</v>
      </c>
      <c r="D39" s="155">
        <v>0</v>
      </c>
      <c r="E39" s="156">
        <v>69534019</v>
      </c>
      <c r="F39" s="60">
        <v>69534019</v>
      </c>
      <c r="G39" s="60">
        <v>0</v>
      </c>
      <c r="H39" s="60">
        <v>8724000</v>
      </c>
      <c r="I39" s="60">
        <v>5000000</v>
      </c>
      <c r="J39" s="60">
        <v>13724000</v>
      </c>
      <c r="K39" s="60">
        <v>5000000</v>
      </c>
      <c r="L39" s="60">
        <v>5000000</v>
      </c>
      <c r="M39" s="60">
        <v>47021000</v>
      </c>
      <c r="N39" s="60">
        <v>57021000</v>
      </c>
      <c r="O39" s="60">
        <v>10000000</v>
      </c>
      <c r="P39" s="60">
        <v>0</v>
      </c>
      <c r="Q39" s="60">
        <v>10000000</v>
      </c>
      <c r="R39" s="60">
        <v>20000000</v>
      </c>
      <c r="S39" s="60">
        <v>0</v>
      </c>
      <c r="T39" s="60">
        <v>0</v>
      </c>
      <c r="U39" s="60">
        <v>0</v>
      </c>
      <c r="V39" s="60">
        <v>0</v>
      </c>
      <c r="W39" s="60">
        <v>90745000</v>
      </c>
      <c r="X39" s="60"/>
      <c r="Y39" s="60">
        <v>90745000</v>
      </c>
      <c r="Z39" s="140">
        <v>0</v>
      </c>
      <c r="AA39" s="155">
        <v>69534019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-13805521</v>
      </c>
      <c r="D42" s="206">
        <f>SUM(D38:D41)</f>
        <v>0</v>
      </c>
      <c r="E42" s="207">
        <f t="shared" si="3"/>
        <v>119001112</v>
      </c>
      <c r="F42" s="88">
        <f t="shared" si="3"/>
        <v>67497320</v>
      </c>
      <c r="G42" s="88">
        <f t="shared" si="3"/>
        <v>-16822747</v>
      </c>
      <c r="H42" s="88">
        <f t="shared" si="3"/>
        <v>87129238</v>
      </c>
      <c r="I42" s="88">
        <f t="shared" si="3"/>
        <v>-6633458</v>
      </c>
      <c r="J42" s="88">
        <f t="shared" si="3"/>
        <v>63673033</v>
      </c>
      <c r="K42" s="88">
        <f t="shared" si="3"/>
        <v>-13467494</v>
      </c>
      <c r="L42" s="88">
        <f t="shared" si="3"/>
        <v>-13139127</v>
      </c>
      <c r="M42" s="88">
        <f t="shared" si="3"/>
        <v>100542699</v>
      </c>
      <c r="N42" s="88">
        <f t="shared" si="3"/>
        <v>73936078</v>
      </c>
      <c r="O42" s="88">
        <f t="shared" si="3"/>
        <v>63236048</v>
      </c>
      <c r="P42" s="88">
        <f t="shared" si="3"/>
        <v>-16996136</v>
      </c>
      <c r="Q42" s="88">
        <f t="shared" si="3"/>
        <v>63440581</v>
      </c>
      <c r="R42" s="88">
        <f t="shared" si="3"/>
        <v>109680493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247289604</v>
      </c>
      <c r="X42" s="88">
        <f t="shared" si="3"/>
        <v>-2257173</v>
      </c>
      <c r="Y42" s="88">
        <f t="shared" si="3"/>
        <v>249546777</v>
      </c>
      <c r="Z42" s="208">
        <f>+IF(X42&lt;&gt;0,+(Y42/X42)*100,0)</f>
        <v>-11055.722224215866</v>
      </c>
      <c r="AA42" s="206">
        <f>SUM(AA38:AA41)</f>
        <v>67497320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-13805521</v>
      </c>
      <c r="D44" s="210">
        <f>+D42-D43</f>
        <v>0</v>
      </c>
      <c r="E44" s="211">
        <f t="shared" si="4"/>
        <v>119001112</v>
      </c>
      <c r="F44" s="77">
        <f t="shared" si="4"/>
        <v>67497320</v>
      </c>
      <c r="G44" s="77">
        <f t="shared" si="4"/>
        <v>-16822747</v>
      </c>
      <c r="H44" s="77">
        <f t="shared" si="4"/>
        <v>87129238</v>
      </c>
      <c r="I44" s="77">
        <f t="shared" si="4"/>
        <v>-6633458</v>
      </c>
      <c r="J44" s="77">
        <f t="shared" si="4"/>
        <v>63673033</v>
      </c>
      <c r="K44" s="77">
        <f t="shared" si="4"/>
        <v>-13467494</v>
      </c>
      <c r="L44" s="77">
        <f t="shared" si="4"/>
        <v>-13139127</v>
      </c>
      <c r="M44" s="77">
        <f t="shared" si="4"/>
        <v>100542699</v>
      </c>
      <c r="N44" s="77">
        <f t="shared" si="4"/>
        <v>73936078</v>
      </c>
      <c r="O44" s="77">
        <f t="shared" si="4"/>
        <v>63236048</v>
      </c>
      <c r="P44" s="77">
        <f t="shared" si="4"/>
        <v>-16996136</v>
      </c>
      <c r="Q44" s="77">
        <f t="shared" si="4"/>
        <v>63440581</v>
      </c>
      <c r="R44" s="77">
        <f t="shared" si="4"/>
        <v>109680493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247289604</v>
      </c>
      <c r="X44" s="77">
        <f t="shared" si="4"/>
        <v>-2257173</v>
      </c>
      <c r="Y44" s="77">
        <f t="shared" si="4"/>
        <v>249546777</v>
      </c>
      <c r="Z44" s="212">
        <f>+IF(X44&lt;&gt;0,+(Y44/X44)*100,0)</f>
        <v>-11055.722224215866</v>
      </c>
      <c r="AA44" s="210">
        <f>+AA42-AA43</f>
        <v>67497320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-13805521</v>
      </c>
      <c r="D46" s="206">
        <f>SUM(D44:D45)</f>
        <v>0</v>
      </c>
      <c r="E46" s="207">
        <f t="shared" si="5"/>
        <v>119001112</v>
      </c>
      <c r="F46" s="88">
        <f t="shared" si="5"/>
        <v>67497320</v>
      </c>
      <c r="G46" s="88">
        <f t="shared" si="5"/>
        <v>-16822747</v>
      </c>
      <c r="H46" s="88">
        <f t="shared" si="5"/>
        <v>87129238</v>
      </c>
      <c r="I46" s="88">
        <f t="shared" si="5"/>
        <v>-6633458</v>
      </c>
      <c r="J46" s="88">
        <f t="shared" si="5"/>
        <v>63673033</v>
      </c>
      <c r="K46" s="88">
        <f t="shared" si="5"/>
        <v>-13467494</v>
      </c>
      <c r="L46" s="88">
        <f t="shared" si="5"/>
        <v>-13139127</v>
      </c>
      <c r="M46" s="88">
        <f t="shared" si="5"/>
        <v>100542699</v>
      </c>
      <c r="N46" s="88">
        <f t="shared" si="5"/>
        <v>73936078</v>
      </c>
      <c r="O46" s="88">
        <f t="shared" si="5"/>
        <v>63236048</v>
      </c>
      <c r="P46" s="88">
        <f t="shared" si="5"/>
        <v>-16996136</v>
      </c>
      <c r="Q46" s="88">
        <f t="shared" si="5"/>
        <v>63440581</v>
      </c>
      <c r="R46" s="88">
        <f t="shared" si="5"/>
        <v>109680493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247289604</v>
      </c>
      <c r="X46" s="88">
        <f t="shared" si="5"/>
        <v>-2257173</v>
      </c>
      <c r="Y46" s="88">
        <f t="shared" si="5"/>
        <v>249546777</v>
      </c>
      <c r="Z46" s="208">
        <f>+IF(X46&lt;&gt;0,+(Y46/X46)*100,0)</f>
        <v>-11055.722224215866</v>
      </c>
      <c r="AA46" s="206">
        <f>SUM(AA44:AA45)</f>
        <v>67497320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-13805521</v>
      </c>
      <c r="D48" s="217">
        <f>SUM(D46:D47)</f>
        <v>0</v>
      </c>
      <c r="E48" s="218">
        <f t="shared" si="6"/>
        <v>119001112</v>
      </c>
      <c r="F48" s="219">
        <f t="shared" si="6"/>
        <v>67497320</v>
      </c>
      <c r="G48" s="219">
        <f t="shared" si="6"/>
        <v>-16822747</v>
      </c>
      <c r="H48" s="220">
        <f t="shared" si="6"/>
        <v>87129238</v>
      </c>
      <c r="I48" s="220">
        <f t="shared" si="6"/>
        <v>-6633458</v>
      </c>
      <c r="J48" s="220">
        <f t="shared" si="6"/>
        <v>63673033</v>
      </c>
      <c r="K48" s="220">
        <f t="shared" si="6"/>
        <v>-13467494</v>
      </c>
      <c r="L48" s="220">
        <f t="shared" si="6"/>
        <v>-13139127</v>
      </c>
      <c r="M48" s="219">
        <f t="shared" si="6"/>
        <v>100542699</v>
      </c>
      <c r="N48" s="219">
        <f t="shared" si="6"/>
        <v>73936078</v>
      </c>
      <c r="O48" s="220">
        <f t="shared" si="6"/>
        <v>63236048</v>
      </c>
      <c r="P48" s="220">
        <f t="shared" si="6"/>
        <v>-16996136</v>
      </c>
      <c r="Q48" s="220">
        <f t="shared" si="6"/>
        <v>63440581</v>
      </c>
      <c r="R48" s="220">
        <f t="shared" si="6"/>
        <v>109680493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247289604</v>
      </c>
      <c r="X48" s="220">
        <f t="shared" si="6"/>
        <v>-2257173</v>
      </c>
      <c r="Y48" s="220">
        <f t="shared" si="6"/>
        <v>249546777</v>
      </c>
      <c r="Z48" s="221">
        <f>+IF(X48&lt;&gt;0,+(Y48/X48)*100,0)</f>
        <v>-11055.722224215866</v>
      </c>
      <c r="AA48" s="222">
        <f>SUM(AA46:AA47)</f>
        <v>67497320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3544655</v>
      </c>
      <c r="D5" s="153">
        <f>SUM(D6:D8)</f>
        <v>0</v>
      </c>
      <c r="E5" s="154">
        <f t="shared" si="0"/>
        <v>21525622</v>
      </c>
      <c r="F5" s="100">
        <f t="shared" si="0"/>
        <v>11625622</v>
      </c>
      <c r="G5" s="100">
        <f t="shared" si="0"/>
        <v>0</v>
      </c>
      <c r="H5" s="100">
        <f t="shared" si="0"/>
        <v>222221</v>
      </c>
      <c r="I5" s="100">
        <f t="shared" si="0"/>
        <v>86050</v>
      </c>
      <c r="J5" s="100">
        <f t="shared" si="0"/>
        <v>308271</v>
      </c>
      <c r="K5" s="100">
        <f t="shared" si="0"/>
        <v>1439684</v>
      </c>
      <c r="L5" s="100">
        <f t="shared" si="0"/>
        <v>173385</v>
      </c>
      <c r="M5" s="100">
        <f t="shared" si="0"/>
        <v>75000</v>
      </c>
      <c r="N5" s="100">
        <f t="shared" si="0"/>
        <v>1688069</v>
      </c>
      <c r="O5" s="100">
        <f t="shared" si="0"/>
        <v>1033660</v>
      </c>
      <c r="P5" s="100">
        <f t="shared" si="0"/>
        <v>2721136</v>
      </c>
      <c r="Q5" s="100">
        <f t="shared" si="0"/>
        <v>365517</v>
      </c>
      <c r="R5" s="100">
        <f t="shared" si="0"/>
        <v>4120313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6116653</v>
      </c>
      <c r="X5" s="100">
        <f t="shared" si="0"/>
        <v>15595749</v>
      </c>
      <c r="Y5" s="100">
        <f t="shared" si="0"/>
        <v>-9479096</v>
      </c>
      <c r="Z5" s="137">
        <f>+IF(X5&lt;&gt;0,+(Y5/X5)*100,0)</f>
        <v>-60.77999844701271</v>
      </c>
      <c r="AA5" s="153">
        <f>SUM(AA6:AA8)</f>
        <v>11625622</v>
      </c>
    </row>
    <row r="6" spans="1:27" ht="12.75">
      <c r="A6" s="138" t="s">
        <v>75</v>
      </c>
      <c r="B6" s="136"/>
      <c r="C6" s="155">
        <v>275000</v>
      </c>
      <c r="D6" s="155"/>
      <c r="E6" s="156"/>
      <c r="F6" s="60">
        <v>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20952</v>
      </c>
      <c r="R6" s="60">
        <v>20952</v>
      </c>
      <c r="S6" s="60"/>
      <c r="T6" s="60"/>
      <c r="U6" s="60"/>
      <c r="V6" s="60"/>
      <c r="W6" s="60">
        <v>20952</v>
      </c>
      <c r="X6" s="60">
        <v>3753</v>
      </c>
      <c r="Y6" s="60">
        <v>17199</v>
      </c>
      <c r="Z6" s="140">
        <v>458.27</v>
      </c>
      <c r="AA6" s="62">
        <v>50000</v>
      </c>
    </row>
    <row r="7" spans="1:27" ht="12.75">
      <c r="A7" s="138" t="s">
        <v>76</v>
      </c>
      <c r="B7" s="136"/>
      <c r="C7" s="157">
        <v>1011054</v>
      </c>
      <c r="D7" s="157"/>
      <c r="E7" s="158">
        <v>15000000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11250000</v>
      </c>
      <c r="Y7" s="159">
        <v>-11250000</v>
      </c>
      <c r="Z7" s="141">
        <v>-100</v>
      </c>
      <c r="AA7" s="225"/>
    </row>
    <row r="8" spans="1:27" ht="12.75">
      <c r="A8" s="138" t="s">
        <v>77</v>
      </c>
      <c r="B8" s="136"/>
      <c r="C8" s="155">
        <v>2258601</v>
      </c>
      <c r="D8" s="155"/>
      <c r="E8" s="156">
        <v>6525622</v>
      </c>
      <c r="F8" s="60">
        <v>11575622</v>
      </c>
      <c r="G8" s="60"/>
      <c r="H8" s="60">
        <v>222221</v>
      </c>
      <c r="I8" s="60">
        <v>86050</v>
      </c>
      <c r="J8" s="60">
        <v>308271</v>
      </c>
      <c r="K8" s="60">
        <v>1439684</v>
      </c>
      <c r="L8" s="60">
        <v>173385</v>
      </c>
      <c r="M8" s="60">
        <v>75000</v>
      </c>
      <c r="N8" s="60">
        <v>1688069</v>
      </c>
      <c r="O8" s="60">
        <v>1033660</v>
      </c>
      <c r="P8" s="60">
        <v>2721136</v>
      </c>
      <c r="Q8" s="60">
        <v>344565</v>
      </c>
      <c r="R8" s="60">
        <v>4099361</v>
      </c>
      <c r="S8" s="60"/>
      <c r="T8" s="60"/>
      <c r="U8" s="60"/>
      <c r="V8" s="60"/>
      <c r="W8" s="60">
        <v>6095701</v>
      </c>
      <c r="X8" s="60">
        <v>4341996</v>
      </c>
      <c r="Y8" s="60">
        <v>1753705</v>
      </c>
      <c r="Z8" s="140">
        <v>40.39</v>
      </c>
      <c r="AA8" s="62">
        <v>11575622</v>
      </c>
    </row>
    <row r="9" spans="1:27" ht="12.75">
      <c r="A9" s="135" t="s">
        <v>78</v>
      </c>
      <c r="B9" s="136"/>
      <c r="C9" s="153">
        <f aca="true" t="shared" si="1" ref="C9:Y9">SUM(C10:C14)</f>
        <v>3443812</v>
      </c>
      <c r="D9" s="153">
        <f>SUM(D10:D14)</f>
        <v>0</v>
      </c>
      <c r="E9" s="154">
        <f t="shared" si="1"/>
        <v>5366800</v>
      </c>
      <c r="F9" s="100">
        <f t="shared" si="1"/>
        <v>5563050</v>
      </c>
      <c r="G9" s="100">
        <f t="shared" si="1"/>
        <v>4231</v>
      </c>
      <c r="H9" s="100">
        <f t="shared" si="1"/>
        <v>0</v>
      </c>
      <c r="I9" s="100">
        <f t="shared" si="1"/>
        <v>0</v>
      </c>
      <c r="J9" s="100">
        <f t="shared" si="1"/>
        <v>4231</v>
      </c>
      <c r="K9" s="100">
        <f t="shared" si="1"/>
        <v>303756</v>
      </c>
      <c r="L9" s="100">
        <f t="shared" si="1"/>
        <v>0</v>
      </c>
      <c r="M9" s="100">
        <f t="shared" si="1"/>
        <v>682852</v>
      </c>
      <c r="N9" s="100">
        <f t="shared" si="1"/>
        <v>986608</v>
      </c>
      <c r="O9" s="100">
        <f t="shared" si="1"/>
        <v>953009</v>
      </c>
      <c r="P9" s="100">
        <f t="shared" si="1"/>
        <v>0</v>
      </c>
      <c r="Q9" s="100">
        <f t="shared" si="1"/>
        <v>0</v>
      </c>
      <c r="R9" s="100">
        <f t="shared" si="1"/>
        <v>953009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1943848</v>
      </c>
      <c r="X9" s="100">
        <f t="shared" si="1"/>
        <v>4025106</v>
      </c>
      <c r="Y9" s="100">
        <f t="shared" si="1"/>
        <v>-2081258</v>
      </c>
      <c r="Z9" s="137">
        <f>+IF(X9&lt;&gt;0,+(Y9/X9)*100,0)</f>
        <v>-51.70691156953382</v>
      </c>
      <c r="AA9" s="102">
        <f>SUM(AA10:AA14)</f>
        <v>5563050</v>
      </c>
    </row>
    <row r="10" spans="1:27" ht="12.75">
      <c r="A10" s="138" t="s">
        <v>79</v>
      </c>
      <c r="B10" s="136"/>
      <c r="C10" s="155">
        <v>187400</v>
      </c>
      <c r="D10" s="155"/>
      <c r="E10" s="156">
        <v>209600</v>
      </c>
      <c r="F10" s="60">
        <v>209600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157203</v>
      </c>
      <c r="Y10" s="60">
        <v>-157203</v>
      </c>
      <c r="Z10" s="140">
        <v>-100</v>
      </c>
      <c r="AA10" s="62">
        <v>209600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3256412</v>
      </c>
      <c r="D12" s="155"/>
      <c r="E12" s="156">
        <v>5157200</v>
      </c>
      <c r="F12" s="60">
        <v>5353450</v>
      </c>
      <c r="G12" s="60">
        <v>4231</v>
      </c>
      <c r="H12" s="60"/>
      <c r="I12" s="60"/>
      <c r="J12" s="60">
        <v>4231</v>
      </c>
      <c r="K12" s="60">
        <v>303756</v>
      </c>
      <c r="L12" s="60"/>
      <c r="M12" s="60">
        <v>682852</v>
      </c>
      <c r="N12" s="60">
        <v>986608</v>
      </c>
      <c r="O12" s="60">
        <v>953009</v>
      </c>
      <c r="P12" s="60"/>
      <c r="Q12" s="60"/>
      <c r="R12" s="60">
        <v>953009</v>
      </c>
      <c r="S12" s="60"/>
      <c r="T12" s="60"/>
      <c r="U12" s="60"/>
      <c r="V12" s="60"/>
      <c r="W12" s="60">
        <v>1943848</v>
      </c>
      <c r="X12" s="60">
        <v>3867903</v>
      </c>
      <c r="Y12" s="60">
        <v>-1924055</v>
      </c>
      <c r="Z12" s="140">
        <v>-49.74</v>
      </c>
      <c r="AA12" s="62">
        <v>5353450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153518638</v>
      </c>
      <c r="D15" s="153">
        <f>SUM(D16:D18)</f>
        <v>0</v>
      </c>
      <c r="E15" s="154">
        <f t="shared" si="2"/>
        <v>130668991</v>
      </c>
      <c r="F15" s="100">
        <f t="shared" si="2"/>
        <v>113668991</v>
      </c>
      <c r="G15" s="100">
        <f t="shared" si="2"/>
        <v>12770981</v>
      </c>
      <c r="H15" s="100">
        <f t="shared" si="2"/>
        <v>7762045</v>
      </c>
      <c r="I15" s="100">
        <f t="shared" si="2"/>
        <v>7532205</v>
      </c>
      <c r="J15" s="100">
        <f t="shared" si="2"/>
        <v>28065231</v>
      </c>
      <c r="K15" s="100">
        <f t="shared" si="2"/>
        <v>16775311</v>
      </c>
      <c r="L15" s="100">
        <f t="shared" si="2"/>
        <v>9270302</v>
      </c>
      <c r="M15" s="100">
        <f t="shared" si="2"/>
        <v>6834875</v>
      </c>
      <c r="N15" s="100">
        <f t="shared" si="2"/>
        <v>32880488</v>
      </c>
      <c r="O15" s="100">
        <f t="shared" si="2"/>
        <v>6557428</v>
      </c>
      <c r="P15" s="100">
        <f t="shared" si="2"/>
        <v>8822559</v>
      </c>
      <c r="Q15" s="100">
        <f t="shared" si="2"/>
        <v>2436996</v>
      </c>
      <c r="R15" s="100">
        <f t="shared" si="2"/>
        <v>17816983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78762702</v>
      </c>
      <c r="X15" s="100">
        <f t="shared" si="2"/>
        <v>97926741</v>
      </c>
      <c r="Y15" s="100">
        <f t="shared" si="2"/>
        <v>-19164039</v>
      </c>
      <c r="Z15" s="137">
        <f>+IF(X15&lt;&gt;0,+(Y15/X15)*100,0)</f>
        <v>-19.569771039352776</v>
      </c>
      <c r="AA15" s="102">
        <f>SUM(AA16:AA18)</f>
        <v>113668991</v>
      </c>
    </row>
    <row r="16" spans="1:27" ht="12.75">
      <c r="A16" s="138" t="s">
        <v>85</v>
      </c>
      <c r="B16" s="136"/>
      <c r="C16" s="155">
        <v>278556</v>
      </c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74997</v>
      </c>
      <c r="Y16" s="60">
        <v>-74997</v>
      </c>
      <c r="Z16" s="140">
        <v>-100</v>
      </c>
      <c r="AA16" s="62">
        <v>100000</v>
      </c>
    </row>
    <row r="17" spans="1:27" ht="12.75">
      <c r="A17" s="138" t="s">
        <v>86</v>
      </c>
      <c r="B17" s="136"/>
      <c r="C17" s="155">
        <v>153213532</v>
      </c>
      <c r="D17" s="155"/>
      <c r="E17" s="156">
        <v>130468991</v>
      </c>
      <c r="F17" s="60">
        <v>113468991</v>
      </c>
      <c r="G17" s="60">
        <v>12770981</v>
      </c>
      <c r="H17" s="60">
        <v>7762045</v>
      </c>
      <c r="I17" s="60">
        <v>7532205</v>
      </c>
      <c r="J17" s="60">
        <v>28065231</v>
      </c>
      <c r="K17" s="60">
        <v>16775311</v>
      </c>
      <c r="L17" s="60">
        <v>9270302</v>
      </c>
      <c r="M17" s="60">
        <v>6834875</v>
      </c>
      <c r="N17" s="60">
        <v>32880488</v>
      </c>
      <c r="O17" s="60">
        <v>6557428</v>
      </c>
      <c r="P17" s="60">
        <v>8822559</v>
      </c>
      <c r="Q17" s="60">
        <v>2436996</v>
      </c>
      <c r="R17" s="60">
        <v>17816983</v>
      </c>
      <c r="S17" s="60"/>
      <c r="T17" s="60"/>
      <c r="U17" s="60"/>
      <c r="V17" s="60"/>
      <c r="W17" s="60">
        <v>78762702</v>
      </c>
      <c r="X17" s="60">
        <v>97851744</v>
      </c>
      <c r="Y17" s="60">
        <v>-19089042</v>
      </c>
      <c r="Z17" s="140">
        <v>-19.51</v>
      </c>
      <c r="AA17" s="62">
        <v>113468991</v>
      </c>
    </row>
    <row r="18" spans="1:27" ht="12.75">
      <c r="A18" s="138" t="s">
        <v>87</v>
      </c>
      <c r="B18" s="136"/>
      <c r="C18" s="155">
        <v>26550</v>
      </c>
      <c r="D18" s="155"/>
      <c r="E18" s="156">
        <v>100000</v>
      </c>
      <c r="F18" s="60">
        <v>100000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100000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650000</v>
      </c>
      <c r="F19" s="100">
        <f t="shared" si="3"/>
        <v>7650000</v>
      </c>
      <c r="G19" s="100">
        <f t="shared" si="3"/>
        <v>0</v>
      </c>
      <c r="H19" s="100">
        <f t="shared" si="3"/>
        <v>182101</v>
      </c>
      <c r="I19" s="100">
        <f t="shared" si="3"/>
        <v>0</v>
      </c>
      <c r="J19" s="100">
        <f t="shared" si="3"/>
        <v>182101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278859</v>
      </c>
      <c r="P19" s="100">
        <f t="shared" si="3"/>
        <v>0</v>
      </c>
      <c r="Q19" s="100">
        <f t="shared" si="3"/>
        <v>0</v>
      </c>
      <c r="R19" s="100">
        <f t="shared" si="3"/>
        <v>278859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460960</v>
      </c>
      <c r="X19" s="100">
        <f t="shared" si="3"/>
        <v>487503</v>
      </c>
      <c r="Y19" s="100">
        <f t="shared" si="3"/>
        <v>-26543</v>
      </c>
      <c r="Z19" s="137">
        <f>+IF(X19&lt;&gt;0,+(Y19/X19)*100,0)</f>
        <v>-5.444684442967531</v>
      </c>
      <c r="AA19" s="102">
        <f>SUM(AA20:AA23)</f>
        <v>7650000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650000</v>
      </c>
      <c r="F23" s="60">
        <v>7650000</v>
      </c>
      <c r="G23" s="60"/>
      <c r="H23" s="60">
        <v>182101</v>
      </c>
      <c r="I23" s="60"/>
      <c r="J23" s="60">
        <v>182101</v>
      </c>
      <c r="K23" s="60"/>
      <c r="L23" s="60"/>
      <c r="M23" s="60"/>
      <c r="N23" s="60"/>
      <c r="O23" s="60">
        <v>278859</v>
      </c>
      <c r="P23" s="60"/>
      <c r="Q23" s="60"/>
      <c r="R23" s="60">
        <v>278859</v>
      </c>
      <c r="S23" s="60"/>
      <c r="T23" s="60"/>
      <c r="U23" s="60"/>
      <c r="V23" s="60"/>
      <c r="W23" s="60">
        <v>460960</v>
      </c>
      <c r="X23" s="60">
        <v>487503</v>
      </c>
      <c r="Y23" s="60">
        <v>-26543</v>
      </c>
      <c r="Z23" s="140">
        <v>-5.44</v>
      </c>
      <c r="AA23" s="62">
        <v>7650000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160507105</v>
      </c>
      <c r="D25" s="217">
        <f>+D5+D9+D15+D19+D24</f>
        <v>0</v>
      </c>
      <c r="E25" s="230">
        <f t="shared" si="4"/>
        <v>158211413</v>
      </c>
      <c r="F25" s="219">
        <f t="shared" si="4"/>
        <v>138507663</v>
      </c>
      <c r="G25" s="219">
        <f t="shared" si="4"/>
        <v>12775212</v>
      </c>
      <c r="H25" s="219">
        <f t="shared" si="4"/>
        <v>8166367</v>
      </c>
      <c r="I25" s="219">
        <f t="shared" si="4"/>
        <v>7618255</v>
      </c>
      <c r="J25" s="219">
        <f t="shared" si="4"/>
        <v>28559834</v>
      </c>
      <c r="K25" s="219">
        <f t="shared" si="4"/>
        <v>18518751</v>
      </c>
      <c r="L25" s="219">
        <f t="shared" si="4"/>
        <v>9443687</v>
      </c>
      <c r="M25" s="219">
        <f t="shared" si="4"/>
        <v>7592727</v>
      </c>
      <c r="N25" s="219">
        <f t="shared" si="4"/>
        <v>35555165</v>
      </c>
      <c r="O25" s="219">
        <f t="shared" si="4"/>
        <v>8822956</v>
      </c>
      <c r="P25" s="219">
        <f t="shared" si="4"/>
        <v>11543695</v>
      </c>
      <c r="Q25" s="219">
        <f t="shared" si="4"/>
        <v>2802513</v>
      </c>
      <c r="R25" s="219">
        <f t="shared" si="4"/>
        <v>23169164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87284163</v>
      </c>
      <c r="X25" s="219">
        <f t="shared" si="4"/>
        <v>118035099</v>
      </c>
      <c r="Y25" s="219">
        <f t="shared" si="4"/>
        <v>-30750936</v>
      </c>
      <c r="Z25" s="231">
        <f>+IF(X25&lt;&gt;0,+(Y25/X25)*100,0)</f>
        <v>-26.05236600004885</v>
      </c>
      <c r="AA25" s="232">
        <f>+AA5+AA9+AA15+AA19+AA24</f>
        <v>138507663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160507105</v>
      </c>
      <c r="D28" s="155"/>
      <c r="E28" s="156">
        <v>158211413</v>
      </c>
      <c r="F28" s="60">
        <v>138507663</v>
      </c>
      <c r="G28" s="60">
        <v>12775212</v>
      </c>
      <c r="H28" s="60">
        <v>8166367</v>
      </c>
      <c r="I28" s="60">
        <v>7618255</v>
      </c>
      <c r="J28" s="60">
        <v>28559834</v>
      </c>
      <c r="K28" s="60">
        <v>18518751</v>
      </c>
      <c r="L28" s="60">
        <v>9443687</v>
      </c>
      <c r="M28" s="60">
        <v>7592727</v>
      </c>
      <c r="N28" s="60">
        <v>35555165</v>
      </c>
      <c r="O28" s="60">
        <v>8822956</v>
      </c>
      <c r="P28" s="60">
        <v>11543695</v>
      </c>
      <c r="Q28" s="60">
        <v>2802513</v>
      </c>
      <c r="R28" s="60">
        <v>23169164</v>
      </c>
      <c r="S28" s="60"/>
      <c r="T28" s="60"/>
      <c r="U28" s="60"/>
      <c r="V28" s="60"/>
      <c r="W28" s="60">
        <v>87284163</v>
      </c>
      <c r="X28" s="60">
        <v>118035090</v>
      </c>
      <c r="Y28" s="60">
        <v>-30750927</v>
      </c>
      <c r="Z28" s="140">
        <v>-26.05</v>
      </c>
      <c r="AA28" s="155">
        <v>138507663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160507105</v>
      </c>
      <c r="D32" s="210">
        <f>SUM(D28:D31)</f>
        <v>0</v>
      </c>
      <c r="E32" s="211">
        <f t="shared" si="5"/>
        <v>158211413</v>
      </c>
      <c r="F32" s="77">
        <f t="shared" si="5"/>
        <v>138507663</v>
      </c>
      <c r="G32" s="77">
        <f t="shared" si="5"/>
        <v>12775212</v>
      </c>
      <c r="H32" s="77">
        <f t="shared" si="5"/>
        <v>8166367</v>
      </c>
      <c r="I32" s="77">
        <f t="shared" si="5"/>
        <v>7618255</v>
      </c>
      <c r="J32" s="77">
        <f t="shared" si="5"/>
        <v>28559834</v>
      </c>
      <c r="K32" s="77">
        <f t="shared" si="5"/>
        <v>18518751</v>
      </c>
      <c r="L32" s="77">
        <f t="shared" si="5"/>
        <v>9443687</v>
      </c>
      <c r="M32" s="77">
        <f t="shared" si="5"/>
        <v>7592727</v>
      </c>
      <c r="N32" s="77">
        <f t="shared" si="5"/>
        <v>35555165</v>
      </c>
      <c r="O32" s="77">
        <f t="shared" si="5"/>
        <v>8822956</v>
      </c>
      <c r="P32" s="77">
        <f t="shared" si="5"/>
        <v>11543695</v>
      </c>
      <c r="Q32" s="77">
        <f t="shared" si="5"/>
        <v>2802513</v>
      </c>
      <c r="R32" s="77">
        <f t="shared" si="5"/>
        <v>23169164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87284163</v>
      </c>
      <c r="X32" s="77">
        <f t="shared" si="5"/>
        <v>118035090</v>
      </c>
      <c r="Y32" s="77">
        <f t="shared" si="5"/>
        <v>-30750927</v>
      </c>
      <c r="Z32" s="212">
        <f>+IF(X32&lt;&gt;0,+(Y32/X32)*100,0)</f>
        <v>-26.05236036165178</v>
      </c>
      <c r="AA32" s="79">
        <f>SUM(AA28:AA31)</f>
        <v>138507663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160507105</v>
      </c>
      <c r="D36" s="222">
        <f>SUM(D32:D35)</f>
        <v>0</v>
      </c>
      <c r="E36" s="218">
        <f t="shared" si="6"/>
        <v>158211413</v>
      </c>
      <c r="F36" s="220">
        <f t="shared" si="6"/>
        <v>138507663</v>
      </c>
      <c r="G36" s="220">
        <f t="shared" si="6"/>
        <v>12775212</v>
      </c>
      <c r="H36" s="220">
        <f t="shared" si="6"/>
        <v>8166367</v>
      </c>
      <c r="I36" s="220">
        <f t="shared" si="6"/>
        <v>7618255</v>
      </c>
      <c r="J36" s="220">
        <f t="shared" si="6"/>
        <v>28559834</v>
      </c>
      <c r="K36" s="220">
        <f t="shared" si="6"/>
        <v>18518751</v>
      </c>
      <c r="L36" s="220">
        <f t="shared" si="6"/>
        <v>9443687</v>
      </c>
      <c r="M36" s="220">
        <f t="shared" si="6"/>
        <v>7592727</v>
      </c>
      <c r="N36" s="220">
        <f t="shared" si="6"/>
        <v>35555165</v>
      </c>
      <c r="O36" s="220">
        <f t="shared" si="6"/>
        <v>8822956</v>
      </c>
      <c r="P36" s="220">
        <f t="shared" si="6"/>
        <v>11543695</v>
      </c>
      <c r="Q36" s="220">
        <f t="shared" si="6"/>
        <v>2802513</v>
      </c>
      <c r="R36" s="220">
        <f t="shared" si="6"/>
        <v>23169164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87284163</v>
      </c>
      <c r="X36" s="220">
        <f t="shared" si="6"/>
        <v>118035090</v>
      </c>
      <c r="Y36" s="220">
        <f t="shared" si="6"/>
        <v>-30750927</v>
      </c>
      <c r="Z36" s="221">
        <f>+IF(X36&lt;&gt;0,+(Y36/X36)*100,0)</f>
        <v>-26.05236036165178</v>
      </c>
      <c r="AA36" s="239">
        <f>SUM(AA32:AA35)</f>
        <v>138507663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66777287</v>
      </c>
      <c r="D6" s="155"/>
      <c r="E6" s="59">
        <v>165554142</v>
      </c>
      <c r="F6" s="60">
        <v>165554142</v>
      </c>
      <c r="G6" s="60"/>
      <c r="H6" s="60">
        <v>37619581</v>
      </c>
      <c r="I6" s="60">
        <v>1541727</v>
      </c>
      <c r="J6" s="60">
        <v>1541727</v>
      </c>
      <c r="K6" s="60">
        <v>1541729</v>
      </c>
      <c r="L6" s="60">
        <v>1541727</v>
      </c>
      <c r="M6" s="60">
        <v>1541727</v>
      </c>
      <c r="N6" s="60">
        <v>1541727</v>
      </c>
      <c r="O6" s="60">
        <v>45923114</v>
      </c>
      <c r="P6" s="60">
        <v>1661727</v>
      </c>
      <c r="Q6" s="60">
        <v>5743059</v>
      </c>
      <c r="R6" s="60">
        <v>5743059</v>
      </c>
      <c r="S6" s="60"/>
      <c r="T6" s="60"/>
      <c r="U6" s="60"/>
      <c r="V6" s="60"/>
      <c r="W6" s="60">
        <v>5743059</v>
      </c>
      <c r="X6" s="60">
        <v>124165607</v>
      </c>
      <c r="Y6" s="60">
        <v>-118422548</v>
      </c>
      <c r="Z6" s="140">
        <v>-95.37</v>
      </c>
      <c r="AA6" s="62">
        <v>165554142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2851681</v>
      </c>
      <c r="D8" s="155"/>
      <c r="E8" s="59"/>
      <c r="F8" s="60"/>
      <c r="G8" s="60">
        <v>-4290428</v>
      </c>
      <c r="H8" s="60">
        <v>-1751827</v>
      </c>
      <c r="I8" s="60">
        <v>-1174632</v>
      </c>
      <c r="J8" s="60">
        <v>-1174632</v>
      </c>
      <c r="K8" s="60">
        <v>-4675138</v>
      </c>
      <c r="L8" s="60">
        <v>-5965844</v>
      </c>
      <c r="M8" s="60">
        <v>-5965844</v>
      </c>
      <c r="N8" s="60">
        <v>-5965844</v>
      </c>
      <c r="O8" s="60">
        <v>-174933</v>
      </c>
      <c r="P8" s="60">
        <v>-6065467</v>
      </c>
      <c r="Q8" s="60">
        <v>-6852809</v>
      </c>
      <c r="R8" s="60">
        <v>-6852809</v>
      </c>
      <c r="S8" s="60"/>
      <c r="T8" s="60"/>
      <c r="U8" s="60"/>
      <c r="V8" s="60"/>
      <c r="W8" s="60">
        <v>-6852809</v>
      </c>
      <c r="X8" s="60"/>
      <c r="Y8" s="60">
        <v>-6852809</v>
      </c>
      <c r="Z8" s="140"/>
      <c r="AA8" s="62"/>
    </row>
    <row r="9" spans="1:27" ht="12.75">
      <c r="A9" s="249" t="s">
        <v>146</v>
      </c>
      <c r="B9" s="182"/>
      <c r="C9" s="155">
        <v>15957446</v>
      </c>
      <c r="D9" s="155"/>
      <c r="E9" s="59"/>
      <c r="F9" s="60"/>
      <c r="G9" s="60">
        <v>-4100</v>
      </c>
      <c r="H9" s="60">
        <v>-4100</v>
      </c>
      <c r="I9" s="60">
        <v>-4100</v>
      </c>
      <c r="J9" s="60">
        <v>-4100</v>
      </c>
      <c r="K9" s="60">
        <v>-3154</v>
      </c>
      <c r="L9" s="60">
        <v>-4100</v>
      </c>
      <c r="M9" s="60">
        <v>-4100</v>
      </c>
      <c r="N9" s="60">
        <v>-4100</v>
      </c>
      <c r="O9" s="60"/>
      <c r="P9" s="60">
        <v>-4100</v>
      </c>
      <c r="Q9" s="60">
        <v>30100</v>
      </c>
      <c r="R9" s="60">
        <v>30100</v>
      </c>
      <c r="S9" s="60"/>
      <c r="T9" s="60"/>
      <c r="U9" s="60"/>
      <c r="V9" s="60"/>
      <c r="W9" s="60">
        <v>30100</v>
      </c>
      <c r="X9" s="60"/>
      <c r="Y9" s="60">
        <v>30100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85586414</v>
      </c>
      <c r="D12" s="168">
        <f>SUM(D6:D11)</f>
        <v>0</v>
      </c>
      <c r="E12" s="72">
        <f t="shared" si="0"/>
        <v>165554142</v>
      </c>
      <c r="F12" s="73">
        <f t="shared" si="0"/>
        <v>165554142</v>
      </c>
      <c r="G12" s="73">
        <f t="shared" si="0"/>
        <v>-4294528</v>
      </c>
      <c r="H12" s="73">
        <f t="shared" si="0"/>
        <v>35863654</v>
      </c>
      <c r="I12" s="73">
        <f t="shared" si="0"/>
        <v>362995</v>
      </c>
      <c r="J12" s="73">
        <f t="shared" si="0"/>
        <v>362995</v>
      </c>
      <c r="K12" s="73">
        <f t="shared" si="0"/>
        <v>-3136563</v>
      </c>
      <c r="L12" s="73">
        <f t="shared" si="0"/>
        <v>-4428217</v>
      </c>
      <c r="M12" s="73">
        <f t="shared" si="0"/>
        <v>-4428217</v>
      </c>
      <c r="N12" s="73">
        <f t="shared" si="0"/>
        <v>-4428217</v>
      </c>
      <c r="O12" s="73">
        <f t="shared" si="0"/>
        <v>45748181</v>
      </c>
      <c r="P12" s="73">
        <f t="shared" si="0"/>
        <v>-4407840</v>
      </c>
      <c r="Q12" s="73">
        <f t="shared" si="0"/>
        <v>-1079650</v>
      </c>
      <c r="R12" s="73">
        <f t="shared" si="0"/>
        <v>-1079650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-1079650</v>
      </c>
      <c r="X12" s="73">
        <f t="shared" si="0"/>
        <v>124165607</v>
      </c>
      <c r="Y12" s="73">
        <f t="shared" si="0"/>
        <v>-125245257</v>
      </c>
      <c r="Z12" s="170">
        <f>+IF(X12&lt;&gt;0,+(Y12/X12)*100,0)</f>
        <v>-100.86952419924143</v>
      </c>
      <c r="AA12" s="74">
        <f>SUM(AA6:AA11)</f>
        <v>165554142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47080100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524570039</v>
      </c>
      <c r="D19" s="155"/>
      <c r="E19" s="59">
        <v>157525122</v>
      </c>
      <c r="F19" s="60">
        <v>137821372</v>
      </c>
      <c r="G19" s="60">
        <v>12775212</v>
      </c>
      <c r="H19" s="60">
        <v>20941579</v>
      </c>
      <c r="I19" s="60">
        <v>28559834</v>
      </c>
      <c r="J19" s="60">
        <v>28559834</v>
      </c>
      <c r="K19" s="60">
        <v>47052825</v>
      </c>
      <c r="L19" s="60">
        <v>56496513</v>
      </c>
      <c r="M19" s="60">
        <v>56496513</v>
      </c>
      <c r="N19" s="60">
        <v>56496513</v>
      </c>
      <c r="O19" s="60">
        <v>16337853</v>
      </c>
      <c r="P19" s="60">
        <v>84095535</v>
      </c>
      <c r="Q19" s="60">
        <v>86793358</v>
      </c>
      <c r="R19" s="60">
        <v>86793358</v>
      </c>
      <c r="S19" s="60"/>
      <c r="T19" s="60"/>
      <c r="U19" s="60"/>
      <c r="V19" s="60"/>
      <c r="W19" s="60">
        <v>86793358</v>
      </c>
      <c r="X19" s="60">
        <v>103366029</v>
      </c>
      <c r="Y19" s="60">
        <v>-16572671</v>
      </c>
      <c r="Z19" s="140">
        <v>-16.03</v>
      </c>
      <c r="AA19" s="62">
        <v>137821372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675316</v>
      </c>
      <c r="D22" s="155"/>
      <c r="E22" s="59">
        <v>686291</v>
      </c>
      <c r="F22" s="60">
        <v>686291</v>
      </c>
      <c r="G22" s="60"/>
      <c r="H22" s="60"/>
      <c r="I22" s="60"/>
      <c r="J22" s="60"/>
      <c r="K22" s="60">
        <v>25760</v>
      </c>
      <c r="L22" s="60">
        <v>25760</v>
      </c>
      <c r="M22" s="60">
        <v>25760</v>
      </c>
      <c r="N22" s="60">
        <v>25760</v>
      </c>
      <c r="O22" s="60">
        <v>77831</v>
      </c>
      <c r="P22" s="60">
        <v>386118</v>
      </c>
      <c r="Q22" s="60">
        <v>4074396</v>
      </c>
      <c r="R22" s="60">
        <v>4074396</v>
      </c>
      <c r="S22" s="60"/>
      <c r="T22" s="60"/>
      <c r="U22" s="60"/>
      <c r="V22" s="60"/>
      <c r="W22" s="60">
        <v>4074396</v>
      </c>
      <c r="X22" s="60">
        <v>514718</v>
      </c>
      <c r="Y22" s="60">
        <v>3559678</v>
      </c>
      <c r="Z22" s="140">
        <v>691.58</v>
      </c>
      <c r="AA22" s="62">
        <v>686291</v>
      </c>
    </row>
    <row r="23" spans="1:27" ht="12.75">
      <c r="A23" s="249" t="s">
        <v>158</v>
      </c>
      <c r="B23" s="182"/>
      <c r="C23" s="155">
        <v>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572325464</v>
      </c>
      <c r="D24" s="168">
        <f>SUM(D15:D23)</f>
        <v>0</v>
      </c>
      <c r="E24" s="76">
        <f t="shared" si="1"/>
        <v>158211413</v>
      </c>
      <c r="F24" s="77">
        <f t="shared" si="1"/>
        <v>138507663</v>
      </c>
      <c r="G24" s="77">
        <f t="shared" si="1"/>
        <v>12775212</v>
      </c>
      <c r="H24" s="77">
        <f t="shared" si="1"/>
        <v>20941579</v>
      </c>
      <c r="I24" s="77">
        <f t="shared" si="1"/>
        <v>28559834</v>
      </c>
      <c r="J24" s="77">
        <f t="shared" si="1"/>
        <v>28559834</v>
      </c>
      <c r="K24" s="77">
        <f t="shared" si="1"/>
        <v>47078585</v>
      </c>
      <c r="L24" s="77">
        <f t="shared" si="1"/>
        <v>56522273</v>
      </c>
      <c r="M24" s="77">
        <f t="shared" si="1"/>
        <v>56522273</v>
      </c>
      <c r="N24" s="77">
        <f t="shared" si="1"/>
        <v>56522273</v>
      </c>
      <c r="O24" s="77">
        <f t="shared" si="1"/>
        <v>16415684</v>
      </c>
      <c r="P24" s="77">
        <f t="shared" si="1"/>
        <v>84481653</v>
      </c>
      <c r="Q24" s="77">
        <f t="shared" si="1"/>
        <v>90867754</v>
      </c>
      <c r="R24" s="77">
        <f t="shared" si="1"/>
        <v>90867754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90867754</v>
      </c>
      <c r="X24" s="77">
        <f t="shared" si="1"/>
        <v>103880747</v>
      </c>
      <c r="Y24" s="77">
        <f t="shared" si="1"/>
        <v>-13012993</v>
      </c>
      <c r="Z24" s="212">
        <f>+IF(X24&lt;&gt;0,+(Y24/X24)*100,0)</f>
        <v>-12.52685735885207</v>
      </c>
      <c r="AA24" s="79">
        <f>SUM(AA15:AA23)</f>
        <v>138507663</v>
      </c>
    </row>
    <row r="25" spans="1:27" ht="12.75">
      <c r="A25" s="250" t="s">
        <v>159</v>
      </c>
      <c r="B25" s="251"/>
      <c r="C25" s="168">
        <f aca="true" t="shared" si="2" ref="C25:Y25">+C12+C24</f>
        <v>657911878</v>
      </c>
      <c r="D25" s="168">
        <f>+D12+D24</f>
        <v>0</v>
      </c>
      <c r="E25" s="72">
        <f t="shared" si="2"/>
        <v>323765555</v>
      </c>
      <c r="F25" s="73">
        <f t="shared" si="2"/>
        <v>304061805</v>
      </c>
      <c r="G25" s="73">
        <f t="shared" si="2"/>
        <v>8480684</v>
      </c>
      <c r="H25" s="73">
        <f t="shared" si="2"/>
        <v>56805233</v>
      </c>
      <c r="I25" s="73">
        <f t="shared" si="2"/>
        <v>28922829</v>
      </c>
      <c r="J25" s="73">
        <f t="shared" si="2"/>
        <v>28922829</v>
      </c>
      <c r="K25" s="73">
        <f t="shared" si="2"/>
        <v>43942022</v>
      </c>
      <c r="L25" s="73">
        <f t="shared" si="2"/>
        <v>52094056</v>
      </c>
      <c r="M25" s="73">
        <f t="shared" si="2"/>
        <v>52094056</v>
      </c>
      <c r="N25" s="73">
        <f t="shared" si="2"/>
        <v>52094056</v>
      </c>
      <c r="O25" s="73">
        <f t="shared" si="2"/>
        <v>62163865</v>
      </c>
      <c r="P25" s="73">
        <f t="shared" si="2"/>
        <v>80073813</v>
      </c>
      <c r="Q25" s="73">
        <f t="shared" si="2"/>
        <v>89788104</v>
      </c>
      <c r="R25" s="73">
        <f t="shared" si="2"/>
        <v>89788104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89788104</v>
      </c>
      <c r="X25" s="73">
        <f t="shared" si="2"/>
        <v>228046354</v>
      </c>
      <c r="Y25" s="73">
        <f t="shared" si="2"/>
        <v>-138258250</v>
      </c>
      <c r="Z25" s="170">
        <f>+IF(X25&lt;&gt;0,+(Y25/X25)*100,0)</f>
        <v>-60.62725738645223</v>
      </c>
      <c r="AA25" s="74">
        <f>+AA12+AA24</f>
        <v>304061805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>
        <v>28127950</v>
      </c>
      <c r="L29" s="60">
        <v>43003651</v>
      </c>
      <c r="M29" s="60">
        <v>43003651</v>
      </c>
      <c r="N29" s="60">
        <v>43003651</v>
      </c>
      <c r="O29" s="60">
        <v>58550</v>
      </c>
      <c r="P29" s="60">
        <v>4020229</v>
      </c>
      <c r="Q29" s="60">
        <v>4020229</v>
      </c>
      <c r="R29" s="60">
        <v>4020229</v>
      </c>
      <c r="S29" s="60"/>
      <c r="T29" s="60"/>
      <c r="U29" s="60"/>
      <c r="V29" s="60"/>
      <c r="W29" s="60">
        <v>4020229</v>
      </c>
      <c r="X29" s="60"/>
      <c r="Y29" s="60">
        <v>4020229</v>
      </c>
      <c r="Z29" s="140"/>
      <c r="AA29" s="62"/>
    </row>
    <row r="30" spans="1:27" ht="12.75">
      <c r="A30" s="249" t="s">
        <v>52</v>
      </c>
      <c r="B30" s="182"/>
      <c r="C30" s="155">
        <v>25980985</v>
      </c>
      <c r="D30" s="155"/>
      <c r="E30" s="59"/>
      <c r="F30" s="60"/>
      <c r="G30" s="60"/>
      <c r="H30" s="60"/>
      <c r="I30" s="60"/>
      <c r="J30" s="60"/>
      <c r="K30" s="60"/>
      <c r="L30" s="60">
        <v>2</v>
      </c>
      <c r="M30" s="60">
        <v>2</v>
      </c>
      <c r="N30" s="60">
        <v>2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32770681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18594392</v>
      </c>
      <c r="D32" s="155"/>
      <c r="E32" s="59"/>
      <c r="F32" s="60"/>
      <c r="G32" s="60">
        <v>-3075597</v>
      </c>
      <c r="H32" s="60">
        <v>-9109606</v>
      </c>
      <c r="I32" s="60">
        <v>-30358552</v>
      </c>
      <c r="J32" s="60">
        <v>-30358552</v>
      </c>
      <c r="K32" s="60">
        <v>-29970720</v>
      </c>
      <c r="L32" s="60">
        <v>-23555251</v>
      </c>
      <c r="M32" s="60">
        <v>-23555251</v>
      </c>
      <c r="N32" s="60">
        <v>-23555251</v>
      </c>
      <c r="O32" s="60">
        <v>-22264842</v>
      </c>
      <c r="P32" s="60">
        <v>-22338798</v>
      </c>
      <c r="Q32" s="60">
        <v>-75776587</v>
      </c>
      <c r="R32" s="60">
        <v>-75776587</v>
      </c>
      <c r="S32" s="60"/>
      <c r="T32" s="60"/>
      <c r="U32" s="60"/>
      <c r="V32" s="60"/>
      <c r="W32" s="60">
        <v>-75776587</v>
      </c>
      <c r="X32" s="60"/>
      <c r="Y32" s="60">
        <v>-75776587</v>
      </c>
      <c r="Z32" s="140"/>
      <c r="AA32" s="62"/>
    </row>
    <row r="33" spans="1:27" ht="12.75">
      <c r="A33" s="249" t="s">
        <v>165</v>
      </c>
      <c r="B33" s="182"/>
      <c r="C33" s="155">
        <v>650443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45225820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29695084</v>
      </c>
      <c r="H34" s="73">
        <f t="shared" si="3"/>
        <v>-9109606</v>
      </c>
      <c r="I34" s="73">
        <f t="shared" si="3"/>
        <v>-30358552</v>
      </c>
      <c r="J34" s="73">
        <f t="shared" si="3"/>
        <v>-30358552</v>
      </c>
      <c r="K34" s="73">
        <f t="shared" si="3"/>
        <v>-1842770</v>
      </c>
      <c r="L34" s="73">
        <f t="shared" si="3"/>
        <v>19448402</v>
      </c>
      <c r="M34" s="73">
        <f t="shared" si="3"/>
        <v>19448402</v>
      </c>
      <c r="N34" s="73">
        <f t="shared" si="3"/>
        <v>19448402</v>
      </c>
      <c r="O34" s="73">
        <f t="shared" si="3"/>
        <v>-22206292</v>
      </c>
      <c r="P34" s="73">
        <f t="shared" si="3"/>
        <v>-18318569</v>
      </c>
      <c r="Q34" s="73">
        <f t="shared" si="3"/>
        <v>-71756358</v>
      </c>
      <c r="R34" s="73">
        <f t="shared" si="3"/>
        <v>-71756358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-71756358</v>
      </c>
      <c r="X34" s="73">
        <f t="shared" si="3"/>
        <v>0</v>
      </c>
      <c r="Y34" s="73">
        <f t="shared" si="3"/>
        <v>-71756358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13284700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9747346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23032046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68257866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29695084</v>
      </c>
      <c r="H40" s="73">
        <f t="shared" si="5"/>
        <v>-9109606</v>
      </c>
      <c r="I40" s="73">
        <f t="shared" si="5"/>
        <v>-30358552</v>
      </c>
      <c r="J40" s="73">
        <f t="shared" si="5"/>
        <v>-30358552</v>
      </c>
      <c r="K40" s="73">
        <f t="shared" si="5"/>
        <v>-1842770</v>
      </c>
      <c r="L40" s="73">
        <f t="shared" si="5"/>
        <v>19448402</v>
      </c>
      <c r="M40" s="73">
        <f t="shared" si="5"/>
        <v>19448402</v>
      </c>
      <c r="N40" s="73">
        <f t="shared" si="5"/>
        <v>19448402</v>
      </c>
      <c r="O40" s="73">
        <f t="shared" si="5"/>
        <v>-22206292</v>
      </c>
      <c r="P40" s="73">
        <f t="shared" si="5"/>
        <v>-18318569</v>
      </c>
      <c r="Q40" s="73">
        <f t="shared" si="5"/>
        <v>-71756358</v>
      </c>
      <c r="R40" s="73">
        <f t="shared" si="5"/>
        <v>-71756358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-71756358</v>
      </c>
      <c r="X40" s="73">
        <f t="shared" si="5"/>
        <v>0</v>
      </c>
      <c r="Y40" s="73">
        <f t="shared" si="5"/>
        <v>-71756358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589654012</v>
      </c>
      <c r="D42" s="257">
        <f>+D25-D40</f>
        <v>0</v>
      </c>
      <c r="E42" s="258">
        <f t="shared" si="6"/>
        <v>323765555</v>
      </c>
      <c r="F42" s="259">
        <f t="shared" si="6"/>
        <v>304061805</v>
      </c>
      <c r="G42" s="259">
        <f t="shared" si="6"/>
        <v>-21214400</v>
      </c>
      <c r="H42" s="259">
        <f t="shared" si="6"/>
        <v>65914839</v>
      </c>
      <c r="I42" s="259">
        <f t="shared" si="6"/>
        <v>59281381</v>
      </c>
      <c r="J42" s="259">
        <f t="shared" si="6"/>
        <v>59281381</v>
      </c>
      <c r="K42" s="259">
        <f t="shared" si="6"/>
        <v>45784792</v>
      </c>
      <c r="L42" s="259">
        <f t="shared" si="6"/>
        <v>32645654</v>
      </c>
      <c r="M42" s="259">
        <f t="shared" si="6"/>
        <v>32645654</v>
      </c>
      <c r="N42" s="259">
        <f t="shared" si="6"/>
        <v>32645654</v>
      </c>
      <c r="O42" s="259">
        <f t="shared" si="6"/>
        <v>84370157</v>
      </c>
      <c r="P42" s="259">
        <f t="shared" si="6"/>
        <v>98392382</v>
      </c>
      <c r="Q42" s="259">
        <f t="shared" si="6"/>
        <v>161544462</v>
      </c>
      <c r="R42" s="259">
        <f t="shared" si="6"/>
        <v>161544462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161544462</v>
      </c>
      <c r="X42" s="259">
        <f t="shared" si="6"/>
        <v>228046354</v>
      </c>
      <c r="Y42" s="259">
        <f t="shared" si="6"/>
        <v>-66501892</v>
      </c>
      <c r="Z42" s="260">
        <f>+IF(X42&lt;&gt;0,+(Y42/X42)*100,0)</f>
        <v>-29.161567739863976</v>
      </c>
      <c r="AA42" s="261">
        <f>+AA25-AA40</f>
        <v>304061805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589654012</v>
      </c>
      <c r="D45" s="155"/>
      <c r="E45" s="59">
        <v>323765555</v>
      </c>
      <c r="F45" s="60"/>
      <c r="G45" s="60">
        <v>-21214400</v>
      </c>
      <c r="H45" s="60">
        <v>65914839</v>
      </c>
      <c r="I45" s="60">
        <v>59281381</v>
      </c>
      <c r="J45" s="60">
        <v>59281381</v>
      </c>
      <c r="K45" s="60">
        <v>45784792</v>
      </c>
      <c r="L45" s="60">
        <v>32645654</v>
      </c>
      <c r="M45" s="60">
        <v>32645654</v>
      </c>
      <c r="N45" s="60">
        <v>32645654</v>
      </c>
      <c r="O45" s="60">
        <v>84370157</v>
      </c>
      <c r="P45" s="60">
        <v>98392382</v>
      </c>
      <c r="Q45" s="60">
        <v>161544462</v>
      </c>
      <c r="R45" s="60">
        <v>161544462</v>
      </c>
      <c r="S45" s="60"/>
      <c r="T45" s="60"/>
      <c r="U45" s="60"/>
      <c r="V45" s="60"/>
      <c r="W45" s="60">
        <v>161544462</v>
      </c>
      <c r="X45" s="60"/>
      <c r="Y45" s="60">
        <v>161544462</v>
      </c>
      <c r="Z45" s="139"/>
      <c r="AA45" s="62"/>
    </row>
    <row r="46" spans="1:27" ht="12.75">
      <c r="A46" s="249" t="s">
        <v>171</v>
      </c>
      <c r="B46" s="182"/>
      <c r="C46" s="155"/>
      <c r="D46" s="155"/>
      <c r="E46" s="59"/>
      <c r="F46" s="60">
        <v>304061805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228046354</v>
      </c>
      <c r="Y46" s="60">
        <v>-228046354</v>
      </c>
      <c r="Z46" s="139">
        <v>-100</v>
      </c>
      <c r="AA46" s="62">
        <v>304061805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589654012</v>
      </c>
      <c r="D48" s="217">
        <f>SUM(D45:D47)</f>
        <v>0</v>
      </c>
      <c r="E48" s="264">
        <f t="shared" si="7"/>
        <v>323765555</v>
      </c>
      <c r="F48" s="219">
        <f t="shared" si="7"/>
        <v>304061805</v>
      </c>
      <c r="G48" s="219">
        <f t="shared" si="7"/>
        <v>-21214400</v>
      </c>
      <c r="H48" s="219">
        <f t="shared" si="7"/>
        <v>65914839</v>
      </c>
      <c r="I48" s="219">
        <f t="shared" si="7"/>
        <v>59281381</v>
      </c>
      <c r="J48" s="219">
        <f t="shared" si="7"/>
        <v>59281381</v>
      </c>
      <c r="K48" s="219">
        <f t="shared" si="7"/>
        <v>45784792</v>
      </c>
      <c r="L48" s="219">
        <f t="shared" si="7"/>
        <v>32645654</v>
      </c>
      <c r="M48" s="219">
        <f t="shared" si="7"/>
        <v>32645654</v>
      </c>
      <c r="N48" s="219">
        <f t="shared" si="7"/>
        <v>32645654</v>
      </c>
      <c r="O48" s="219">
        <f t="shared" si="7"/>
        <v>84370157</v>
      </c>
      <c r="P48" s="219">
        <f t="shared" si="7"/>
        <v>98392382</v>
      </c>
      <c r="Q48" s="219">
        <f t="shared" si="7"/>
        <v>161544462</v>
      </c>
      <c r="R48" s="219">
        <f t="shared" si="7"/>
        <v>161544462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161544462</v>
      </c>
      <c r="X48" s="219">
        <f t="shared" si="7"/>
        <v>228046354</v>
      </c>
      <c r="Y48" s="219">
        <f t="shared" si="7"/>
        <v>-66501892</v>
      </c>
      <c r="Z48" s="265">
        <f>+IF(X48&lt;&gt;0,+(Y48/X48)*100,0)</f>
        <v>-29.161567739863976</v>
      </c>
      <c r="AA48" s="232">
        <f>SUM(AA45:AA47)</f>
        <v>304061805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7701146</v>
      </c>
      <c r="D6" s="155"/>
      <c r="E6" s="59">
        <v>3621026</v>
      </c>
      <c r="F6" s="60">
        <v>4021027</v>
      </c>
      <c r="G6" s="60"/>
      <c r="H6" s="60">
        <v>569770</v>
      </c>
      <c r="I6" s="60">
        <v>1008855</v>
      </c>
      <c r="J6" s="60">
        <v>1578625</v>
      </c>
      <c r="K6" s="60">
        <v>-570747</v>
      </c>
      <c r="L6" s="60">
        <v>670620</v>
      </c>
      <c r="M6" s="60">
        <v>336285</v>
      </c>
      <c r="N6" s="60">
        <v>436158</v>
      </c>
      <c r="O6" s="60">
        <v>336285</v>
      </c>
      <c r="P6" s="60">
        <v>336285</v>
      </c>
      <c r="Q6" s="60">
        <v>336285</v>
      </c>
      <c r="R6" s="60">
        <v>1008855</v>
      </c>
      <c r="S6" s="60"/>
      <c r="T6" s="60"/>
      <c r="U6" s="60"/>
      <c r="V6" s="60"/>
      <c r="W6" s="60">
        <v>3023638</v>
      </c>
      <c r="X6" s="60">
        <v>3017905</v>
      </c>
      <c r="Y6" s="60">
        <v>5733</v>
      </c>
      <c r="Z6" s="140">
        <v>0.19</v>
      </c>
      <c r="AA6" s="62">
        <v>4021027</v>
      </c>
    </row>
    <row r="7" spans="1:27" ht="12.75">
      <c r="A7" s="249" t="s">
        <v>32</v>
      </c>
      <c r="B7" s="182"/>
      <c r="C7" s="155">
        <v>1322908</v>
      </c>
      <c r="D7" s="155"/>
      <c r="E7" s="59">
        <v>1200000</v>
      </c>
      <c r="F7" s="60">
        <v>1200001</v>
      </c>
      <c r="G7" s="60"/>
      <c r="H7" s="60">
        <v>1602968</v>
      </c>
      <c r="I7" s="60">
        <v>280527</v>
      </c>
      <c r="J7" s="60">
        <v>1883495</v>
      </c>
      <c r="K7" s="60">
        <v>-1872042</v>
      </c>
      <c r="L7" s="60">
        <v>-68024</v>
      </c>
      <c r="M7" s="60">
        <v>39544</v>
      </c>
      <c r="N7" s="60">
        <v>-1900522</v>
      </c>
      <c r="O7" s="60">
        <v>39544</v>
      </c>
      <c r="P7" s="60">
        <v>39544</v>
      </c>
      <c r="Q7" s="60">
        <v>293835</v>
      </c>
      <c r="R7" s="60">
        <v>372923</v>
      </c>
      <c r="S7" s="60"/>
      <c r="T7" s="60"/>
      <c r="U7" s="60"/>
      <c r="V7" s="60"/>
      <c r="W7" s="60">
        <v>355896</v>
      </c>
      <c r="X7" s="60">
        <v>591487</v>
      </c>
      <c r="Y7" s="60">
        <v>-235591</v>
      </c>
      <c r="Z7" s="140">
        <v>-39.83</v>
      </c>
      <c r="AA7" s="62">
        <v>1200001</v>
      </c>
    </row>
    <row r="8" spans="1:27" ht="12.75">
      <c r="A8" s="249" t="s">
        <v>178</v>
      </c>
      <c r="B8" s="182"/>
      <c r="C8" s="155">
        <v>9330697</v>
      </c>
      <c r="D8" s="155"/>
      <c r="E8" s="59">
        <v>84115856</v>
      </c>
      <c r="F8" s="60">
        <v>95865858</v>
      </c>
      <c r="G8" s="60"/>
      <c r="H8" s="60">
        <v>609997</v>
      </c>
      <c r="I8" s="60">
        <v>1296190</v>
      </c>
      <c r="J8" s="60">
        <v>1906187</v>
      </c>
      <c r="K8" s="60">
        <v>9925871</v>
      </c>
      <c r="L8" s="60">
        <v>539671</v>
      </c>
      <c r="M8" s="60">
        <v>1078810</v>
      </c>
      <c r="N8" s="60">
        <v>11544352</v>
      </c>
      <c r="O8" s="60">
        <v>956919</v>
      </c>
      <c r="P8" s="60">
        <v>1485254</v>
      </c>
      <c r="Q8" s="60">
        <v>21490300</v>
      </c>
      <c r="R8" s="60">
        <v>23932473</v>
      </c>
      <c r="S8" s="60"/>
      <c r="T8" s="60"/>
      <c r="U8" s="60"/>
      <c r="V8" s="60"/>
      <c r="W8" s="60">
        <v>37383012</v>
      </c>
      <c r="X8" s="60">
        <v>54539322</v>
      </c>
      <c r="Y8" s="60">
        <v>-17156310</v>
      </c>
      <c r="Z8" s="140">
        <v>-31.46</v>
      </c>
      <c r="AA8" s="62">
        <v>95865858</v>
      </c>
    </row>
    <row r="9" spans="1:27" ht="12.75">
      <c r="A9" s="249" t="s">
        <v>179</v>
      </c>
      <c r="B9" s="182"/>
      <c r="C9" s="155">
        <v>197685874</v>
      </c>
      <c r="D9" s="155"/>
      <c r="E9" s="59">
        <v>216389981</v>
      </c>
      <c r="F9" s="60">
        <v>216389980</v>
      </c>
      <c r="G9" s="60"/>
      <c r="H9" s="60">
        <v>89342280</v>
      </c>
      <c r="I9" s="60"/>
      <c r="J9" s="60">
        <v>89342280</v>
      </c>
      <c r="K9" s="60">
        <v>93720</v>
      </c>
      <c r="L9" s="60">
        <v>350000</v>
      </c>
      <c r="M9" s="60">
        <v>70535000</v>
      </c>
      <c r="N9" s="60">
        <v>70978720</v>
      </c>
      <c r="O9" s="60"/>
      <c r="P9" s="60">
        <v>343000</v>
      </c>
      <c r="Q9" s="60">
        <v>52515000</v>
      </c>
      <c r="R9" s="60">
        <v>52858000</v>
      </c>
      <c r="S9" s="60"/>
      <c r="T9" s="60"/>
      <c r="U9" s="60"/>
      <c r="V9" s="60"/>
      <c r="W9" s="60">
        <v>213179000</v>
      </c>
      <c r="X9" s="60">
        <v>188402350</v>
      </c>
      <c r="Y9" s="60">
        <v>24776650</v>
      </c>
      <c r="Z9" s="140">
        <v>13.15</v>
      </c>
      <c r="AA9" s="62">
        <v>216389980</v>
      </c>
    </row>
    <row r="10" spans="1:27" ht="12.75">
      <c r="A10" s="249" t="s">
        <v>180</v>
      </c>
      <c r="B10" s="182"/>
      <c r="C10" s="155">
        <v>92311536</v>
      </c>
      <c r="D10" s="155"/>
      <c r="E10" s="59">
        <v>69534019</v>
      </c>
      <c r="F10" s="60">
        <v>69534018</v>
      </c>
      <c r="G10" s="60"/>
      <c r="H10" s="60">
        <v>8724000</v>
      </c>
      <c r="I10" s="60">
        <v>5000000</v>
      </c>
      <c r="J10" s="60">
        <v>13724000</v>
      </c>
      <c r="K10" s="60">
        <v>5000000</v>
      </c>
      <c r="L10" s="60">
        <v>5000000</v>
      </c>
      <c r="M10" s="60">
        <v>47021000</v>
      </c>
      <c r="N10" s="60">
        <v>57021000</v>
      </c>
      <c r="O10" s="60">
        <v>2000000</v>
      </c>
      <c r="P10" s="60"/>
      <c r="Q10" s="60">
        <v>10000000</v>
      </c>
      <c r="R10" s="60">
        <v>12000000</v>
      </c>
      <c r="S10" s="60"/>
      <c r="T10" s="60"/>
      <c r="U10" s="60"/>
      <c r="V10" s="60"/>
      <c r="W10" s="60">
        <v>82745000</v>
      </c>
      <c r="X10" s="60">
        <v>67639509</v>
      </c>
      <c r="Y10" s="60">
        <v>15105491</v>
      </c>
      <c r="Z10" s="140">
        <v>22.33</v>
      </c>
      <c r="AA10" s="62">
        <v>69534018</v>
      </c>
    </row>
    <row r="11" spans="1:27" ht="12.75">
      <c r="A11" s="249" t="s">
        <v>181</v>
      </c>
      <c r="B11" s="182"/>
      <c r="C11" s="155">
        <v>9004105</v>
      </c>
      <c r="D11" s="155"/>
      <c r="E11" s="59">
        <v>10478662</v>
      </c>
      <c r="F11" s="60">
        <v>10478663</v>
      </c>
      <c r="G11" s="60"/>
      <c r="H11" s="60">
        <v>317052</v>
      </c>
      <c r="I11" s="60">
        <v>1541727</v>
      </c>
      <c r="J11" s="60">
        <v>1858779</v>
      </c>
      <c r="K11" s="60">
        <v>32810</v>
      </c>
      <c r="L11" s="60">
        <v>-29133</v>
      </c>
      <c r="M11" s="60">
        <v>1240893</v>
      </c>
      <c r="N11" s="60">
        <v>1244570</v>
      </c>
      <c r="O11" s="60">
        <v>1156924</v>
      </c>
      <c r="P11" s="60">
        <v>19165</v>
      </c>
      <c r="Q11" s="60">
        <v>71886</v>
      </c>
      <c r="R11" s="60">
        <v>1247975</v>
      </c>
      <c r="S11" s="60"/>
      <c r="T11" s="60"/>
      <c r="U11" s="60"/>
      <c r="V11" s="60"/>
      <c r="W11" s="60">
        <v>4351324</v>
      </c>
      <c r="X11" s="60">
        <v>6791006</v>
      </c>
      <c r="Y11" s="60">
        <v>-2439682</v>
      </c>
      <c r="Z11" s="140">
        <v>-35.93</v>
      </c>
      <c r="AA11" s="62">
        <v>10478663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-268182348</v>
      </c>
      <c r="D14" s="155"/>
      <c r="E14" s="59">
        <v>-227128131</v>
      </c>
      <c r="F14" s="60">
        <v>-109124145</v>
      </c>
      <c r="G14" s="60">
        <v>-16822746</v>
      </c>
      <c r="H14" s="60">
        <v>-14036824</v>
      </c>
      <c r="I14" s="60">
        <v>-15760757</v>
      </c>
      <c r="J14" s="60">
        <v>-46620327</v>
      </c>
      <c r="K14" s="60">
        <v>-26077106</v>
      </c>
      <c r="L14" s="60">
        <v>-19602261</v>
      </c>
      <c r="M14" s="60">
        <v>-19708833</v>
      </c>
      <c r="N14" s="60">
        <v>-65388200</v>
      </c>
      <c r="O14" s="60">
        <v>-21214405</v>
      </c>
      <c r="P14" s="60">
        <v>-19219384</v>
      </c>
      <c r="Q14" s="60">
        <v>-21266725</v>
      </c>
      <c r="R14" s="60">
        <v>-61700514</v>
      </c>
      <c r="S14" s="60"/>
      <c r="T14" s="60"/>
      <c r="U14" s="60"/>
      <c r="V14" s="60"/>
      <c r="W14" s="60">
        <v>-173709041</v>
      </c>
      <c r="X14" s="60">
        <v>-79135176</v>
      </c>
      <c r="Y14" s="60">
        <v>-94573865</v>
      </c>
      <c r="Z14" s="140">
        <v>119.51</v>
      </c>
      <c r="AA14" s="62">
        <v>-109124145</v>
      </c>
    </row>
    <row r="15" spans="1:27" ht="12.75">
      <c r="A15" s="249" t="s">
        <v>40</v>
      </c>
      <c r="B15" s="182"/>
      <c r="C15" s="155">
        <v>-15294347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>
        <v>-149857735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-105311800</v>
      </c>
      <c r="Y16" s="60">
        <v>105311800</v>
      </c>
      <c r="Z16" s="140">
        <v>-100</v>
      </c>
      <c r="AA16" s="62">
        <v>-149857735</v>
      </c>
    </row>
    <row r="17" spans="1:27" ht="12.75">
      <c r="A17" s="250" t="s">
        <v>185</v>
      </c>
      <c r="B17" s="251"/>
      <c r="C17" s="168">
        <f aca="true" t="shared" si="0" ref="C17:Y17">SUM(C6:C16)</f>
        <v>33879571</v>
      </c>
      <c r="D17" s="168">
        <f t="shared" si="0"/>
        <v>0</v>
      </c>
      <c r="E17" s="72">
        <f t="shared" si="0"/>
        <v>158211413</v>
      </c>
      <c r="F17" s="73">
        <f t="shared" si="0"/>
        <v>138507667</v>
      </c>
      <c r="G17" s="73">
        <f t="shared" si="0"/>
        <v>-16822746</v>
      </c>
      <c r="H17" s="73">
        <f t="shared" si="0"/>
        <v>87129243</v>
      </c>
      <c r="I17" s="73">
        <f t="shared" si="0"/>
        <v>-6633458</v>
      </c>
      <c r="J17" s="73">
        <f t="shared" si="0"/>
        <v>63673039</v>
      </c>
      <c r="K17" s="73">
        <f t="shared" si="0"/>
        <v>-13467494</v>
      </c>
      <c r="L17" s="73">
        <f t="shared" si="0"/>
        <v>-13139127</v>
      </c>
      <c r="M17" s="73">
        <f t="shared" si="0"/>
        <v>100542699</v>
      </c>
      <c r="N17" s="73">
        <f t="shared" si="0"/>
        <v>73936078</v>
      </c>
      <c r="O17" s="73">
        <f t="shared" si="0"/>
        <v>-16724733</v>
      </c>
      <c r="P17" s="73">
        <f t="shared" si="0"/>
        <v>-16996136</v>
      </c>
      <c r="Q17" s="73">
        <f t="shared" si="0"/>
        <v>63440581</v>
      </c>
      <c r="R17" s="73">
        <f t="shared" si="0"/>
        <v>29719712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167328829</v>
      </c>
      <c r="X17" s="73">
        <f t="shared" si="0"/>
        <v>136534603</v>
      </c>
      <c r="Y17" s="73">
        <f t="shared" si="0"/>
        <v>30794226</v>
      </c>
      <c r="Z17" s="170">
        <f>+IF(X17&lt;&gt;0,+(Y17/X17)*100,0)</f>
        <v>22.554155007870055</v>
      </c>
      <c r="AA17" s="74">
        <f>SUM(AA6:AA16)</f>
        <v>138507667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-121629258</v>
      </c>
      <c r="D26" s="155"/>
      <c r="E26" s="59">
        <v>-158211413</v>
      </c>
      <c r="F26" s="60">
        <v>-138507661</v>
      </c>
      <c r="G26" s="60">
        <v>-12775212</v>
      </c>
      <c r="H26" s="60">
        <v>-8166367</v>
      </c>
      <c r="I26" s="60">
        <v>-7618255</v>
      </c>
      <c r="J26" s="60">
        <v>-28559834</v>
      </c>
      <c r="K26" s="60">
        <v>-18518751</v>
      </c>
      <c r="L26" s="60">
        <v>-9443687</v>
      </c>
      <c r="M26" s="60">
        <v>-7592727</v>
      </c>
      <c r="N26" s="60">
        <v>-35555165</v>
      </c>
      <c r="O26" s="60">
        <v>-8822956</v>
      </c>
      <c r="P26" s="60">
        <v>-11543695</v>
      </c>
      <c r="Q26" s="60">
        <v>-2802515</v>
      </c>
      <c r="R26" s="60">
        <v>-23169166</v>
      </c>
      <c r="S26" s="60"/>
      <c r="T26" s="60"/>
      <c r="U26" s="60"/>
      <c r="V26" s="60"/>
      <c r="W26" s="60">
        <v>-87284165</v>
      </c>
      <c r="X26" s="60">
        <v>-100930513</v>
      </c>
      <c r="Y26" s="60">
        <v>13646348</v>
      </c>
      <c r="Z26" s="140">
        <v>-13.52</v>
      </c>
      <c r="AA26" s="62">
        <v>-138507661</v>
      </c>
    </row>
    <row r="27" spans="1:27" ht="12.75">
      <c r="A27" s="250" t="s">
        <v>192</v>
      </c>
      <c r="B27" s="251"/>
      <c r="C27" s="168">
        <f aca="true" t="shared" si="1" ref="C27:Y27">SUM(C21:C26)</f>
        <v>-121629258</v>
      </c>
      <c r="D27" s="168">
        <f>SUM(D21:D26)</f>
        <v>0</v>
      </c>
      <c r="E27" s="72">
        <f t="shared" si="1"/>
        <v>-158211413</v>
      </c>
      <c r="F27" s="73">
        <f t="shared" si="1"/>
        <v>-138507661</v>
      </c>
      <c r="G27" s="73">
        <f t="shared" si="1"/>
        <v>-12775212</v>
      </c>
      <c r="H27" s="73">
        <f t="shared" si="1"/>
        <v>-8166367</v>
      </c>
      <c r="I27" s="73">
        <f t="shared" si="1"/>
        <v>-7618255</v>
      </c>
      <c r="J27" s="73">
        <f t="shared" si="1"/>
        <v>-28559834</v>
      </c>
      <c r="K27" s="73">
        <f t="shared" si="1"/>
        <v>-18518751</v>
      </c>
      <c r="L27" s="73">
        <f t="shared" si="1"/>
        <v>-9443687</v>
      </c>
      <c r="M27" s="73">
        <f t="shared" si="1"/>
        <v>-7592727</v>
      </c>
      <c r="N27" s="73">
        <f t="shared" si="1"/>
        <v>-35555165</v>
      </c>
      <c r="O27" s="73">
        <f t="shared" si="1"/>
        <v>-8822956</v>
      </c>
      <c r="P27" s="73">
        <f t="shared" si="1"/>
        <v>-11543695</v>
      </c>
      <c r="Q27" s="73">
        <f t="shared" si="1"/>
        <v>-2802515</v>
      </c>
      <c r="R27" s="73">
        <f t="shared" si="1"/>
        <v>-23169166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-87284165</v>
      </c>
      <c r="X27" s="73">
        <f t="shared" si="1"/>
        <v>-100930513</v>
      </c>
      <c r="Y27" s="73">
        <f t="shared" si="1"/>
        <v>13646348</v>
      </c>
      <c r="Z27" s="170">
        <f>+IF(X27&lt;&gt;0,+(Y27/X27)*100,0)</f>
        <v>-13.520537639593687</v>
      </c>
      <c r="AA27" s="74">
        <f>SUM(AA21:AA26)</f>
        <v>-138507661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9086732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9086732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-78662955</v>
      </c>
      <c r="D38" s="153">
        <f>+D17+D27+D36</f>
        <v>0</v>
      </c>
      <c r="E38" s="99">
        <f t="shared" si="3"/>
        <v>0</v>
      </c>
      <c r="F38" s="100">
        <f t="shared" si="3"/>
        <v>6</v>
      </c>
      <c r="G38" s="100">
        <f t="shared" si="3"/>
        <v>-29597958</v>
      </c>
      <c r="H38" s="100">
        <f t="shared" si="3"/>
        <v>78962876</v>
      </c>
      <c r="I38" s="100">
        <f t="shared" si="3"/>
        <v>-14251713</v>
      </c>
      <c r="J38" s="100">
        <f t="shared" si="3"/>
        <v>35113205</v>
      </c>
      <c r="K38" s="100">
        <f t="shared" si="3"/>
        <v>-31986245</v>
      </c>
      <c r="L38" s="100">
        <f t="shared" si="3"/>
        <v>-22582814</v>
      </c>
      <c r="M38" s="100">
        <f t="shared" si="3"/>
        <v>92949972</v>
      </c>
      <c r="N38" s="100">
        <f t="shared" si="3"/>
        <v>38380913</v>
      </c>
      <c r="O38" s="100">
        <f t="shared" si="3"/>
        <v>-25547689</v>
      </c>
      <c r="P38" s="100">
        <f t="shared" si="3"/>
        <v>-28539831</v>
      </c>
      <c r="Q38" s="100">
        <f t="shared" si="3"/>
        <v>60638066</v>
      </c>
      <c r="R38" s="100">
        <f t="shared" si="3"/>
        <v>6550546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80044664</v>
      </c>
      <c r="X38" s="100">
        <f t="shared" si="3"/>
        <v>35604090</v>
      </c>
      <c r="Y38" s="100">
        <f t="shared" si="3"/>
        <v>44440574</v>
      </c>
      <c r="Z38" s="137">
        <f>+IF(X38&lt;&gt;0,+(Y38/X38)*100,0)</f>
        <v>124.81873290400063</v>
      </c>
      <c r="AA38" s="102">
        <f>+AA17+AA27+AA36</f>
        <v>6</v>
      </c>
    </row>
    <row r="39" spans="1:27" ht="12.75">
      <c r="A39" s="249" t="s">
        <v>200</v>
      </c>
      <c r="B39" s="182"/>
      <c r="C39" s="153">
        <v>145034342</v>
      </c>
      <c r="D39" s="153"/>
      <c r="E39" s="99"/>
      <c r="F39" s="100"/>
      <c r="G39" s="100"/>
      <c r="H39" s="100">
        <v>-29597958</v>
      </c>
      <c r="I39" s="100">
        <v>49364918</v>
      </c>
      <c r="J39" s="100"/>
      <c r="K39" s="100">
        <v>35113205</v>
      </c>
      <c r="L39" s="100">
        <v>3126960</v>
      </c>
      <c r="M39" s="100">
        <v>-19455854</v>
      </c>
      <c r="N39" s="100">
        <v>35113205</v>
      </c>
      <c r="O39" s="100">
        <v>73494118</v>
      </c>
      <c r="P39" s="100">
        <v>47946429</v>
      </c>
      <c r="Q39" s="100">
        <v>19406598</v>
      </c>
      <c r="R39" s="100">
        <v>73494118</v>
      </c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66371387</v>
      </c>
      <c r="D40" s="257"/>
      <c r="E40" s="258"/>
      <c r="F40" s="259">
        <v>5</v>
      </c>
      <c r="G40" s="259">
        <v>-29597958</v>
      </c>
      <c r="H40" s="259">
        <v>49364918</v>
      </c>
      <c r="I40" s="259">
        <v>35113205</v>
      </c>
      <c r="J40" s="259">
        <v>35113205</v>
      </c>
      <c r="K40" s="259">
        <v>3126960</v>
      </c>
      <c r="L40" s="259">
        <v>-19455854</v>
      </c>
      <c r="M40" s="259">
        <v>73494118</v>
      </c>
      <c r="N40" s="259">
        <v>73494118</v>
      </c>
      <c r="O40" s="259">
        <v>47946429</v>
      </c>
      <c r="P40" s="259">
        <v>19406598</v>
      </c>
      <c r="Q40" s="259">
        <v>80044664</v>
      </c>
      <c r="R40" s="259">
        <v>80044664</v>
      </c>
      <c r="S40" s="259"/>
      <c r="T40" s="259"/>
      <c r="U40" s="259"/>
      <c r="V40" s="259"/>
      <c r="W40" s="259">
        <v>80044664</v>
      </c>
      <c r="X40" s="259">
        <v>35604089</v>
      </c>
      <c r="Y40" s="259">
        <v>44440575</v>
      </c>
      <c r="Z40" s="260">
        <v>124.82</v>
      </c>
      <c r="AA40" s="261">
        <v>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160507105</v>
      </c>
      <c r="D5" s="200">
        <f t="shared" si="0"/>
        <v>0</v>
      </c>
      <c r="E5" s="106">
        <f t="shared" si="0"/>
        <v>158211413</v>
      </c>
      <c r="F5" s="106">
        <f t="shared" si="0"/>
        <v>138507663</v>
      </c>
      <c r="G5" s="106">
        <f t="shared" si="0"/>
        <v>12775212</v>
      </c>
      <c r="H5" s="106">
        <f t="shared" si="0"/>
        <v>8166367</v>
      </c>
      <c r="I5" s="106">
        <f t="shared" si="0"/>
        <v>7618255</v>
      </c>
      <c r="J5" s="106">
        <f t="shared" si="0"/>
        <v>28559834</v>
      </c>
      <c r="K5" s="106">
        <f t="shared" si="0"/>
        <v>18518751</v>
      </c>
      <c r="L5" s="106">
        <f t="shared" si="0"/>
        <v>9443687</v>
      </c>
      <c r="M5" s="106">
        <f t="shared" si="0"/>
        <v>7592727</v>
      </c>
      <c r="N5" s="106">
        <f t="shared" si="0"/>
        <v>35555165</v>
      </c>
      <c r="O5" s="106">
        <f t="shared" si="0"/>
        <v>8822956</v>
      </c>
      <c r="P5" s="106">
        <f t="shared" si="0"/>
        <v>11543695</v>
      </c>
      <c r="Q5" s="106">
        <f t="shared" si="0"/>
        <v>2802513</v>
      </c>
      <c r="R5" s="106">
        <f t="shared" si="0"/>
        <v>23169164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87284163</v>
      </c>
      <c r="X5" s="106">
        <f t="shared" si="0"/>
        <v>103880747</v>
      </c>
      <c r="Y5" s="106">
        <f t="shared" si="0"/>
        <v>-16596584</v>
      </c>
      <c r="Z5" s="201">
        <f>+IF(X5&lt;&gt;0,+(Y5/X5)*100,0)</f>
        <v>-15.97657359934079</v>
      </c>
      <c r="AA5" s="199">
        <f>SUM(AA11:AA18)</f>
        <v>138507663</v>
      </c>
    </row>
    <row r="6" spans="1:27" ht="12.75">
      <c r="A6" s="291" t="s">
        <v>205</v>
      </c>
      <c r="B6" s="142"/>
      <c r="C6" s="62">
        <v>78949946</v>
      </c>
      <c r="D6" s="156"/>
      <c r="E6" s="60">
        <v>53122019</v>
      </c>
      <c r="F6" s="60">
        <v>38122019</v>
      </c>
      <c r="G6" s="60">
        <v>10189346</v>
      </c>
      <c r="H6" s="60">
        <v>5180410</v>
      </c>
      <c r="I6" s="60"/>
      <c r="J6" s="60">
        <v>15369756</v>
      </c>
      <c r="K6" s="60">
        <v>14193676</v>
      </c>
      <c r="L6" s="60">
        <v>6688667</v>
      </c>
      <c r="M6" s="60">
        <v>2523898</v>
      </c>
      <c r="N6" s="60">
        <v>23406241</v>
      </c>
      <c r="O6" s="60">
        <v>-8908531</v>
      </c>
      <c r="P6" s="60">
        <v>2494871</v>
      </c>
      <c r="Q6" s="60">
        <v>-335734</v>
      </c>
      <c r="R6" s="60">
        <v>-6749394</v>
      </c>
      <c r="S6" s="60"/>
      <c r="T6" s="60"/>
      <c r="U6" s="60"/>
      <c r="V6" s="60"/>
      <c r="W6" s="60">
        <v>32026603</v>
      </c>
      <c r="X6" s="60">
        <v>28591514</v>
      </c>
      <c r="Y6" s="60">
        <v>3435089</v>
      </c>
      <c r="Z6" s="140">
        <v>12.01</v>
      </c>
      <c r="AA6" s="155">
        <v>38122019</v>
      </c>
    </row>
    <row r="7" spans="1:27" ht="12.75">
      <c r="A7" s="291" t="s">
        <v>206</v>
      </c>
      <c r="B7" s="142"/>
      <c r="C7" s="62">
        <v>30699488</v>
      </c>
      <c r="D7" s="156"/>
      <c r="E7" s="60">
        <v>19500000</v>
      </c>
      <c r="F7" s="60">
        <v>17500000</v>
      </c>
      <c r="G7" s="60"/>
      <c r="H7" s="60"/>
      <c r="I7" s="60">
        <v>4950570</v>
      </c>
      <c r="J7" s="60">
        <v>4950570</v>
      </c>
      <c r="K7" s="60"/>
      <c r="L7" s="60"/>
      <c r="M7" s="60">
        <v>583524</v>
      </c>
      <c r="N7" s="60">
        <v>583524</v>
      </c>
      <c r="O7" s="60">
        <v>2771278</v>
      </c>
      <c r="P7" s="60">
        <v>3746053</v>
      </c>
      <c r="Q7" s="60"/>
      <c r="R7" s="60">
        <v>6517331</v>
      </c>
      <c r="S7" s="60"/>
      <c r="T7" s="60"/>
      <c r="U7" s="60"/>
      <c r="V7" s="60"/>
      <c r="W7" s="60">
        <v>12051425</v>
      </c>
      <c r="X7" s="60">
        <v>13125000</v>
      </c>
      <c r="Y7" s="60">
        <v>-1073575</v>
      </c>
      <c r="Z7" s="140">
        <v>-8.18</v>
      </c>
      <c r="AA7" s="155">
        <v>17500000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109649434</v>
      </c>
      <c r="D11" s="294">
        <f t="shared" si="1"/>
        <v>0</v>
      </c>
      <c r="E11" s="295">
        <f t="shared" si="1"/>
        <v>72622019</v>
      </c>
      <c r="F11" s="295">
        <f t="shared" si="1"/>
        <v>55622019</v>
      </c>
      <c r="G11" s="295">
        <f t="shared" si="1"/>
        <v>10189346</v>
      </c>
      <c r="H11" s="295">
        <f t="shared" si="1"/>
        <v>5180410</v>
      </c>
      <c r="I11" s="295">
        <f t="shared" si="1"/>
        <v>4950570</v>
      </c>
      <c r="J11" s="295">
        <f t="shared" si="1"/>
        <v>20320326</v>
      </c>
      <c r="K11" s="295">
        <f t="shared" si="1"/>
        <v>14193676</v>
      </c>
      <c r="L11" s="295">
        <f t="shared" si="1"/>
        <v>6688667</v>
      </c>
      <c r="M11" s="295">
        <f t="shared" si="1"/>
        <v>3107422</v>
      </c>
      <c r="N11" s="295">
        <f t="shared" si="1"/>
        <v>23989765</v>
      </c>
      <c r="O11" s="295">
        <f t="shared" si="1"/>
        <v>-6137253</v>
      </c>
      <c r="P11" s="295">
        <f t="shared" si="1"/>
        <v>6240924</v>
      </c>
      <c r="Q11" s="295">
        <f t="shared" si="1"/>
        <v>-335734</v>
      </c>
      <c r="R11" s="295">
        <f t="shared" si="1"/>
        <v>-232063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44078028</v>
      </c>
      <c r="X11" s="295">
        <f t="shared" si="1"/>
        <v>41716514</v>
      </c>
      <c r="Y11" s="295">
        <f t="shared" si="1"/>
        <v>2361514</v>
      </c>
      <c r="Z11" s="296">
        <f>+IF(X11&lt;&gt;0,+(Y11/X11)*100,0)</f>
        <v>5.6608613078264405</v>
      </c>
      <c r="AA11" s="297">
        <f>SUM(AA6:AA10)</f>
        <v>55622019</v>
      </c>
    </row>
    <row r="12" spans="1:27" ht="12.75">
      <c r="A12" s="298" t="s">
        <v>211</v>
      </c>
      <c r="B12" s="136"/>
      <c r="C12" s="62">
        <v>187400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50670271</v>
      </c>
      <c r="D15" s="156"/>
      <c r="E15" s="60">
        <v>84903103</v>
      </c>
      <c r="F15" s="60">
        <v>82199353</v>
      </c>
      <c r="G15" s="60">
        <v>2585866</v>
      </c>
      <c r="H15" s="60">
        <v>2985957</v>
      </c>
      <c r="I15" s="60">
        <v>2667685</v>
      </c>
      <c r="J15" s="60">
        <v>8239508</v>
      </c>
      <c r="K15" s="60">
        <v>4299315</v>
      </c>
      <c r="L15" s="60">
        <v>2755020</v>
      </c>
      <c r="M15" s="60">
        <v>4485305</v>
      </c>
      <c r="N15" s="60">
        <v>11539640</v>
      </c>
      <c r="O15" s="60">
        <v>14882378</v>
      </c>
      <c r="P15" s="60">
        <v>5020244</v>
      </c>
      <c r="Q15" s="60">
        <v>3138247</v>
      </c>
      <c r="R15" s="60">
        <v>23040869</v>
      </c>
      <c r="S15" s="60"/>
      <c r="T15" s="60"/>
      <c r="U15" s="60"/>
      <c r="V15" s="60"/>
      <c r="W15" s="60">
        <v>42820017</v>
      </c>
      <c r="X15" s="60">
        <v>61649515</v>
      </c>
      <c r="Y15" s="60">
        <v>-18829498</v>
      </c>
      <c r="Z15" s="140">
        <v>-30.54</v>
      </c>
      <c r="AA15" s="155">
        <v>82199353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686291</v>
      </c>
      <c r="F18" s="82">
        <v>686291</v>
      </c>
      <c r="G18" s="82"/>
      <c r="H18" s="82"/>
      <c r="I18" s="82"/>
      <c r="J18" s="82"/>
      <c r="K18" s="82">
        <v>25760</v>
      </c>
      <c r="L18" s="82"/>
      <c r="M18" s="82"/>
      <c r="N18" s="82">
        <v>25760</v>
      </c>
      <c r="O18" s="82">
        <v>77831</v>
      </c>
      <c r="P18" s="82">
        <v>282527</v>
      </c>
      <c r="Q18" s="82"/>
      <c r="R18" s="82">
        <v>360358</v>
      </c>
      <c r="S18" s="82"/>
      <c r="T18" s="82"/>
      <c r="U18" s="82"/>
      <c r="V18" s="82"/>
      <c r="W18" s="82">
        <v>386118</v>
      </c>
      <c r="X18" s="82">
        <v>514718</v>
      </c>
      <c r="Y18" s="82">
        <v>-128600</v>
      </c>
      <c r="Z18" s="270">
        <v>-24.98</v>
      </c>
      <c r="AA18" s="278">
        <v>686291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78949946</v>
      </c>
      <c r="D36" s="156">
        <f t="shared" si="4"/>
        <v>0</v>
      </c>
      <c r="E36" s="60">
        <f t="shared" si="4"/>
        <v>53122019</v>
      </c>
      <c r="F36" s="60">
        <f t="shared" si="4"/>
        <v>38122019</v>
      </c>
      <c r="G36" s="60">
        <f t="shared" si="4"/>
        <v>10189346</v>
      </c>
      <c r="H36" s="60">
        <f t="shared" si="4"/>
        <v>5180410</v>
      </c>
      <c r="I36" s="60">
        <f t="shared" si="4"/>
        <v>0</v>
      </c>
      <c r="J36" s="60">
        <f t="shared" si="4"/>
        <v>15369756</v>
      </c>
      <c r="K36" s="60">
        <f t="shared" si="4"/>
        <v>14193676</v>
      </c>
      <c r="L36" s="60">
        <f t="shared" si="4"/>
        <v>6688667</v>
      </c>
      <c r="M36" s="60">
        <f t="shared" si="4"/>
        <v>2523898</v>
      </c>
      <c r="N36" s="60">
        <f t="shared" si="4"/>
        <v>23406241</v>
      </c>
      <c r="O36" s="60">
        <f t="shared" si="4"/>
        <v>-8908531</v>
      </c>
      <c r="P36" s="60">
        <f t="shared" si="4"/>
        <v>2494871</v>
      </c>
      <c r="Q36" s="60">
        <f t="shared" si="4"/>
        <v>-335734</v>
      </c>
      <c r="R36" s="60">
        <f t="shared" si="4"/>
        <v>-6749394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32026603</v>
      </c>
      <c r="X36" s="60">
        <f t="shared" si="4"/>
        <v>28591514</v>
      </c>
      <c r="Y36" s="60">
        <f t="shared" si="4"/>
        <v>3435089</v>
      </c>
      <c r="Z36" s="140">
        <f aca="true" t="shared" si="5" ref="Z36:Z49">+IF(X36&lt;&gt;0,+(Y36/X36)*100,0)</f>
        <v>12.014365521182265</v>
      </c>
      <c r="AA36" s="155">
        <f>AA6+AA21</f>
        <v>38122019</v>
      </c>
    </row>
    <row r="37" spans="1:27" ht="12.75">
      <c r="A37" s="291" t="s">
        <v>206</v>
      </c>
      <c r="B37" s="142"/>
      <c r="C37" s="62">
        <f t="shared" si="4"/>
        <v>30699488</v>
      </c>
      <c r="D37" s="156">
        <f t="shared" si="4"/>
        <v>0</v>
      </c>
      <c r="E37" s="60">
        <f t="shared" si="4"/>
        <v>19500000</v>
      </c>
      <c r="F37" s="60">
        <f t="shared" si="4"/>
        <v>17500000</v>
      </c>
      <c r="G37" s="60">
        <f t="shared" si="4"/>
        <v>0</v>
      </c>
      <c r="H37" s="60">
        <f t="shared" si="4"/>
        <v>0</v>
      </c>
      <c r="I37" s="60">
        <f t="shared" si="4"/>
        <v>4950570</v>
      </c>
      <c r="J37" s="60">
        <f t="shared" si="4"/>
        <v>4950570</v>
      </c>
      <c r="K37" s="60">
        <f t="shared" si="4"/>
        <v>0</v>
      </c>
      <c r="L37" s="60">
        <f t="shared" si="4"/>
        <v>0</v>
      </c>
      <c r="M37" s="60">
        <f t="shared" si="4"/>
        <v>583524</v>
      </c>
      <c r="N37" s="60">
        <f t="shared" si="4"/>
        <v>583524</v>
      </c>
      <c r="O37" s="60">
        <f t="shared" si="4"/>
        <v>2771278</v>
      </c>
      <c r="P37" s="60">
        <f t="shared" si="4"/>
        <v>3746053</v>
      </c>
      <c r="Q37" s="60">
        <f t="shared" si="4"/>
        <v>0</v>
      </c>
      <c r="R37" s="60">
        <f t="shared" si="4"/>
        <v>6517331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12051425</v>
      </c>
      <c r="X37" s="60">
        <f t="shared" si="4"/>
        <v>13125000</v>
      </c>
      <c r="Y37" s="60">
        <f t="shared" si="4"/>
        <v>-1073575</v>
      </c>
      <c r="Z37" s="140">
        <f t="shared" si="5"/>
        <v>-8.179619047619049</v>
      </c>
      <c r="AA37" s="155">
        <f>AA7+AA22</f>
        <v>17500000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109649434</v>
      </c>
      <c r="D41" s="294">
        <f t="shared" si="6"/>
        <v>0</v>
      </c>
      <c r="E41" s="295">
        <f t="shared" si="6"/>
        <v>72622019</v>
      </c>
      <c r="F41" s="295">
        <f t="shared" si="6"/>
        <v>55622019</v>
      </c>
      <c r="G41" s="295">
        <f t="shared" si="6"/>
        <v>10189346</v>
      </c>
      <c r="H41" s="295">
        <f t="shared" si="6"/>
        <v>5180410</v>
      </c>
      <c r="I41" s="295">
        <f t="shared" si="6"/>
        <v>4950570</v>
      </c>
      <c r="J41" s="295">
        <f t="shared" si="6"/>
        <v>20320326</v>
      </c>
      <c r="K41" s="295">
        <f t="shared" si="6"/>
        <v>14193676</v>
      </c>
      <c r="L41" s="295">
        <f t="shared" si="6"/>
        <v>6688667</v>
      </c>
      <c r="M41" s="295">
        <f t="shared" si="6"/>
        <v>3107422</v>
      </c>
      <c r="N41" s="295">
        <f t="shared" si="6"/>
        <v>23989765</v>
      </c>
      <c r="O41" s="295">
        <f t="shared" si="6"/>
        <v>-6137253</v>
      </c>
      <c r="P41" s="295">
        <f t="shared" si="6"/>
        <v>6240924</v>
      </c>
      <c r="Q41" s="295">
        <f t="shared" si="6"/>
        <v>-335734</v>
      </c>
      <c r="R41" s="295">
        <f t="shared" si="6"/>
        <v>-232063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44078028</v>
      </c>
      <c r="X41" s="295">
        <f t="shared" si="6"/>
        <v>41716514</v>
      </c>
      <c r="Y41" s="295">
        <f t="shared" si="6"/>
        <v>2361514</v>
      </c>
      <c r="Z41" s="296">
        <f t="shared" si="5"/>
        <v>5.6608613078264405</v>
      </c>
      <c r="AA41" s="297">
        <f>SUM(AA36:AA40)</f>
        <v>55622019</v>
      </c>
    </row>
    <row r="42" spans="1:27" ht="12.75">
      <c r="A42" s="298" t="s">
        <v>211</v>
      </c>
      <c r="B42" s="136"/>
      <c r="C42" s="95">
        <f aca="true" t="shared" si="7" ref="C42:Y48">C12+C27</f>
        <v>187400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50670271</v>
      </c>
      <c r="D45" s="129">
        <f t="shared" si="7"/>
        <v>0</v>
      </c>
      <c r="E45" s="54">
        <f t="shared" si="7"/>
        <v>84903103</v>
      </c>
      <c r="F45" s="54">
        <f t="shared" si="7"/>
        <v>82199353</v>
      </c>
      <c r="G45" s="54">
        <f t="shared" si="7"/>
        <v>2585866</v>
      </c>
      <c r="H45" s="54">
        <f t="shared" si="7"/>
        <v>2985957</v>
      </c>
      <c r="I45" s="54">
        <f t="shared" si="7"/>
        <v>2667685</v>
      </c>
      <c r="J45" s="54">
        <f t="shared" si="7"/>
        <v>8239508</v>
      </c>
      <c r="K45" s="54">
        <f t="shared" si="7"/>
        <v>4299315</v>
      </c>
      <c r="L45" s="54">
        <f t="shared" si="7"/>
        <v>2755020</v>
      </c>
      <c r="M45" s="54">
        <f t="shared" si="7"/>
        <v>4485305</v>
      </c>
      <c r="N45" s="54">
        <f t="shared" si="7"/>
        <v>11539640</v>
      </c>
      <c r="O45" s="54">
        <f t="shared" si="7"/>
        <v>14882378</v>
      </c>
      <c r="P45" s="54">
        <f t="shared" si="7"/>
        <v>5020244</v>
      </c>
      <c r="Q45" s="54">
        <f t="shared" si="7"/>
        <v>3138247</v>
      </c>
      <c r="R45" s="54">
        <f t="shared" si="7"/>
        <v>23040869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42820017</v>
      </c>
      <c r="X45" s="54">
        <f t="shared" si="7"/>
        <v>61649515</v>
      </c>
      <c r="Y45" s="54">
        <f t="shared" si="7"/>
        <v>-18829498</v>
      </c>
      <c r="Z45" s="184">
        <f t="shared" si="5"/>
        <v>-30.542816111367628</v>
      </c>
      <c r="AA45" s="130">
        <f t="shared" si="8"/>
        <v>82199353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686291</v>
      </c>
      <c r="F48" s="54">
        <f t="shared" si="7"/>
        <v>686291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25760</v>
      </c>
      <c r="L48" s="54">
        <f t="shared" si="7"/>
        <v>0</v>
      </c>
      <c r="M48" s="54">
        <f t="shared" si="7"/>
        <v>0</v>
      </c>
      <c r="N48" s="54">
        <f t="shared" si="7"/>
        <v>25760</v>
      </c>
      <c r="O48" s="54">
        <f t="shared" si="7"/>
        <v>77831</v>
      </c>
      <c r="P48" s="54">
        <f t="shared" si="7"/>
        <v>282527</v>
      </c>
      <c r="Q48" s="54">
        <f t="shared" si="7"/>
        <v>0</v>
      </c>
      <c r="R48" s="54">
        <f t="shared" si="7"/>
        <v>360358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386118</v>
      </c>
      <c r="X48" s="54">
        <f t="shared" si="7"/>
        <v>514718</v>
      </c>
      <c r="Y48" s="54">
        <f t="shared" si="7"/>
        <v>-128600</v>
      </c>
      <c r="Z48" s="184">
        <f t="shared" si="5"/>
        <v>-24.98455464934197</v>
      </c>
      <c r="AA48" s="130">
        <f t="shared" si="8"/>
        <v>686291</v>
      </c>
    </row>
    <row r="49" spans="1:27" ht="12.75">
      <c r="A49" s="308" t="s">
        <v>220</v>
      </c>
      <c r="B49" s="149"/>
      <c r="C49" s="239">
        <f aca="true" t="shared" si="9" ref="C49:Y49">SUM(C41:C48)</f>
        <v>160507105</v>
      </c>
      <c r="D49" s="218">
        <f t="shared" si="9"/>
        <v>0</v>
      </c>
      <c r="E49" s="220">
        <f t="shared" si="9"/>
        <v>158211413</v>
      </c>
      <c r="F49" s="220">
        <f t="shared" si="9"/>
        <v>138507663</v>
      </c>
      <c r="G49" s="220">
        <f t="shared" si="9"/>
        <v>12775212</v>
      </c>
      <c r="H49" s="220">
        <f t="shared" si="9"/>
        <v>8166367</v>
      </c>
      <c r="I49" s="220">
        <f t="shared" si="9"/>
        <v>7618255</v>
      </c>
      <c r="J49" s="220">
        <f t="shared" si="9"/>
        <v>28559834</v>
      </c>
      <c r="K49" s="220">
        <f t="shared" si="9"/>
        <v>18518751</v>
      </c>
      <c r="L49" s="220">
        <f t="shared" si="9"/>
        <v>9443687</v>
      </c>
      <c r="M49" s="220">
        <f t="shared" si="9"/>
        <v>7592727</v>
      </c>
      <c r="N49" s="220">
        <f t="shared" si="9"/>
        <v>35555165</v>
      </c>
      <c r="O49" s="220">
        <f t="shared" si="9"/>
        <v>8822956</v>
      </c>
      <c r="P49" s="220">
        <f t="shared" si="9"/>
        <v>11543695</v>
      </c>
      <c r="Q49" s="220">
        <f t="shared" si="9"/>
        <v>2802513</v>
      </c>
      <c r="R49" s="220">
        <f t="shared" si="9"/>
        <v>23169164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87284163</v>
      </c>
      <c r="X49" s="220">
        <f t="shared" si="9"/>
        <v>103880747</v>
      </c>
      <c r="Y49" s="220">
        <f t="shared" si="9"/>
        <v>-16596584</v>
      </c>
      <c r="Z49" s="221">
        <f t="shared" si="5"/>
        <v>-15.97657359934079</v>
      </c>
      <c r="AA49" s="222">
        <f>SUM(AA41:AA48)</f>
        <v>138507663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22642479</v>
      </c>
      <c r="D51" s="129">
        <f t="shared" si="10"/>
        <v>0</v>
      </c>
      <c r="E51" s="54">
        <f t="shared" si="10"/>
        <v>26132577</v>
      </c>
      <c r="F51" s="54">
        <f t="shared" si="10"/>
        <v>39582577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29686933</v>
      </c>
      <c r="Y51" s="54">
        <f t="shared" si="10"/>
        <v>-29686933</v>
      </c>
      <c r="Z51" s="184">
        <f>+IF(X51&lt;&gt;0,+(Y51/X51)*100,0)</f>
        <v>-100</v>
      </c>
      <c r="AA51" s="130">
        <f>SUM(AA57:AA61)</f>
        <v>39582577</v>
      </c>
    </row>
    <row r="52" spans="1:27" ht="12.75">
      <c r="A52" s="310" t="s">
        <v>205</v>
      </c>
      <c r="B52" s="142"/>
      <c r="C52" s="62">
        <v>13907036</v>
      </c>
      <c r="D52" s="156"/>
      <c r="E52" s="60">
        <v>11264045</v>
      </c>
      <c r="F52" s="60">
        <v>20964045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15723034</v>
      </c>
      <c r="Y52" s="60">
        <v>-15723034</v>
      </c>
      <c r="Z52" s="140">
        <v>-100</v>
      </c>
      <c r="AA52" s="155">
        <v>20964045</v>
      </c>
    </row>
    <row r="53" spans="1:27" ht="12.75">
      <c r="A53" s="310" t="s">
        <v>206</v>
      </c>
      <c r="B53" s="142"/>
      <c r="C53" s="62">
        <v>376500</v>
      </c>
      <c r="D53" s="156"/>
      <c r="E53" s="60">
        <v>2050000</v>
      </c>
      <c r="F53" s="60">
        <v>2050000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1537500</v>
      </c>
      <c r="Y53" s="60">
        <v>-1537500</v>
      </c>
      <c r="Z53" s="140">
        <v>-100</v>
      </c>
      <c r="AA53" s="155">
        <v>2050000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14283536</v>
      </c>
      <c r="D57" s="294">
        <f t="shared" si="11"/>
        <v>0</v>
      </c>
      <c r="E57" s="295">
        <f t="shared" si="11"/>
        <v>13314045</v>
      </c>
      <c r="F57" s="295">
        <f t="shared" si="11"/>
        <v>23014045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17260534</v>
      </c>
      <c r="Y57" s="295">
        <f t="shared" si="11"/>
        <v>-17260534</v>
      </c>
      <c r="Z57" s="296">
        <f>+IF(X57&lt;&gt;0,+(Y57/X57)*100,0)</f>
        <v>-100</v>
      </c>
      <c r="AA57" s="297">
        <f>SUM(AA52:AA56)</f>
        <v>23014045</v>
      </c>
    </row>
    <row r="58" spans="1:27" ht="12.75">
      <c r="A58" s="311" t="s">
        <v>211</v>
      </c>
      <c r="B58" s="136"/>
      <c r="C58" s="62">
        <v>3303561</v>
      </c>
      <c r="D58" s="156"/>
      <c r="E58" s="60">
        <v>3000000</v>
      </c>
      <c r="F58" s="60">
        <v>4000000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3000000</v>
      </c>
      <c r="Y58" s="60">
        <v>-3000000</v>
      </c>
      <c r="Z58" s="140">
        <v>-100</v>
      </c>
      <c r="AA58" s="155">
        <v>4000000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5055382</v>
      </c>
      <c r="D61" s="156"/>
      <c r="E61" s="60">
        <v>9818532</v>
      </c>
      <c r="F61" s="60">
        <v>12568532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9426399</v>
      </c>
      <c r="Y61" s="60">
        <v>-9426399</v>
      </c>
      <c r="Z61" s="140">
        <v>-100</v>
      </c>
      <c r="AA61" s="155">
        <v>12568532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4356297</v>
      </c>
      <c r="H68" s="60">
        <v>1844273</v>
      </c>
      <c r="I68" s="60">
        <v>2422949</v>
      </c>
      <c r="J68" s="60">
        <v>8623519</v>
      </c>
      <c r="K68" s="60">
        <v>2954076</v>
      </c>
      <c r="L68" s="60">
        <v>3145540</v>
      </c>
      <c r="M68" s="60">
        <v>3145540</v>
      </c>
      <c r="N68" s="60">
        <v>9245156</v>
      </c>
      <c r="O68" s="60">
        <v>1346555</v>
      </c>
      <c r="P68" s="60">
        <v>4461825</v>
      </c>
      <c r="Q68" s="60">
        <v>6134134</v>
      </c>
      <c r="R68" s="60">
        <v>11942514</v>
      </c>
      <c r="S68" s="60"/>
      <c r="T68" s="60"/>
      <c r="U68" s="60"/>
      <c r="V68" s="60"/>
      <c r="W68" s="60">
        <v>29811189</v>
      </c>
      <c r="X68" s="60"/>
      <c r="Y68" s="60">
        <v>29811189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4356297</v>
      </c>
      <c r="H69" s="220">
        <f t="shared" si="12"/>
        <v>1844273</v>
      </c>
      <c r="I69" s="220">
        <f t="shared" si="12"/>
        <v>2422949</v>
      </c>
      <c r="J69" s="220">
        <f t="shared" si="12"/>
        <v>8623519</v>
      </c>
      <c r="K69" s="220">
        <f t="shared" si="12"/>
        <v>2954076</v>
      </c>
      <c r="L69" s="220">
        <f t="shared" si="12"/>
        <v>3145540</v>
      </c>
      <c r="M69" s="220">
        <f t="shared" si="12"/>
        <v>3145540</v>
      </c>
      <c r="N69" s="220">
        <f t="shared" si="12"/>
        <v>9245156</v>
      </c>
      <c r="O69" s="220">
        <f t="shared" si="12"/>
        <v>1346555</v>
      </c>
      <c r="P69" s="220">
        <f t="shared" si="12"/>
        <v>4461825</v>
      </c>
      <c r="Q69" s="220">
        <f t="shared" si="12"/>
        <v>6134134</v>
      </c>
      <c r="R69" s="220">
        <f t="shared" si="12"/>
        <v>11942514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29811189</v>
      </c>
      <c r="X69" s="220">
        <f t="shared" si="12"/>
        <v>0</v>
      </c>
      <c r="Y69" s="220">
        <f t="shared" si="12"/>
        <v>29811189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109649434</v>
      </c>
      <c r="D5" s="357">
        <f t="shared" si="0"/>
        <v>0</v>
      </c>
      <c r="E5" s="356">
        <f t="shared" si="0"/>
        <v>72622019</v>
      </c>
      <c r="F5" s="358">
        <f t="shared" si="0"/>
        <v>55622019</v>
      </c>
      <c r="G5" s="358">
        <f t="shared" si="0"/>
        <v>10189346</v>
      </c>
      <c r="H5" s="356">
        <f t="shared" si="0"/>
        <v>5180410</v>
      </c>
      <c r="I5" s="356">
        <f t="shared" si="0"/>
        <v>4950570</v>
      </c>
      <c r="J5" s="358">
        <f t="shared" si="0"/>
        <v>20320326</v>
      </c>
      <c r="K5" s="358">
        <f t="shared" si="0"/>
        <v>14193676</v>
      </c>
      <c r="L5" s="356">
        <f t="shared" si="0"/>
        <v>6688667</v>
      </c>
      <c r="M5" s="356">
        <f t="shared" si="0"/>
        <v>3107422</v>
      </c>
      <c r="N5" s="358">
        <f t="shared" si="0"/>
        <v>23989765</v>
      </c>
      <c r="O5" s="358">
        <f t="shared" si="0"/>
        <v>-6137253</v>
      </c>
      <c r="P5" s="356">
        <f t="shared" si="0"/>
        <v>6240924</v>
      </c>
      <c r="Q5" s="356">
        <f t="shared" si="0"/>
        <v>-335734</v>
      </c>
      <c r="R5" s="358">
        <f t="shared" si="0"/>
        <v>-232063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44078028</v>
      </c>
      <c r="X5" s="356">
        <f t="shared" si="0"/>
        <v>41716514</v>
      </c>
      <c r="Y5" s="358">
        <f t="shared" si="0"/>
        <v>2361514</v>
      </c>
      <c r="Z5" s="359">
        <f>+IF(X5&lt;&gt;0,+(Y5/X5)*100,0)</f>
        <v>5.6608613078264405</v>
      </c>
      <c r="AA5" s="360">
        <f>+AA6+AA8+AA11+AA13+AA15</f>
        <v>55622019</v>
      </c>
    </row>
    <row r="6" spans="1:27" ht="12.75">
      <c r="A6" s="361" t="s">
        <v>205</v>
      </c>
      <c r="B6" s="142"/>
      <c r="C6" s="60">
        <f>+C7</f>
        <v>78949946</v>
      </c>
      <c r="D6" s="340">
        <f aca="true" t="shared" si="1" ref="D6:AA6">+D7</f>
        <v>0</v>
      </c>
      <c r="E6" s="60">
        <f t="shared" si="1"/>
        <v>53122019</v>
      </c>
      <c r="F6" s="59">
        <f t="shared" si="1"/>
        <v>38122019</v>
      </c>
      <c r="G6" s="59">
        <f t="shared" si="1"/>
        <v>10189346</v>
      </c>
      <c r="H6" s="60">
        <f t="shared" si="1"/>
        <v>5180410</v>
      </c>
      <c r="I6" s="60">
        <f t="shared" si="1"/>
        <v>0</v>
      </c>
      <c r="J6" s="59">
        <f t="shared" si="1"/>
        <v>15369756</v>
      </c>
      <c r="K6" s="59">
        <f t="shared" si="1"/>
        <v>14193676</v>
      </c>
      <c r="L6" s="60">
        <f t="shared" si="1"/>
        <v>6688667</v>
      </c>
      <c r="M6" s="60">
        <f t="shared" si="1"/>
        <v>2523898</v>
      </c>
      <c r="N6" s="59">
        <f t="shared" si="1"/>
        <v>23406241</v>
      </c>
      <c r="O6" s="59">
        <f t="shared" si="1"/>
        <v>-8908531</v>
      </c>
      <c r="P6" s="60">
        <f t="shared" si="1"/>
        <v>2494871</v>
      </c>
      <c r="Q6" s="60">
        <f t="shared" si="1"/>
        <v>-335734</v>
      </c>
      <c r="R6" s="59">
        <f t="shared" si="1"/>
        <v>-6749394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32026603</v>
      </c>
      <c r="X6" s="60">
        <f t="shared" si="1"/>
        <v>28591514</v>
      </c>
      <c r="Y6" s="59">
        <f t="shared" si="1"/>
        <v>3435089</v>
      </c>
      <c r="Z6" s="61">
        <f>+IF(X6&lt;&gt;0,+(Y6/X6)*100,0)</f>
        <v>12.014365521182265</v>
      </c>
      <c r="AA6" s="62">
        <f t="shared" si="1"/>
        <v>38122019</v>
      </c>
    </row>
    <row r="7" spans="1:27" ht="12.75">
      <c r="A7" s="291" t="s">
        <v>229</v>
      </c>
      <c r="B7" s="142"/>
      <c r="C7" s="60">
        <v>78949946</v>
      </c>
      <c r="D7" s="340"/>
      <c r="E7" s="60">
        <v>53122019</v>
      </c>
      <c r="F7" s="59">
        <v>38122019</v>
      </c>
      <c r="G7" s="59">
        <v>10189346</v>
      </c>
      <c r="H7" s="60">
        <v>5180410</v>
      </c>
      <c r="I7" s="60"/>
      <c r="J7" s="59">
        <v>15369756</v>
      </c>
      <c r="K7" s="59">
        <v>14193676</v>
      </c>
      <c r="L7" s="60">
        <v>6688667</v>
      </c>
      <c r="M7" s="60">
        <v>2523898</v>
      </c>
      <c r="N7" s="59">
        <v>23406241</v>
      </c>
      <c r="O7" s="59">
        <v>-8908531</v>
      </c>
      <c r="P7" s="60">
        <v>2494871</v>
      </c>
      <c r="Q7" s="60">
        <v>-335734</v>
      </c>
      <c r="R7" s="59">
        <v>-6749394</v>
      </c>
      <c r="S7" s="59"/>
      <c r="T7" s="60"/>
      <c r="U7" s="60"/>
      <c r="V7" s="59"/>
      <c r="W7" s="59">
        <v>32026603</v>
      </c>
      <c r="X7" s="60">
        <v>28591514</v>
      </c>
      <c r="Y7" s="59">
        <v>3435089</v>
      </c>
      <c r="Z7" s="61">
        <v>12.01</v>
      </c>
      <c r="AA7" s="62">
        <v>38122019</v>
      </c>
    </row>
    <row r="8" spans="1:27" ht="12.75">
      <c r="A8" s="361" t="s">
        <v>206</v>
      </c>
      <c r="B8" s="142"/>
      <c r="C8" s="60">
        <f aca="true" t="shared" si="2" ref="C8:Y8">SUM(C9:C10)</f>
        <v>30699488</v>
      </c>
      <c r="D8" s="340">
        <f t="shared" si="2"/>
        <v>0</v>
      </c>
      <c r="E8" s="60">
        <f t="shared" si="2"/>
        <v>19500000</v>
      </c>
      <c r="F8" s="59">
        <f t="shared" si="2"/>
        <v>17500000</v>
      </c>
      <c r="G8" s="59">
        <f t="shared" si="2"/>
        <v>0</v>
      </c>
      <c r="H8" s="60">
        <f t="shared" si="2"/>
        <v>0</v>
      </c>
      <c r="I8" s="60">
        <f t="shared" si="2"/>
        <v>4950570</v>
      </c>
      <c r="J8" s="59">
        <f t="shared" si="2"/>
        <v>4950570</v>
      </c>
      <c r="K8" s="59">
        <f t="shared" si="2"/>
        <v>0</v>
      </c>
      <c r="L8" s="60">
        <f t="shared" si="2"/>
        <v>0</v>
      </c>
      <c r="M8" s="60">
        <f t="shared" si="2"/>
        <v>583524</v>
      </c>
      <c r="N8" s="59">
        <f t="shared" si="2"/>
        <v>583524</v>
      </c>
      <c r="O8" s="59">
        <f t="shared" si="2"/>
        <v>2771278</v>
      </c>
      <c r="P8" s="60">
        <f t="shared" si="2"/>
        <v>3746053</v>
      </c>
      <c r="Q8" s="60">
        <f t="shared" si="2"/>
        <v>0</v>
      </c>
      <c r="R8" s="59">
        <f t="shared" si="2"/>
        <v>6517331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12051425</v>
      </c>
      <c r="X8" s="60">
        <f t="shared" si="2"/>
        <v>13125000</v>
      </c>
      <c r="Y8" s="59">
        <f t="shared" si="2"/>
        <v>-1073575</v>
      </c>
      <c r="Z8" s="61">
        <f>+IF(X8&lt;&gt;0,+(Y8/X8)*100,0)</f>
        <v>-8.179619047619049</v>
      </c>
      <c r="AA8" s="62">
        <f>SUM(AA9:AA10)</f>
        <v>17500000</v>
      </c>
    </row>
    <row r="9" spans="1:27" ht="12.75">
      <c r="A9" s="291" t="s">
        <v>230</v>
      </c>
      <c r="B9" s="142"/>
      <c r="C9" s="60">
        <v>28236842</v>
      </c>
      <c r="D9" s="340"/>
      <c r="E9" s="60">
        <v>19500000</v>
      </c>
      <c r="F9" s="59">
        <v>17500000</v>
      </c>
      <c r="G9" s="59"/>
      <c r="H9" s="60"/>
      <c r="I9" s="60">
        <v>4950570</v>
      </c>
      <c r="J9" s="59">
        <v>4950570</v>
      </c>
      <c r="K9" s="59"/>
      <c r="L9" s="60"/>
      <c r="M9" s="60"/>
      <c r="N9" s="59"/>
      <c r="O9" s="59">
        <v>2508272</v>
      </c>
      <c r="P9" s="60">
        <v>3746053</v>
      </c>
      <c r="Q9" s="60"/>
      <c r="R9" s="59">
        <v>6254325</v>
      </c>
      <c r="S9" s="59"/>
      <c r="T9" s="60"/>
      <c r="U9" s="60"/>
      <c r="V9" s="59"/>
      <c r="W9" s="59">
        <v>11204895</v>
      </c>
      <c r="X9" s="60">
        <v>13125000</v>
      </c>
      <c r="Y9" s="59">
        <v>-1920105</v>
      </c>
      <c r="Z9" s="61">
        <v>-14.63</v>
      </c>
      <c r="AA9" s="62">
        <v>17500000</v>
      </c>
    </row>
    <row r="10" spans="1:27" ht="12.75">
      <c r="A10" s="291" t="s">
        <v>231</v>
      </c>
      <c r="B10" s="142"/>
      <c r="C10" s="60">
        <v>2462646</v>
      </c>
      <c r="D10" s="340"/>
      <c r="E10" s="60"/>
      <c r="F10" s="59"/>
      <c r="G10" s="59"/>
      <c r="H10" s="60"/>
      <c r="I10" s="60"/>
      <c r="J10" s="59"/>
      <c r="K10" s="59"/>
      <c r="L10" s="60"/>
      <c r="M10" s="60">
        <v>583524</v>
      </c>
      <c r="N10" s="59">
        <v>583524</v>
      </c>
      <c r="O10" s="59">
        <v>263006</v>
      </c>
      <c r="P10" s="60"/>
      <c r="Q10" s="60"/>
      <c r="R10" s="59">
        <v>263006</v>
      </c>
      <c r="S10" s="59"/>
      <c r="T10" s="60"/>
      <c r="U10" s="60"/>
      <c r="V10" s="59"/>
      <c r="W10" s="59">
        <v>846530</v>
      </c>
      <c r="X10" s="60"/>
      <c r="Y10" s="59">
        <v>846530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187400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187400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50670271</v>
      </c>
      <c r="D40" s="344">
        <f t="shared" si="9"/>
        <v>0</v>
      </c>
      <c r="E40" s="343">
        <f t="shared" si="9"/>
        <v>84903103</v>
      </c>
      <c r="F40" s="345">
        <f t="shared" si="9"/>
        <v>82199353</v>
      </c>
      <c r="G40" s="345">
        <f t="shared" si="9"/>
        <v>2585866</v>
      </c>
      <c r="H40" s="343">
        <f t="shared" si="9"/>
        <v>2985957</v>
      </c>
      <c r="I40" s="343">
        <f t="shared" si="9"/>
        <v>2667685</v>
      </c>
      <c r="J40" s="345">
        <f t="shared" si="9"/>
        <v>8239508</v>
      </c>
      <c r="K40" s="345">
        <f t="shared" si="9"/>
        <v>4299315</v>
      </c>
      <c r="L40" s="343">
        <f t="shared" si="9"/>
        <v>2755020</v>
      </c>
      <c r="M40" s="343">
        <f t="shared" si="9"/>
        <v>4485305</v>
      </c>
      <c r="N40" s="345">
        <f t="shared" si="9"/>
        <v>11539640</v>
      </c>
      <c r="O40" s="345">
        <f t="shared" si="9"/>
        <v>14882378</v>
      </c>
      <c r="P40" s="343">
        <f t="shared" si="9"/>
        <v>5020244</v>
      </c>
      <c r="Q40" s="343">
        <f t="shared" si="9"/>
        <v>3138247</v>
      </c>
      <c r="R40" s="345">
        <f t="shared" si="9"/>
        <v>23040869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42820017</v>
      </c>
      <c r="X40" s="343">
        <f t="shared" si="9"/>
        <v>61649515</v>
      </c>
      <c r="Y40" s="345">
        <f t="shared" si="9"/>
        <v>-18829498</v>
      </c>
      <c r="Z40" s="336">
        <f>+IF(X40&lt;&gt;0,+(Y40/X40)*100,0)</f>
        <v>-30.542816111367628</v>
      </c>
      <c r="AA40" s="350">
        <f>SUM(AA41:AA49)</f>
        <v>82199353</v>
      </c>
    </row>
    <row r="41" spans="1:27" ht="12.75">
      <c r="A41" s="361" t="s">
        <v>248</v>
      </c>
      <c r="B41" s="142"/>
      <c r="C41" s="362"/>
      <c r="D41" s="363"/>
      <c r="E41" s="362">
        <v>3139331</v>
      </c>
      <c r="F41" s="364">
        <v>5639331</v>
      </c>
      <c r="G41" s="364"/>
      <c r="H41" s="362"/>
      <c r="I41" s="362"/>
      <c r="J41" s="364"/>
      <c r="K41" s="364">
        <v>1244245</v>
      </c>
      <c r="L41" s="362">
        <v>66254</v>
      </c>
      <c r="M41" s="362"/>
      <c r="N41" s="364">
        <v>1310499</v>
      </c>
      <c r="O41" s="364">
        <v>201416</v>
      </c>
      <c r="P41" s="362"/>
      <c r="Q41" s="362">
        <v>40578</v>
      </c>
      <c r="R41" s="364">
        <v>241994</v>
      </c>
      <c r="S41" s="364"/>
      <c r="T41" s="362"/>
      <c r="U41" s="362"/>
      <c r="V41" s="364"/>
      <c r="W41" s="364">
        <v>1552493</v>
      </c>
      <c r="X41" s="362">
        <v>4229498</v>
      </c>
      <c r="Y41" s="364">
        <v>-2677005</v>
      </c>
      <c r="Z41" s="365">
        <v>-63.29</v>
      </c>
      <c r="AA41" s="366">
        <v>5639331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46389958</v>
      </c>
      <c r="D43" s="369"/>
      <c r="E43" s="305">
        <v>58663612</v>
      </c>
      <c r="F43" s="370">
        <v>58663612</v>
      </c>
      <c r="G43" s="370">
        <v>2585866</v>
      </c>
      <c r="H43" s="305">
        <v>2581635</v>
      </c>
      <c r="I43" s="305">
        <v>2581635</v>
      </c>
      <c r="J43" s="370">
        <v>7749136</v>
      </c>
      <c r="K43" s="370">
        <v>2735285</v>
      </c>
      <c r="L43" s="305">
        <v>2581635</v>
      </c>
      <c r="M43" s="305">
        <v>4410305</v>
      </c>
      <c r="N43" s="370">
        <v>9727225</v>
      </c>
      <c r="O43" s="370">
        <v>13647690</v>
      </c>
      <c r="P43" s="305">
        <v>2581635</v>
      </c>
      <c r="Q43" s="305">
        <v>2581635</v>
      </c>
      <c r="R43" s="370">
        <v>18810960</v>
      </c>
      <c r="S43" s="370"/>
      <c r="T43" s="305"/>
      <c r="U43" s="305"/>
      <c r="V43" s="370"/>
      <c r="W43" s="370">
        <v>36287321</v>
      </c>
      <c r="X43" s="305">
        <v>43997709</v>
      </c>
      <c r="Y43" s="370">
        <v>-7710388</v>
      </c>
      <c r="Z43" s="371">
        <v>-17.52</v>
      </c>
      <c r="AA43" s="303">
        <v>58663612</v>
      </c>
    </row>
    <row r="44" spans="1:27" ht="12.75">
      <c r="A44" s="361" t="s">
        <v>251</v>
      </c>
      <c r="B44" s="136"/>
      <c r="C44" s="60">
        <v>3237846</v>
      </c>
      <c r="D44" s="368"/>
      <c r="E44" s="54">
        <v>1733360</v>
      </c>
      <c r="F44" s="53">
        <v>2283360</v>
      </c>
      <c r="G44" s="53"/>
      <c r="H44" s="54">
        <v>222221</v>
      </c>
      <c r="I44" s="54">
        <v>86050</v>
      </c>
      <c r="J44" s="53">
        <v>308271</v>
      </c>
      <c r="K44" s="53">
        <v>319785</v>
      </c>
      <c r="L44" s="54">
        <v>107131</v>
      </c>
      <c r="M44" s="54">
        <v>75000</v>
      </c>
      <c r="N44" s="53">
        <v>501916</v>
      </c>
      <c r="O44" s="53">
        <v>723373</v>
      </c>
      <c r="P44" s="54">
        <v>21361</v>
      </c>
      <c r="Q44" s="54">
        <v>324939</v>
      </c>
      <c r="R44" s="53">
        <v>1069673</v>
      </c>
      <c r="S44" s="53"/>
      <c r="T44" s="54"/>
      <c r="U44" s="54"/>
      <c r="V44" s="53"/>
      <c r="W44" s="53">
        <v>1879860</v>
      </c>
      <c r="X44" s="54">
        <v>1712520</v>
      </c>
      <c r="Y44" s="53">
        <v>167340</v>
      </c>
      <c r="Z44" s="94">
        <v>9.77</v>
      </c>
      <c r="AA44" s="95">
        <v>2283360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1042467</v>
      </c>
      <c r="D49" s="368"/>
      <c r="E49" s="54">
        <v>21366800</v>
      </c>
      <c r="F49" s="53">
        <v>15613050</v>
      </c>
      <c r="G49" s="53"/>
      <c r="H49" s="54">
        <v>182101</v>
      </c>
      <c r="I49" s="54"/>
      <c r="J49" s="53">
        <v>182101</v>
      </c>
      <c r="K49" s="53"/>
      <c r="L49" s="54"/>
      <c r="M49" s="54"/>
      <c r="N49" s="53"/>
      <c r="O49" s="53">
        <v>309899</v>
      </c>
      <c r="P49" s="54">
        <v>2417248</v>
      </c>
      <c r="Q49" s="54">
        <v>191095</v>
      </c>
      <c r="R49" s="53">
        <v>2918242</v>
      </c>
      <c r="S49" s="53"/>
      <c r="T49" s="54"/>
      <c r="U49" s="54"/>
      <c r="V49" s="53"/>
      <c r="W49" s="53">
        <v>3100343</v>
      </c>
      <c r="X49" s="54">
        <v>11709788</v>
      </c>
      <c r="Y49" s="53">
        <v>-8609445</v>
      </c>
      <c r="Z49" s="94">
        <v>-73.52</v>
      </c>
      <c r="AA49" s="95">
        <v>15613050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686291</v>
      </c>
      <c r="F57" s="345">
        <f t="shared" si="13"/>
        <v>686291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25760</v>
      </c>
      <c r="L57" s="343">
        <f t="shared" si="13"/>
        <v>0</v>
      </c>
      <c r="M57" s="343">
        <f t="shared" si="13"/>
        <v>0</v>
      </c>
      <c r="N57" s="345">
        <f t="shared" si="13"/>
        <v>25760</v>
      </c>
      <c r="O57" s="345">
        <f t="shared" si="13"/>
        <v>77831</v>
      </c>
      <c r="P57" s="343">
        <f t="shared" si="13"/>
        <v>282527</v>
      </c>
      <c r="Q57" s="343">
        <f t="shared" si="13"/>
        <v>0</v>
      </c>
      <c r="R57" s="345">
        <f t="shared" si="13"/>
        <v>360358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386118</v>
      </c>
      <c r="X57" s="343">
        <f t="shared" si="13"/>
        <v>514718</v>
      </c>
      <c r="Y57" s="345">
        <f t="shared" si="13"/>
        <v>-128600</v>
      </c>
      <c r="Z57" s="336">
        <f>+IF(X57&lt;&gt;0,+(Y57/X57)*100,0)</f>
        <v>-24.98455464934197</v>
      </c>
      <c r="AA57" s="350">
        <f t="shared" si="13"/>
        <v>686291</v>
      </c>
    </row>
    <row r="58" spans="1:27" ht="12.75">
      <c r="A58" s="361" t="s">
        <v>217</v>
      </c>
      <c r="B58" s="136"/>
      <c r="C58" s="60"/>
      <c r="D58" s="340"/>
      <c r="E58" s="60">
        <v>686291</v>
      </c>
      <c r="F58" s="59">
        <v>686291</v>
      </c>
      <c r="G58" s="59"/>
      <c r="H58" s="60"/>
      <c r="I58" s="60"/>
      <c r="J58" s="59"/>
      <c r="K58" s="59">
        <v>25760</v>
      </c>
      <c r="L58" s="60"/>
      <c r="M58" s="60"/>
      <c r="N58" s="59">
        <v>25760</v>
      </c>
      <c r="O58" s="59">
        <v>77831</v>
      </c>
      <c r="P58" s="60">
        <v>282527</v>
      </c>
      <c r="Q58" s="60"/>
      <c r="R58" s="59">
        <v>360358</v>
      </c>
      <c r="S58" s="59"/>
      <c r="T58" s="60"/>
      <c r="U58" s="60"/>
      <c r="V58" s="59"/>
      <c r="W58" s="59">
        <v>386118</v>
      </c>
      <c r="X58" s="60">
        <v>514718</v>
      </c>
      <c r="Y58" s="59">
        <v>-128600</v>
      </c>
      <c r="Z58" s="61">
        <v>-24.98</v>
      </c>
      <c r="AA58" s="62">
        <v>686291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160507105</v>
      </c>
      <c r="D60" s="346">
        <f t="shared" si="14"/>
        <v>0</v>
      </c>
      <c r="E60" s="219">
        <f t="shared" si="14"/>
        <v>158211413</v>
      </c>
      <c r="F60" s="264">
        <f t="shared" si="14"/>
        <v>138507663</v>
      </c>
      <c r="G60" s="264">
        <f t="shared" si="14"/>
        <v>12775212</v>
      </c>
      <c r="H60" s="219">
        <f t="shared" si="14"/>
        <v>8166367</v>
      </c>
      <c r="I60" s="219">
        <f t="shared" si="14"/>
        <v>7618255</v>
      </c>
      <c r="J60" s="264">
        <f t="shared" si="14"/>
        <v>28559834</v>
      </c>
      <c r="K60" s="264">
        <f t="shared" si="14"/>
        <v>18518751</v>
      </c>
      <c r="L60" s="219">
        <f t="shared" si="14"/>
        <v>9443687</v>
      </c>
      <c r="M60" s="219">
        <f t="shared" si="14"/>
        <v>7592727</v>
      </c>
      <c r="N60" s="264">
        <f t="shared" si="14"/>
        <v>35555165</v>
      </c>
      <c r="O60" s="264">
        <f t="shared" si="14"/>
        <v>8822956</v>
      </c>
      <c r="P60" s="219">
        <f t="shared" si="14"/>
        <v>11543695</v>
      </c>
      <c r="Q60" s="219">
        <f t="shared" si="14"/>
        <v>2802513</v>
      </c>
      <c r="R60" s="264">
        <f t="shared" si="14"/>
        <v>23169164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87284163</v>
      </c>
      <c r="X60" s="219">
        <f t="shared" si="14"/>
        <v>103880747</v>
      </c>
      <c r="Y60" s="264">
        <f t="shared" si="14"/>
        <v>-16596584</v>
      </c>
      <c r="Z60" s="337">
        <f>+IF(X60&lt;&gt;0,+(Y60/X60)*100,0)</f>
        <v>-15.97657359934079</v>
      </c>
      <c r="AA60" s="232">
        <f>+AA57+AA54+AA51+AA40+AA37+AA34+AA22+AA5</f>
        <v>138507663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2017-05-05T12:09:17Z</dcterms:created>
  <dcterms:modified xsi:type="dcterms:W3CDTF">2017-05-05T12:09:20Z</dcterms:modified>
  <cp:category/>
  <cp:version/>
  <cp:contentType/>
  <cp:contentStatus/>
</cp:coreProperties>
</file>