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<sst xmlns="http://schemas.openxmlformats.org/spreadsheetml/2006/main" count="857" uniqueCount="303">
  <si>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Mnquma(EC122) - Table C1 Schedule Quarterly Budget Statement Summary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</si>
  <si>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</si>
  <si>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</si>
  <si>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</si>
  <si>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</si>
  <si>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</si>
  <si>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</si>
  <si>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</si>
  <si>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</si>
  <si>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</si>
  <si>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</si>
  <si>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</si>
  <si>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</si>
  <si>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</si>
  <si>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</si>
  <si>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</si>
  <si>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</si>
  <si>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</si>
  <si>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</si>
  <si>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</si>
  <si>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</si>
  <si>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</si>
  <si>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</si>
  <si>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</si>
  <si>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</si>
  <si>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</si>
  <si>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</si>
  <si>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</si>
  <si>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</si>
  <si>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</si>
  <si>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</si>
  <si>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</si>
  <si>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</si>
  <si>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</si>
  <si>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</si>
  <si>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</si>
  <si>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</si>
  <si>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</si>
  <si>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</si>
  <si>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</si>
  <si>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</si>
  <si>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</si>
  <si>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</si>
  <si>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</si>
  <si>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</si>
  <si>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</si>
  <si>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</si>
  <si>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</si>
  <si>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</si>
  <si>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</si>
  <si>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</si>
  <si>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</si>
  <si>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</si>
  <si>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</si>
  <si>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</si>
  <si>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</si>
  <si>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</si>
  <si>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</si>
  <si>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</si>
  <si>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</si>
  <si>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</si>
  <si>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</si>
  <si>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</si>
  <si>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</si>
  <si>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</si>
  <si>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</si>
  <si>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</si>
  <si>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</si>
  <si>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</si>
  <si>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</si>
  <si>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Mnquma(EC122) - Table C2 Quarterly Budget Statement - Financial Performance (standard classification) for 3rd Quarter ended 31 March 2017 (Figures Finalised as at 2017/05/04)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</si>
  <si>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</si>
  <si>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</si>
  <si>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</si>
  <si>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</si>
  <si>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</si>
  <si>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</si>
  <si>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</si>
  <si>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</si>
  <si>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</si>
  <si>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</si>
  <si>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</si>
  <si>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</si>
  <si>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</si>
  <si>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</si>
  <si>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</si>
  <si>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</si>
  <si>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</si>
  <si>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</si>
  <si>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</si>
  <si>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</si>
  <si>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</si>
  <si>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</si>
  <si>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</si>
  <si>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</si>
  <si>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</si>
  <si>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</si>
  <si>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</si>
  <si>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</si>
  <si>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</si>
  <si>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Mnquma(EC122) - Table C4 Quarterly Budget Statement - Financial Performance (revenue and expenditure) for 3rd Quarter ended 31 March 2017 (Figures Finalised as at 2017/05/04)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</si>
  <si>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</si>
  <si>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</si>
  <si>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</si>
  <si>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</si>
  <si>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</si>
  <si>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</si>
  <si>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</si>
  <si>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</si>
  <si>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</si>
  <si>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</si>
  <si>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</si>
  <si>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</si>
  <si>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</si>
  <si>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</si>
  <si>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</si>
  <si>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</si>
  <si>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</si>
  <si>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</si>
  <si>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</si>
  <si>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</si>
  <si>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</si>
  <si>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</si>
  <si>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</si>
  <si>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</si>
  <si>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</si>
  <si>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</si>
  <si>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</si>
  <si>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</si>
  <si>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Mnquma(EC122) - Table C5 Quarterly Budget Statement - Capital Expenditure by Standard Classification and Funding for 3rd Quarter ended 31 March 2017 (Figures Finalised as at 2017/05/04)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</si>
  <si>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</si>
  <si>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</si>
  <si>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</si>
  <si>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</si>
  <si>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</si>
  <si>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</si>
  <si>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</si>
  <si>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</si>
  <si>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</si>
  <si>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</si>
  <si>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Mnquma(EC122) - Table C6 Quarterly Budget Statement - Financial Position for 3rd Quarter ended 31 March 2017 (Figures Finalised as at 2017/05/04)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</si>
  <si>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</si>
  <si>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</si>
  <si>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</si>
  <si>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</si>
  <si>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</si>
  <si>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</si>
  <si>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</si>
  <si>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</si>
  <si>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</si>
  <si>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</si>
  <si>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</si>
  <si>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</si>
  <si>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</si>
  <si>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</si>
  <si>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</si>
  <si>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</si>
  <si>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</si>
  <si>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</si>
  <si>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</si>
  <si>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</si>
  <si>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</si>
  <si>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</si>
  <si>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</si>
  <si>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</si>
  <si>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</si>
  <si>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</si>
  <si>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</si>
  <si>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</si>
  <si>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</si>
  <si>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</si>
  <si>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</si>
  <si>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</si>
  <si>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</si>
  <si>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Mnquma(EC122) - Table C7 Quarterly Budget Statement - Cash Flows for 3rd Quarter ended 31 March 2017 (Figures Finalised as at 2017/05/04)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</si>
  <si>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</si>
  <si>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</si>
  <si>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</si>
  <si>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</si>
  <si>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</si>
  <si>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</si>
  <si>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</si>
  <si>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</si>
  <si>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</si>
  <si>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</si>
  <si>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</si>
  <si>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</si>
  <si>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</si>
  <si>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</si>
  <si>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</si>
  <si>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</si>
  <si>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</si>
  <si>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</si>
  <si>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</si>
  <si>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</si>
  <si>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</si>
  <si>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</si>
  <si>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</si>
  <si>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</si>
  <si>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</si>
  <si>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</si>
  <si>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</si>
  <si>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Mnquma(EC122) - Table C9 Quarterly Budget Statement - Capital Expenditure by Asset Clas for 3rd Quarter ended 31 March 2017 (Figures Finalised as at 2017/05/04)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</si>
  <si>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</si>
  <si>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</si>
  <si>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</si>
  <si>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</si>
  <si>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</si>
  <si>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</si>
  <si>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</si>
  <si>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</si>
  <si>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</si>
  <si>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</si>
  <si>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</si>
  <si>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</si>
  <si>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</si>
  <si>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</si>
  <si>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</si>
  <si>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</si>
  <si>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</si>
  <si>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</si>
  <si>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</si>
  <si>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</si>
  <si>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</si>
  <si>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</si>
  <si>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</si>
  <si>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</si>
  <si>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Mnquma(EC122) - Table SC13a Quarterly Budget Statement - Capital Expenditure on New Assets by Asset Class for 3rd Quarter ended 31 March 2017 (Figures Finalised as at 2017/05/04)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</si>
  <si>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</si>
  <si>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</si>
  <si>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</si>
  <si>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</si>
  <si>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</si>
  <si>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</si>
  <si>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</si>
  <si>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</si>
  <si>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</si>
  <si>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</si>
  <si>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</si>
  <si>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</si>
  <si>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</si>
  <si>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</si>
  <si>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</si>
  <si>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</si>
  <si>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</si>
  <si>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</si>
  <si>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</si>
  <si>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</si>
  <si>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</si>
  <si>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</si>
  <si>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</si>
  <si>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</si>
  <si>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</si>
  <si>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</si>
  <si>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</si>
  <si>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</si>
  <si>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</si>
  <si>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</si>
  <si>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</si>
  <si>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</si>
  <si>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</si>
  <si>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</si>
  <si>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</si>
  <si>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Mnquma(EC122) - Table SC13B Quarterly Budget Statement - Capital Expenditure on Renewal of existing assets by Asset Class for 3rd Quarter ended 31 March 2017 (Figures Finalised as at 2017/05/04)</t>
  </si>
  <si>
    <t>Capital Expenditure on Renewal of Existing Assets by Asset Class/Sub-class</t>
  </si>
  <si>
    <t>Total Capital Expenditure on Renewal of Existing Assets</t>
  </si>
  <si>
    <t>Eastern Cape: Mnquma(EC122) - Table SC13C Quarterly Budget Statement - Repairs and Maintenance Expenditure by Asset Class for 3rd Quarter ended 31 March 2017 (Figures Finalised as at 2017/05/04)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</si>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</sst>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19472102</v>
      </c>
      <c r="E5" s="60">
        <v>19472102</v>
      </c>
      <c r="F5" s="60">
        <v>1509606</v>
      </c>
      <c r="G5" s="60">
        <v>5721000</v>
      </c>
      <c r="H5" s="60">
        <v>1427866</v>
      </c>
      <c r="I5" s="60">
        <v>8658472</v>
      </c>
      <c r="J5" s="60">
        <v>1427965</v>
      </c>
      <c r="K5" s="60">
        <v>1427866</v>
      </c>
      <c r="L5" s="60">
        <v>1588353</v>
      </c>
      <c r="M5" s="60">
        <v>4444184</v>
      </c>
      <c r="N5" s="60">
        <v>1588353</v>
      </c>
      <c r="O5" s="60">
        <v>1588353</v>
      </c>
      <c r="P5" s="60">
        <v>1588353</v>
      </c>
      <c r="Q5" s="60">
        <v>4765059</v>
      </c>
      <c r="R5" s="60">
        <v>0</v>
      </c>
      <c r="S5" s="60">
        <v>0</v>
      </c>
      <c r="T5" s="60">
        <v>0</v>
      </c>
      <c r="U5" s="60">
        <v>0</v>
      </c>
      <c r="V5" s="60">
        <v>17867715</v>
      </c>
      <c r="W5" s="60">
        <v>14604075</v>
      </c>
      <c r="X5" s="60">
        <v>3263640</v>
      </c>
      <c r="Y5" s="61">
        <v>22.35</v>
      </c>
      <c r="Z5" s="62">
        <v>19472102</v>
      </c>
    </row>
    <row r="6" spans="1:26" ht="12.75">
      <c r="A6" s="58" t="s">
        <v>32</v>
      </c>
      <c r="B6" s="19">
        <v>0</v>
      </c>
      <c r="C6" s="19">
        <v>0</v>
      </c>
      <c r="D6" s="59">
        <v>4099866</v>
      </c>
      <c r="E6" s="60">
        <v>4099866</v>
      </c>
      <c r="F6" s="60">
        <v>0</v>
      </c>
      <c r="G6" s="60">
        <v>694000</v>
      </c>
      <c r="H6" s="60">
        <v>447592</v>
      </c>
      <c r="I6" s="60">
        <v>1141592</v>
      </c>
      <c r="J6" s="60">
        <v>446992</v>
      </c>
      <c r="K6" s="60">
        <v>447592</v>
      </c>
      <c r="L6" s="60">
        <v>425837</v>
      </c>
      <c r="M6" s="60">
        <v>1320421</v>
      </c>
      <c r="N6" s="60">
        <v>425837</v>
      </c>
      <c r="O6" s="60">
        <v>425837</v>
      </c>
      <c r="P6" s="60">
        <v>425837</v>
      </c>
      <c r="Q6" s="60">
        <v>1277511</v>
      </c>
      <c r="R6" s="60">
        <v>0</v>
      </c>
      <c r="S6" s="60">
        <v>0</v>
      </c>
      <c r="T6" s="60">
        <v>0</v>
      </c>
      <c r="U6" s="60">
        <v>0</v>
      </c>
      <c r="V6" s="60">
        <v>3739524</v>
      </c>
      <c r="W6" s="60">
        <v>3074904</v>
      </c>
      <c r="X6" s="60">
        <v>664620</v>
      </c>
      <c r="Y6" s="61">
        <v>21.61</v>
      </c>
      <c r="Z6" s="62">
        <v>4099866</v>
      </c>
    </row>
    <row r="7" spans="1:26" ht="12.75">
      <c r="A7" s="58" t="s">
        <v>33</v>
      </c>
      <c r="B7" s="19">
        <v>0</v>
      </c>
      <c r="C7" s="19">
        <v>0</v>
      </c>
      <c r="D7" s="59">
        <v>4500000</v>
      </c>
      <c r="E7" s="60">
        <v>4500000</v>
      </c>
      <c r="F7" s="60">
        <v>501934</v>
      </c>
      <c r="G7" s="60">
        <v>566846</v>
      </c>
      <c r="H7" s="60">
        <v>387259</v>
      </c>
      <c r="I7" s="60">
        <v>1456039</v>
      </c>
      <c r="J7" s="60">
        <v>243341</v>
      </c>
      <c r="K7" s="60">
        <v>125550</v>
      </c>
      <c r="L7" s="60">
        <v>307949</v>
      </c>
      <c r="M7" s="60">
        <v>676840</v>
      </c>
      <c r="N7" s="60">
        <v>377234</v>
      </c>
      <c r="O7" s="60">
        <v>377234</v>
      </c>
      <c r="P7" s="60">
        <v>294000</v>
      </c>
      <c r="Q7" s="60">
        <v>1048468</v>
      </c>
      <c r="R7" s="60">
        <v>0</v>
      </c>
      <c r="S7" s="60">
        <v>0</v>
      </c>
      <c r="T7" s="60">
        <v>0</v>
      </c>
      <c r="U7" s="60">
        <v>0</v>
      </c>
      <c r="V7" s="60">
        <v>3181347</v>
      </c>
      <c r="W7" s="60">
        <v>3375000</v>
      </c>
      <c r="X7" s="60">
        <v>-193653</v>
      </c>
      <c r="Y7" s="61">
        <v>-5.74</v>
      </c>
      <c r="Z7" s="62">
        <v>4500000</v>
      </c>
    </row>
    <row r="8" spans="1:26" ht="12.75">
      <c r="A8" s="58" t="s">
        <v>34</v>
      </c>
      <c r="B8" s="19">
        <v>0</v>
      </c>
      <c r="C8" s="19">
        <v>0</v>
      </c>
      <c r="D8" s="59">
        <v>217033300</v>
      </c>
      <c r="E8" s="60">
        <v>221896650</v>
      </c>
      <c r="F8" s="60">
        <v>92460000</v>
      </c>
      <c r="G8" s="60">
        <v>1875000</v>
      </c>
      <c r="H8" s="60">
        <v>0</v>
      </c>
      <c r="I8" s="60">
        <v>94335000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300000</v>
      </c>
      <c r="P8" s="60">
        <v>55478000</v>
      </c>
      <c r="Q8" s="60">
        <v>55778000</v>
      </c>
      <c r="R8" s="60">
        <v>0</v>
      </c>
      <c r="S8" s="60">
        <v>0</v>
      </c>
      <c r="T8" s="60">
        <v>0</v>
      </c>
      <c r="U8" s="60">
        <v>0</v>
      </c>
      <c r="V8" s="60">
        <v>150113000</v>
      </c>
      <c r="W8" s="60">
        <v>162774972</v>
      </c>
      <c r="X8" s="60">
        <v>-12661972</v>
      </c>
      <c r="Y8" s="61">
        <v>-7.78</v>
      </c>
      <c r="Z8" s="62">
        <v>221896650</v>
      </c>
    </row>
    <row r="9" spans="1:26" ht="12.75">
      <c r="A9" s="58" t="s">
        <v>35</v>
      </c>
      <c r="B9" s="19">
        <v>0</v>
      </c>
      <c r="C9" s="19">
        <v>0</v>
      </c>
      <c r="D9" s="59">
        <v>20036845</v>
      </c>
      <c r="E9" s="60">
        <v>20036846</v>
      </c>
      <c r="F9" s="60">
        <v>735241</v>
      </c>
      <c r="G9" s="60">
        <v>2429348</v>
      </c>
      <c r="H9" s="60">
        <v>1374592</v>
      </c>
      <c r="I9" s="60">
        <v>4539181</v>
      </c>
      <c r="J9" s="60">
        <v>1626729</v>
      </c>
      <c r="K9" s="60">
        <v>570332</v>
      </c>
      <c r="L9" s="60">
        <v>1205063</v>
      </c>
      <c r="M9" s="60">
        <v>3402124</v>
      </c>
      <c r="N9" s="60">
        <v>1513842</v>
      </c>
      <c r="O9" s="60">
        <v>1525808</v>
      </c>
      <c r="P9" s="60">
        <v>1512266</v>
      </c>
      <c r="Q9" s="60">
        <v>4551916</v>
      </c>
      <c r="R9" s="60">
        <v>0</v>
      </c>
      <c r="S9" s="60">
        <v>0</v>
      </c>
      <c r="T9" s="60">
        <v>0</v>
      </c>
      <c r="U9" s="60">
        <v>0</v>
      </c>
      <c r="V9" s="60">
        <v>12493221</v>
      </c>
      <c r="W9" s="60">
        <v>15027642</v>
      </c>
      <c r="X9" s="60">
        <v>-2534421</v>
      </c>
      <c r="Y9" s="61">
        <v>-16.87</v>
      </c>
      <c r="Z9" s="62">
        <v>20036846</v>
      </c>
    </row>
    <row r="10" spans="1:26" ht="22.5">
      <c r="A10" s="63" t="s">
        <v>278</v>
      </c>
      <c r="B10" s="64">
        <f>SUM(B5:B9)</f>
        <v>0</v>
      </c>
      <c r="C10" s="64">
        <f>SUM(C5:C9)</f>
        <v>0</v>
      </c>
      <c r="D10" s="65">
        <f aca="true" t="shared" si="0" ref="D10:Z10">SUM(D5:D9)</f>
        <v>265142113</v>
      </c>
      <c r="E10" s="66">
        <f t="shared" si="0"/>
        <v>270005464</v>
      </c>
      <c r="F10" s="66">
        <f t="shared" si="0"/>
        <v>95206781</v>
      </c>
      <c r="G10" s="66">
        <f t="shared" si="0"/>
        <v>11286194</v>
      </c>
      <c r="H10" s="66">
        <f t="shared" si="0"/>
        <v>3637309</v>
      </c>
      <c r="I10" s="66">
        <f t="shared" si="0"/>
        <v>110130284</v>
      </c>
      <c r="J10" s="66">
        <f t="shared" si="0"/>
        <v>3745027</v>
      </c>
      <c r="K10" s="66">
        <f t="shared" si="0"/>
        <v>2571340</v>
      </c>
      <c r="L10" s="66">
        <f t="shared" si="0"/>
        <v>3527202</v>
      </c>
      <c r="M10" s="66">
        <f t="shared" si="0"/>
        <v>9843569</v>
      </c>
      <c r="N10" s="66">
        <f t="shared" si="0"/>
        <v>3905266</v>
      </c>
      <c r="O10" s="66">
        <f t="shared" si="0"/>
        <v>4217232</v>
      </c>
      <c r="P10" s="66">
        <f t="shared" si="0"/>
        <v>59298456</v>
      </c>
      <c r="Q10" s="66">
        <f t="shared" si="0"/>
        <v>67420954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187394807</v>
      </c>
      <c r="W10" s="66">
        <f t="shared" si="0"/>
        <v>198856593</v>
      </c>
      <c r="X10" s="66">
        <f t="shared" si="0"/>
        <v>-11461786</v>
      </c>
      <c r="Y10" s="67">
        <f>+IF(W10&lt;&gt;0,(X10/W10)*100,0)</f>
        <v>-5.763845104195263</v>
      </c>
      <c r="Z10" s="68">
        <f t="shared" si="0"/>
        <v>270005464</v>
      </c>
    </row>
    <row r="11" spans="1:26" ht="12.75">
      <c r="A11" s="58" t="s">
        <v>37</v>
      </c>
      <c r="B11" s="19">
        <v>0</v>
      </c>
      <c r="C11" s="19">
        <v>0</v>
      </c>
      <c r="D11" s="59">
        <v>165411007</v>
      </c>
      <c r="E11" s="60">
        <v>161269524</v>
      </c>
      <c r="F11" s="60">
        <v>13273958</v>
      </c>
      <c r="G11" s="60">
        <v>12768000</v>
      </c>
      <c r="H11" s="60">
        <v>21464665</v>
      </c>
      <c r="I11" s="60">
        <v>47506623</v>
      </c>
      <c r="J11" s="60">
        <v>12600598</v>
      </c>
      <c r="K11" s="60">
        <v>13263966</v>
      </c>
      <c r="L11" s="60">
        <v>14935157</v>
      </c>
      <c r="M11" s="60">
        <v>40799721</v>
      </c>
      <c r="N11" s="60">
        <v>14718594</v>
      </c>
      <c r="O11" s="60">
        <v>13263737</v>
      </c>
      <c r="P11" s="60">
        <v>13053353</v>
      </c>
      <c r="Q11" s="60">
        <v>41035684</v>
      </c>
      <c r="R11" s="60">
        <v>0</v>
      </c>
      <c r="S11" s="60">
        <v>0</v>
      </c>
      <c r="T11" s="60">
        <v>0</v>
      </c>
      <c r="U11" s="60">
        <v>0</v>
      </c>
      <c r="V11" s="60">
        <v>129342028</v>
      </c>
      <c r="W11" s="60">
        <v>124058258</v>
      </c>
      <c r="X11" s="60">
        <v>5283770</v>
      </c>
      <c r="Y11" s="61">
        <v>4.26</v>
      </c>
      <c r="Z11" s="62">
        <v>161269524</v>
      </c>
    </row>
    <row r="12" spans="1:26" ht="12.75">
      <c r="A12" s="58" t="s">
        <v>38</v>
      </c>
      <c r="B12" s="19">
        <v>0</v>
      </c>
      <c r="C12" s="19">
        <v>0</v>
      </c>
      <c r="D12" s="59">
        <v>24421029</v>
      </c>
      <c r="E12" s="60">
        <v>22275029</v>
      </c>
      <c r="F12" s="60">
        <v>2048831</v>
      </c>
      <c r="G12" s="60">
        <v>1638000</v>
      </c>
      <c r="H12" s="60">
        <v>1672000</v>
      </c>
      <c r="I12" s="60">
        <v>5358831</v>
      </c>
      <c r="J12" s="60">
        <v>0</v>
      </c>
      <c r="K12" s="60">
        <v>1671192</v>
      </c>
      <c r="L12" s="60">
        <v>0</v>
      </c>
      <c r="M12" s="60">
        <v>1671192</v>
      </c>
      <c r="N12" s="60">
        <v>0</v>
      </c>
      <c r="O12" s="60">
        <v>2505248</v>
      </c>
      <c r="P12" s="60">
        <v>2434026</v>
      </c>
      <c r="Q12" s="60">
        <v>4939274</v>
      </c>
      <c r="R12" s="60">
        <v>0</v>
      </c>
      <c r="S12" s="60">
        <v>0</v>
      </c>
      <c r="T12" s="60">
        <v>0</v>
      </c>
      <c r="U12" s="60">
        <v>0</v>
      </c>
      <c r="V12" s="60">
        <v>11969297</v>
      </c>
      <c r="W12" s="60">
        <v>18315774</v>
      </c>
      <c r="X12" s="60">
        <v>-6346477</v>
      </c>
      <c r="Y12" s="61">
        <v>-34.65</v>
      </c>
      <c r="Z12" s="62">
        <v>22275029</v>
      </c>
    </row>
    <row r="13" spans="1:26" ht="12.75">
      <c r="A13" s="58" t="s">
        <v>279</v>
      </c>
      <c r="B13" s="19">
        <v>0</v>
      </c>
      <c r="C13" s="19">
        <v>0</v>
      </c>
      <c r="D13" s="59">
        <v>106783904</v>
      </c>
      <c r="E13" s="60">
        <v>106783904</v>
      </c>
      <c r="F13" s="60">
        <v>3925000</v>
      </c>
      <c r="G13" s="60">
        <v>4657000</v>
      </c>
      <c r="H13" s="60">
        <v>4290774</v>
      </c>
      <c r="I13" s="60">
        <v>12872774</v>
      </c>
      <c r="J13" s="60">
        <v>0</v>
      </c>
      <c r="K13" s="60">
        <v>4290774</v>
      </c>
      <c r="L13" s="60">
        <v>4290774</v>
      </c>
      <c r="M13" s="60">
        <v>8581548</v>
      </c>
      <c r="N13" s="60">
        <v>4290774</v>
      </c>
      <c r="O13" s="60">
        <v>4290774</v>
      </c>
      <c r="P13" s="60">
        <v>4290774</v>
      </c>
      <c r="Q13" s="60">
        <v>12872322</v>
      </c>
      <c r="R13" s="60">
        <v>0</v>
      </c>
      <c r="S13" s="60">
        <v>0</v>
      </c>
      <c r="T13" s="60">
        <v>0</v>
      </c>
      <c r="U13" s="60">
        <v>0</v>
      </c>
      <c r="V13" s="60">
        <v>34326644</v>
      </c>
      <c r="W13" s="60">
        <v>80087931</v>
      </c>
      <c r="X13" s="60">
        <v>-45761287</v>
      </c>
      <c r="Y13" s="61">
        <v>-57.14</v>
      </c>
      <c r="Z13" s="62">
        <v>106783904</v>
      </c>
    </row>
    <row r="14" spans="1:26" ht="12.75">
      <c r="A14" s="58" t="s">
        <v>40</v>
      </c>
      <c r="B14" s="19">
        <v>0</v>
      </c>
      <c r="C14" s="19">
        <v>0</v>
      </c>
      <c r="D14" s="59">
        <v>1200000</v>
      </c>
      <c r="E14" s="60">
        <v>1305000</v>
      </c>
      <c r="F14" s="60">
        <v>63393</v>
      </c>
      <c r="G14" s="60">
        <v>141624</v>
      </c>
      <c r="H14" s="60">
        <v>100802</v>
      </c>
      <c r="I14" s="60">
        <v>305819</v>
      </c>
      <c r="J14" s="60">
        <v>133499</v>
      </c>
      <c r="K14" s="60">
        <v>70168</v>
      </c>
      <c r="L14" s="60">
        <v>12488</v>
      </c>
      <c r="M14" s="60">
        <v>216155</v>
      </c>
      <c r="N14" s="60">
        <v>1330</v>
      </c>
      <c r="O14" s="60">
        <v>1286</v>
      </c>
      <c r="P14" s="60">
        <v>1286</v>
      </c>
      <c r="Q14" s="60">
        <v>3902</v>
      </c>
      <c r="R14" s="60">
        <v>0</v>
      </c>
      <c r="S14" s="60">
        <v>0</v>
      </c>
      <c r="T14" s="60">
        <v>0</v>
      </c>
      <c r="U14" s="60">
        <v>0</v>
      </c>
      <c r="V14" s="60">
        <v>525876</v>
      </c>
      <c r="W14" s="60">
        <v>900000</v>
      </c>
      <c r="X14" s="60">
        <v>-374124</v>
      </c>
      <c r="Y14" s="61">
        <v>-41.57</v>
      </c>
      <c r="Z14" s="62">
        <v>1305000</v>
      </c>
    </row>
    <row r="15" spans="1:26" ht="12.75">
      <c r="A15" s="58" t="s">
        <v>41</v>
      </c>
      <c r="B15" s="19">
        <v>0</v>
      </c>
      <c r="C15" s="19">
        <v>0</v>
      </c>
      <c r="D15" s="59">
        <v>14757106</v>
      </c>
      <c r="E15" s="60">
        <v>13493200</v>
      </c>
      <c r="F15" s="60">
        <v>211460</v>
      </c>
      <c r="G15" s="60">
        <v>1993925</v>
      </c>
      <c r="H15" s="60">
        <v>1412718</v>
      </c>
      <c r="I15" s="60">
        <v>3618103</v>
      </c>
      <c r="J15" s="60">
        <v>658269</v>
      </c>
      <c r="K15" s="60">
        <v>0</v>
      </c>
      <c r="L15" s="60">
        <v>26520</v>
      </c>
      <c r="M15" s="60">
        <v>684789</v>
      </c>
      <c r="N15" s="60">
        <v>1609816</v>
      </c>
      <c r="O15" s="60">
        <v>536259</v>
      </c>
      <c r="P15" s="60">
        <v>523368</v>
      </c>
      <c r="Q15" s="60">
        <v>2669443</v>
      </c>
      <c r="R15" s="60">
        <v>0</v>
      </c>
      <c r="S15" s="60">
        <v>0</v>
      </c>
      <c r="T15" s="60">
        <v>0</v>
      </c>
      <c r="U15" s="60">
        <v>0</v>
      </c>
      <c r="V15" s="60">
        <v>6972335</v>
      </c>
      <c r="W15" s="60">
        <v>11067822</v>
      </c>
      <c r="X15" s="60">
        <v>-4095487</v>
      </c>
      <c r="Y15" s="61">
        <v>-37</v>
      </c>
      <c r="Z15" s="62">
        <v>13493200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0</v>
      </c>
      <c r="C17" s="19">
        <v>0</v>
      </c>
      <c r="D17" s="59">
        <v>81331008</v>
      </c>
      <c r="E17" s="60">
        <v>93640018</v>
      </c>
      <c r="F17" s="60">
        <v>2435866</v>
      </c>
      <c r="G17" s="60">
        <v>7647243</v>
      </c>
      <c r="H17" s="60">
        <v>6833533</v>
      </c>
      <c r="I17" s="60">
        <v>16916642</v>
      </c>
      <c r="J17" s="60">
        <v>2263187</v>
      </c>
      <c r="K17" s="60">
        <v>2228123</v>
      </c>
      <c r="L17" s="60">
        <v>4895289</v>
      </c>
      <c r="M17" s="60">
        <v>9386599</v>
      </c>
      <c r="N17" s="60">
        <v>6826133</v>
      </c>
      <c r="O17" s="60">
        <v>8871063</v>
      </c>
      <c r="P17" s="60">
        <v>18018275</v>
      </c>
      <c r="Q17" s="60">
        <v>33715471</v>
      </c>
      <c r="R17" s="60">
        <v>0</v>
      </c>
      <c r="S17" s="60">
        <v>0</v>
      </c>
      <c r="T17" s="60">
        <v>0</v>
      </c>
      <c r="U17" s="60">
        <v>0</v>
      </c>
      <c r="V17" s="60">
        <v>60018712</v>
      </c>
      <c r="W17" s="60">
        <v>60998247</v>
      </c>
      <c r="X17" s="60">
        <v>-979535</v>
      </c>
      <c r="Y17" s="61">
        <v>-1.61</v>
      </c>
      <c r="Z17" s="62">
        <v>93640018</v>
      </c>
    </row>
    <row r="18" spans="1:26" ht="12.7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393904054</v>
      </c>
      <c r="E18" s="73">
        <f t="shared" si="1"/>
        <v>398766675</v>
      </c>
      <c r="F18" s="73">
        <f t="shared" si="1"/>
        <v>21958508</v>
      </c>
      <c r="G18" s="73">
        <f t="shared" si="1"/>
        <v>28845792</v>
      </c>
      <c r="H18" s="73">
        <f t="shared" si="1"/>
        <v>35774492</v>
      </c>
      <c r="I18" s="73">
        <f t="shared" si="1"/>
        <v>86578792</v>
      </c>
      <c r="J18" s="73">
        <f t="shared" si="1"/>
        <v>15655553</v>
      </c>
      <c r="K18" s="73">
        <f t="shared" si="1"/>
        <v>21524223</v>
      </c>
      <c r="L18" s="73">
        <f t="shared" si="1"/>
        <v>24160228</v>
      </c>
      <c r="M18" s="73">
        <f t="shared" si="1"/>
        <v>61340004</v>
      </c>
      <c r="N18" s="73">
        <f t="shared" si="1"/>
        <v>27446647</v>
      </c>
      <c r="O18" s="73">
        <f t="shared" si="1"/>
        <v>29468367</v>
      </c>
      <c r="P18" s="73">
        <f t="shared" si="1"/>
        <v>38321082</v>
      </c>
      <c r="Q18" s="73">
        <f t="shared" si="1"/>
        <v>95236096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243154892</v>
      </c>
      <c r="W18" s="73">
        <f t="shared" si="1"/>
        <v>295428032</v>
      </c>
      <c r="X18" s="73">
        <f t="shared" si="1"/>
        <v>-52273140</v>
      </c>
      <c r="Y18" s="67">
        <f>+IF(W18&lt;&gt;0,(X18/W18)*100,0)</f>
        <v>-17.694035209224833</v>
      </c>
      <c r="Z18" s="74">
        <f t="shared" si="1"/>
        <v>398766675</v>
      </c>
    </row>
    <row r="19" spans="1:26" ht="12.7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-128761941</v>
      </c>
      <c r="E19" s="77">
        <f t="shared" si="2"/>
        <v>-128761211</v>
      </c>
      <c r="F19" s="77">
        <f t="shared" si="2"/>
        <v>73248273</v>
      </c>
      <c r="G19" s="77">
        <f t="shared" si="2"/>
        <v>-17559598</v>
      </c>
      <c r="H19" s="77">
        <f t="shared" si="2"/>
        <v>-32137183</v>
      </c>
      <c r="I19" s="77">
        <f t="shared" si="2"/>
        <v>23551492</v>
      </c>
      <c r="J19" s="77">
        <f t="shared" si="2"/>
        <v>-11910526</v>
      </c>
      <c r="K19" s="77">
        <f t="shared" si="2"/>
        <v>-18952883</v>
      </c>
      <c r="L19" s="77">
        <f t="shared" si="2"/>
        <v>-20633026</v>
      </c>
      <c r="M19" s="77">
        <f t="shared" si="2"/>
        <v>-51496435</v>
      </c>
      <c r="N19" s="77">
        <f t="shared" si="2"/>
        <v>-23541381</v>
      </c>
      <c r="O19" s="77">
        <f t="shared" si="2"/>
        <v>-25251135</v>
      </c>
      <c r="P19" s="77">
        <f t="shared" si="2"/>
        <v>20977374</v>
      </c>
      <c r="Q19" s="77">
        <f t="shared" si="2"/>
        <v>-27815142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-55760085</v>
      </c>
      <c r="W19" s="77">
        <f>IF(E10=E18,0,W10-W18)</f>
        <v>-96571439</v>
      </c>
      <c r="X19" s="77">
        <f t="shared" si="2"/>
        <v>40811354</v>
      </c>
      <c r="Y19" s="78">
        <f>+IF(W19&lt;&gt;0,(X19/W19)*100,0)</f>
        <v>-42.260273247041496</v>
      </c>
      <c r="Z19" s="79">
        <f t="shared" si="2"/>
        <v>-128761211</v>
      </c>
    </row>
    <row r="20" spans="1:26" ht="12.75">
      <c r="A20" s="58" t="s">
        <v>46</v>
      </c>
      <c r="B20" s="19">
        <v>0</v>
      </c>
      <c r="C20" s="19">
        <v>0</v>
      </c>
      <c r="D20" s="59">
        <v>72224700</v>
      </c>
      <c r="E20" s="60">
        <v>68461350</v>
      </c>
      <c r="F20" s="60">
        <v>22411000</v>
      </c>
      <c r="G20" s="60">
        <v>0</v>
      </c>
      <c r="H20" s="60">
        <v>2000000</v>
      </c>
      <c r="I20" s="60">
        <v>24411000</v>
      </c>
      <c r="J20" s="60">
        <v>11895164</v>
      </c>
      <c r="K20" s="60">
        <v>0</v>
      </c>
      <c r="L20" s="60">
        <v>19355372</v>
      </c>
      <c r="M20" s="60">
        <v>31250536</v>
      </c>
      <c r="N20" s="60">
        <v>3202062</v>
      </c>
      <c r="O20" s="60">
        <v>0</v>
      </c>
      <c r="P20" s="60">
        <v>0</v>
      </c>
      <c r="Q20" s="60">
        <v>3202062</v>
      </c>
      <c r="R20" s="60">
        <v>0</v>
      </c>
      <c r="S20" s="60">
        <v>0</v>
      </c>
      <c r="T20" s="60">
        <v>0</v>
      </c>
      <c r="U20" s="60">
        <v>0</v>
      </c>
      <c r="V20" s="60">
        <v>58863598</v>
      </c>
      <c r="W20" s="60">
        <v>54168525</v>
      </c>
      <c r="X20" s="60">
        <v>4695073</v>
      </c>
      <c r="Y20" s="61">
        <v>8.67</v>
      </c>
      <c r="Z20" s="62">
        <v>68461350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-56537241</v>
      </c>
      <c r="E22" s="88">
        <f t="shared" si="3"/>
        <v>-60299861</v>
      </c>
      <c r="F22" s="88">
        <f t="shared" si="3"/>
        <v>95659273</v>
      </c>
      <c r="G22" s="88">
        <f t="shared" si="3"/>
        <v>-17559598</v>
      </c>
      <c r="H22" s="88">
        <f t="shared" si="3"/>
        <v>-30137183</v>
      </c>
      <c r="I22" s="88">
        <f t="shared" si="3"/>
        <v>47962492</v>
      </c>
      <c r="J22" s="88">
        <f t="shared" si="3"/>
        <v>-15362</v>
      </c>
      <c r="K22" s="88">
        <f t="shared" si="3"/>
        <v>-18952883</v>
      </c>
      <c r="L22" s="88">
        <f t="shared" si="3"/>
        <v>-1277654</v>
      </c>
      <c r="M22" s="88">
        <f t="shared" si="3"/>
        <v>-20245899</v>
      </c>
      <c r="N22" s="88">
        <f t="shared" si="3"/>
        <v>-20339319</v>
      </c>
      <c r="O22" s="88">
        <f t="shared" si="3"/>
        <v>-25251135</v>
      </c>
      <c r="P22" s="88">
        <f t="shared" si="3"/>
        <v>20977374</v>
      </c>
      <c r="Q22" s="88">
        <f t="shared" si="3"/>
        <v>-24613080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3103513</v>
      </c>
      <c r="W22" s="88">
        <f t="shared" si="3"/>
        <v>-42402914</v>
      </c>
      <c r="X22" s="88">
        <f t="shared" si="3"/>
        <v>45506427</v>
      </c>
      <c r="Y22" s="89">
        <f>+IF(W22&lt;&gt;0,(X22/W22)*100,0)</f>
        <v>-107.31910311635657</v>
      </c>
      <c r="Z22" s="90">
        <f t="shared" si="3"/>
        <v>-60299861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-56537241</v>
      </c>
      <c r="E24" s="77">
        <f t="shared" si="4"/>
        <v>-60299861</v>
      </c>
      <c r="F24" s="77">
        <f t="shared" si="4"/>
        <v>95659273</v>
      </c>
      <c r="G24" s="77">
        <f t="shared" si="4"/>
        <v>-17559598</v>
      </c>
      <c r="H24" s="77">
        <f t="shared" si="4"/>
        <v>-30137183</v>
      </c>
      <c r="I24" s="77">
        <f t="shared" si="4"/>
        <v>47962492</v>
      </c>
      <c r="J24" s="77">
        <f t="shared" si="4"/>
        <v>-15362</v>
      </c>
      <c r="K24" s="77">
        <f t="shared" si="4"/>
        <v>-18952883</v>
      </c>
      <c r="L24" s="77">
        <f t="shared" si="4"/>
        <v>-1277654</v>
      </c>
      <c r="M24" s="77">
        <f t="shared" si="4"/>
        <v>-20245899</v>
      </c>
      <c r="N24" s="77">
        <f t="shared" si="4"/>
        <v>-20339319</v>
      </c>
      <c r="O24" s="77">
        <f t="shared" si="4"/>
        <v>-25251135</v>
      </c>
      <c r="P24" s="77">
        <f t="shared" si="4"/>
        <v>20977374</v>
      </c>
      <c r="Q24" s="77">
        <f t="shared" si="4"/>
        <v>-24613080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3103513</v>
      </c>
      <c r="W24" s="77">
        <f t="shared" si="4"/>
        <v>-42402914</v>
      </c>
      <c r="X24" s="77">
        <f t="shared" si="4"/>
        <v>45506427</v>
      </c>
      <c r="Y24" s="78">
        <f>+IF(W24&lt;&gt;0,(X24/W24)*100,0)</f>
        <v>-107.31910311635657</v>
      </c>
      <c r="Z24" s="79">
        <f t="shared" si="4"/>
        <v>-60299861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68121847</v>
      </c>
      <c r="C27" s="22">
        <v>0</v>
      </c>
      <c r="D27" s="99">
        <v>72225650</v>
      </c>
      <c r="E27" s="100">
        <v>72225650</v>
      </c>
      <c r="F27" s="100">
        <v>2463891</v>
      </c>
      <c r="G27" s="100">
        <v>66866</v>
      </c>
      <c r="H27" s="100">
        <v>0</v>
      </c>
      <c r="I27" s="100">
        <v>2530757</v>
      </c>
      <c r="J27" s="100">
        <v>0</v>
      </c>
      <c r="K27" s="100">
        <v>0</v>
      </c>
      <c r="L27" s="100">
        <v>192907</v>
      </c>
      <c r="M27" s="100">
        <v>192907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2723664</v>
      </c>
      <c r="W27" s="100">
        <v>54169238</v>
      </c>
      <c r="X27" s="100">
        <v>-51445574</v>
      </c>
      <c r="Y27" s="101">
        <v>-94.97</v>
      </c>
      <c r="Z27" s="102">
        <v>72225650</v>
      </c>
    </row>
    <row r="28" spans="1:26" ht="12.75">
      <c r="A28" s="103" t="s">
        <v>46</v>
      </c>
      <c r="B28" s="19">
        <v>68121847</v>
      </c>
      <c r="C28" s="19">
        <v>0</v>
      </c>
      <c r="D28" s="59">
        <v>72225650</v>
      </c>
      <c r="E28" s="60">
        <v>72225650</v>
      </c>
      <c r="F28" s="60">
        <v>2463891</v>
      </c>
      <c r="G28" s="60">
        <v>66866</v>
      </c>
      <c r="H28" s="60">
        <v>0</v>
      </c>
      <c r="I28" s="60">
        <v>2530757</v>
      </c>
      <c r="J28" s="60">
        <v>0</v>
      </c>
      <c r="K28" s="60">
        <v>0</v>
      </c>
      <c r="L28" s="60">
        <v>192907</v>
      </c>
      <c r="M28" s="60">
        <v>192907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2723664</v>
      </c>
      <c r="W28" s="60">
        <v>54169238</v>
      </c>
      <c r="X28" s="60">
        <v>-51445574</v>
      </c>
      <c r="Y28" s="61">
        <v>-94.97</v>
      </c>
      <c r="Z28" s="62">
        <v>72225650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2.75">
      <c r="A32" s="70" t="s">
        <v>54</v>
      </c>
      <c r="B32" s="22">
        <f>SUM(B28:B31)</f>
        <v>68121847</v>
      </c>
      <c r="C32" s="22">
        <f>SUM(C28:C31)</f>
        <v>0</v>
      </c>
      <c r="D32" s="99">
        <f aca="true" t="shared" si="5" ref="D32:Z32">SUM(D28:D31)</f>
        <v>72225650</v>
      </c>
      <c r="E32" s="100">
        <f t="shared" si="5"/>
        <v>72225650</v>
      </c>
      <c r="F32" s="100">
        <f t="shared" si="5"/>
        <v>2463891</v>
      </c>
      <c r="G32" s="100">
        <f t="shared" si="5"/>
        <v>66866</v>
      </c>
      <c r="H32" s="100">
        <f t="shared" si="5"/>
        <v>0</v>
      </c>
      <c r="I32" s="100">
        <f t="shared" si="5"/>
        <v>2530757</v>
      </c>
      <c r="J32" s="100">
        <f t="shared" si="5"/>
        <v>0</v>
      </c>
      <c r="K32" s="100">
        <f t="shared" si="5"/>
        <v>0</v>
      </c>
      <c r="L32" s="100">
        <f t="shared" si="5"/>
        <v>192907</v>
      </c>
      <c r="M32" s="100">
        <f t="shared" si="5"/>
        <v>192907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2723664</v>
      </c>
      <c r="W32" s="100">
        <f t="shared" si="5"/>
        <v>54169238</v>
      </c>
      <c r="X32" s="100">
        <f t="shared" si="5"/>
        <v>-51445574</v>
      </c>
      <c r="Y32" s="101">
        <f>+IF(W32&lt;&gt;0,(X32/W32)*100,0)</f>
        <v>-94.971935916839</v>
      </c>
      <c r="Z32" s="102">
        <f t="shared" si="5"/>
        <v>72225650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46096749</v>
      </c>
      <c r="C35" s="19">
        <v>0</v>
      </c>
      <c r="D35" s="59">
        <v>60337983</v>
      </c>
      <c r="E35" s="60">
        <v>60337983</v>
      </c>
      <c r="F35" s="60">
        <v>211793651</v>
      </c>
      <c r="G35" s="60">
        <v>187426089</v>
      </c>
      <c r="H35" s="60">
        <v>154909196</v>
      </c>
      <c r="I35" s="60">
        <v>154909196</v>
      </c>
      <c r="J35" s="60">
        <v>124216377</v>
      </c>
      <c r="K35" s="60">
        <v>112600061</v>
      </c>
      <c r="L35" s="60">
        <v>179259848</v>
      </c>
      <c r="M35" s="60">
        <v>179259848</v>
      </c>
      <c r="N35" s="60">
        <v>154137049</v>
      </c>
      <c r="O35" s="60">
        <v>145511738</v>
      </c>
      <c r="P35" s="60">
        <v>166038318</v>
      </c>
      <c r="Q35" s="60">
        <v>166038318</v>
      </c>
      <c r="R35" s="60">
        <v>0</v>
      </c>
      <c r="S35" s="60">
        <v>0</v>
      </c>
      <c r="T35" s="60">
        <v>0</v>
      </c>
      <c r="U35" s="60">
        <v>0</v>
      </c>
      <c r="V35" s="60">
        <v>166038318</v>
      </c>
      <c r="W35" s="60">
        <v>45253487</v>
      </c>
      <c r="X35" s="60">
        <v>120784831</v>
      </c>
      <c r="Y35" s="61">
        <v>266.91</v>
      </c>
      <c r="Z35" s="62">
        <v>60337983</v>
      </c>
    </row>
    <row r="36" spans="1:26" ht="12.75">
      <c r="A36" s="58" t="s">
        <v>57</v>
      </c>
      <c r="B36" s="19">
        <v>856235828</v>
      </c>
      <c r="C36" s="19">
        <v>0</v>
      </c>
      <c r="D36" s="59">
        <v>901688909</v>
      </c>
      <c r="E36" s="60">
        <v>897926088</v>
      </c>
      <c r="F36" s="60">
        <v>3067158</v>
      </c>
      <c r="G36" s="60">
        <v>859231656</v>
      </c>
      <c r="H36" s="60">
        <v>869910001</v>
      </c>
      <c r="I36" s="60">
        <v>869910001</v>
      </c>
      <c r="J36" s="60">
        <v>30097552</v>
      </c>
      <c r="K36" s="60">
        <v>893569875</v>
      </c>
      <c r="L36" s="60">
        <v>906460323</v>
      </c>
      <c r="M36" s="60">
        <v>906460323</v>
      </c>
      <c r="N36" s="60">
        <v>911142559</v>
      </c>
      <c r="O36" s="60">
        <v>912134632</v>
      </c>
      <c r="P36" s="60">
        <v>915971442</v>
      </c>
      <c r="Q36" s="60">
        <v>915971442</v>
      </c>
      <c r="R36" s="60">
        <v>0</v>
      </c>
      <c r="S36" s="60">
        <v>0</v>
      </c>
      <c r="T36" s="60">
        <v>0</v>
      </c>
      <c r="U36" s="60">
        <v>0</v>
      </c>
      <c r="V36" s="60">
        <v>915971442</v>
      </c>
      <c r="W36" s="60">
        <v>673444566</v>
      </c>
      <c r="X36" s="60">
        <v>242526876</v>
      </c>
      <c r="Y36" s="61">
        <v>36.01</v>
      </c>
      <c r="Z36" s="62">
        <v>897926088</v>
      </c>
    </row>
    <row r="37" spans="1:26" ht="12.75">
      <c r="A37" s="58" t="s">
        <v>58</v>
      </c>
      <c r="B37" s="19">
        <v>50619991</v>
      </c>
      <c r="C37" s="19">
        <v>0</v>
      </c>
      <c r="D37" s="59">
        <v>46857727</v>
      </c>
      <c r="E37" s="60">
        <v>46857727</v>
      </c>
      <c r="F37" s="60">
        <v>19389141</v>
      </c>
      <c r="G37" s="60">
        <v>44436040</v>
      </c>
      <c r="H37" s="60">
        <v>35605868</v>
      </c>
      <c r="I37" s="60">
        <v>35605868</v>
      </c>
      <c r="J37" s="60">
        <v>30962040</v>
      </c>
      <c r="K37" s="60">
        <v>26909390</v>
      </c>
      <c r="L37" s="60">
        <v>28604374</v>
      </c>
      <c r="M37" s="60">
        <v>28604374</v>
      </c>
      <c r="N37" s="60">
        <v>45282027</v>
      </c>
      <c r="O37" s="60">
        <v>43497295</v>
      </c>
      <c r="P37" s="60">
        <v>27797723</v>
      </c>
      <c r="Q37" s="60">
        <v>27797723</v>
      </c>
      <c r="R37" s="60">
        <v>0</v>
      </c>
      <c r="S37" s="60">
        <v>0</v>
      </c>
      <c r="T37" s="60">
        <v>0</v>
      </c>
      <c r="U37" s="60">
        <v>0</v>
      </c>
      <c r="V37" s="60">
        <v>27797723</v>
      </c>
      <c r="W37" s="60">
        <v>35143295</v>
      </c>
      <c r="X37" s="60">
        <v>-7345572</v>
      </c>
      <c r="Y37" s="61">
        <v>-20.9</v>
      </c>
      <c r="Z37" s="62">
        <v>46857727</v>
      </c>
    </row>
    <row r="38" spans="1:26" ht="12.75">
      <c r="A38" s="58" t="s">
        <v>59</v>
      </c>
      <c r="B38" s="19">
        <v>8681068</v>
      </c>
      <c r="C38" s="19">
        <v>0</v>
      </c>
      <c r="D38" s="59">
        <v>7643944</v>
      </c>
      <c r="E38" s="60">
        <v>7643944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5732958</v>
      </c>
      <c r="X38" s="60">
        <v>-5732958</v>
      </c>
      <c r="Y38" s="61">
        <v>-100</v>
      </c>
      <c r="Z38" s="62">
        <v>7643944</v>
      </c>
    </row>
    <row r="39" spans="1:26" ht="12.75">
      <c r="A39" s="58" t="s">
        <v>60</v>
      </c>
      <c r="B39" s="19">
        <v>843031518</v>
      </c>
      <c r="C39" s="19">
        <v>0</v>
      </c>
      <c r="D39" s="59">
        <v>907525221</v>
      </c>
      <c r="E39" s="60">
        <v>903762400</v>
      </c>
      <c r="F39" s="60">
        <v>195471668</v>
      </c>
      <c r="G39" s="60">
        <v>1002221705</v>
      </c>
      <c r="H39" s="60">
        <v>989213329</v>
      </c>
      <c r="I39" s="60">
        <v>989213329</v>
      </c>
      <c r="J39" s="60">
        <v>123351889</v>
      </c>
      <c r="K39" s="60">
        <v>979260546</v>
      </c>
      <c r="L39" s="60">
        <v>1057115797</v>
      </c>
      <c r="M39" s="60">
        <v>1057115797</v>
      </c>
      <c r="N39" s="60">
        <v>1019997581</v>
      </c>
      <c r="O39" s="60">
        <v>1014149075</v>
      </c>
      <c r="P39" s="60">
        <v>1054212037</v>
      </c>
      <c r="Q39" s="60">
        <v>1054212037</v>
      </c>
      <c r="R39" s="60">
        <v>0</v>
      </c>
      <c r="S39" s="60">
        <v>0</v>
      </c>
      <c r="T39" s="60">
        <v>0</v>
      </c>
      <c r="U39" s="60">
        <v>0</v>
      </c>
      <c r="V39" s="60">
        <v>1054212037</v>
      </c>
      <c r="W39" s="60">
        <v>677821800</v>
      </c>
      <c r="X39" s="60">
        <v>376390237</v>
      </c>
      <c r="Y39" s="61">
        <v>55.53</v>
      </c>
      <c r="Z39" s="62">
        <v>903762400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27097826</v>
      </c>
      <c r="C42" s="19">
        <v>0</v>
      </c>
      <c r="D42" s="59">
        <v>-57127476</v>
      </c>
      <c r="E42" s="60">
        <v>-60890076</v>
      </c>
      <c r="F42" s="60">
        <v>95659568</v>
      </c>
      <c r="G42" s="60">
        <v>-17728262</v>
      </c>
      <c r="H42" s="60">
        <v>-30137183</v>
      </c>
      <c r="I42" s="60">
        <v>47794123</v>
      </c>
      <c r="J42" s="60">
        <v>-17695611</v>
      </c>
      <c r="K42" s="60">
        <v>-19271030</v>
      </c>
      <c r="L42" s="60">
        <v>-20633379</v>
      </c>
      <c r="M42" s="60">
        <v>-57600020</v>
      </c>
      <c r="N42" s="60">
        <v>-23542042</v>
      </c>
      <c r="O42" s="60">
        <v>-27649092</v>
      </c>
      <c r="P42" s="60">
        <v>27543656</v>
      </c>
      <c r="Q42" s="60">
        <v>-23647478</v>
      </c>
      <c r="R42" s="60">
        <v>0</v>
      </c>
      <c r="S42" s="60">
        <v>0</v>
      </c>
      <c r="T42" s="60">
        <v>0</v>
      </c>
      <c r="U42" s="60">
        <v>0</v>
      </c>
      <c r="V42" s="60">
        <v>-33453375</v>
      </c>
      <c r="W42" s="60">
        <v>-45667557</v>
      </c>
      <c r="X42" s="60">
        <v>12214182</v>
      </c>
      <c r="Y42" s="61">
        <v>-26.75</v>
      </c>
      <c r="Z42" s="62">
        <v>-60890076</v>
      </c>
    </row>
    <row r="43" spans="1:26" ht="12.75">
      <c r="A43" s="58" t="s">
        <v>63</v>
      </c>
      <c r="B43" s="19">
        <v>-65847000</v>
      </c>
      <c r="C43" s="19">
        <v>0</v>
      </c>
      <c r="D43" s="59">
        <v>-71634456</v>
      </c>
      <c r="E43" s="60">
        <v>-67871112</v>
      </c>
      <c r="F43" s="60">
        <v>-2463891</v>
      </c>
      <c r="G43" s="60">
        <v>-626740</v>
      </c>
      <c r="H43" s="60">
        <v>-9678000</v>
      </c>
      <c r="I43" s="60">
        <v>-12768631</v>
      </c>
      <c r="J43" s="60">
        <v>-11895164</v>
      </c>
      <c r="K43" s="60">
        <v>-2561844</v>
      </c>
      <c r="L43" s="60">
        <v>-19355372</v>
      </c>
      <c r="M43" s="60">
        <v>-33812380</v>
      </c>
      <c r="N43" s="60">
        <v>-3202062</v>
      </c>
      <c r="O43" s="60">
        <v>-988177</v>
      </c>
      <c r="P43" s="60">
        <v>-4861839</v>
      </c>
      <c r="Q43" s="60">
        <v>-9052078</v>
      </c>
      <c r="R43" s="60">
        <v>0</v>
      </c>
      <c r="S43" s="60">
        <v>0</v>
      </c>
      <c r="T43" s="60">
        <v>0</v>
      </c>
      <c r="U43" s="60">
        <v>0</v>
      </c>
      <c r="V43" s="60">
        <v>-55633089</v>
      </c>
      <c r="W43" s="60">
        <v>-50903334</v>
      </c>
      <c r="X43" s="60">
        <v>-4729755</v>
      </c>
      <c r="Y43" s="61">
        <v>9.29</v>
      </c>
      <c r="Z43" s="62">
        <v>-67871112</v>
      </c>
    </row>
    <row r="44" spans="1:26" ht="12.75">
      <c r="A44" s="58" t="s">
        <v>64</v>
      </c>
      <c r="B44" s="19">
        <v>-387258</v>
      </c>
      <c r="C44" s="19">
        <v>0</v>
      </c>
      <c r="D44" s="59">
        <v>0</v>
      </c>
      <c r="E44" s="60">
        <v>0</v>
      </c>
      <c r="F44" s="60">
        <v>-34704</v>
      </c>
      <c r="G44" s="60">
        <v>-34704</v>
      </c>
      <c r="H44" s="60">
        <v>-34704</v>
      </c>
      <c r="I44" s="60">
        <v>-104112</v>
      </c>
      <c r="J44" s="60">
        <v>-34704</v>
      </c>
      <c r="K44" s="60">
        <v>-34704</v>
      </c>
      <c r="L44" s="60">
        <v>-34704</v>
      </c>
      <c r="M44" s="60">
        <v>-104112</v>
      </c>
      <c r="N44" s="60">
        <v>-16228</v>
      </c>
      <c r="O44" s="60">
        <v>-16288</v>
      </c>
      <c r="P44" s="60">
        <v>-16288</v>
      </c>
      <c r="Q44" s="60">
        <v>-48804</v>
      </c>
      <c r="R44" s="60">
        <v>0</v>
      </c>
      <c r="S44" s="60">
        <v>0</v>
      </c>
      <c r="T44" s="60">
        <v>0</v>
      </c>
      <c r="U44" s="60">
        <v>0</v>
      </c>
      <c r="V44" s="60">
        <v>-257028</v>
      </c>
      <c r="W44" s="60"/>
      <c r="X44" s="60">
        <v>-257028</v>
      </c>
      <c r="Y44" s="61">
        <v>0</v>
      </c>
      <c r="Z44" s="62">
        <v>0</v>
      </c>
    </row>
    <row r="45" spans="1:26" ht="12.75">
      <c r="A45" s="70" t="s">
        <v>65</v>
      </c>
      <c r="B45" s="22">
        <v>22042861</v>
      </c>
      <c r="C45" s="22">
        <v>0</v>
      </c>
      <c r="D45" s="99">
        <v>-87393167</v>
      </c>
      <c r="E45" s="100">
        <v>-87392423</v>
      </c>
      <c r="F45" s="100">
        <v>93160973</v>
      </c>
      <c r="G45" s="100">
        <v>74771267</v>
      </c>
      <c r="H45" s="100">
        <v>34921380</v>
      </c>
      <c r="I45" s="100">
        <v>34921380</v>
      </c>
      <c r="J45" s="100">
        <v>5295901</v>
      </c>
      <c r="K45" s="100">
        <v>-16571677</v>
      </c>
      <c r="L45" s="100">
        <v>-56595132</v>
      </c>
      <c r="M45" s="100">
        <v>-56595132</v>
      </c>
      <c r="N45" s="100">
        <v>-83355464</v>
      </c>
      <c r="O45" s="100">
        <v>-112009021</v>
      </c>
      <c r="P45" s="100">
        <v>-89343492</v>
      </c>
      <c r="Q45" s="100">
        <v>-89343492</v>
      </c>
      <c r="R45" s="100">
        <v>0</v>
      </c>
      <c r="S45" s="100">
        <v>0</v>
      </c>
      <c r="T45" s="100">
        <v>0</v>
      </c>
      <c r="U45" s="100">
        <v>0</v>
      </c>
      <c r="V45" s="100">
        <v>-89343492</v>
      </c>
      <c r="W45" s="100">
        <v>-55202126</v>
      </c>
      <c r="X45" s="100">
        <v>-34141366</v>
      </c>
      <c r="Y45" s="101">
        <v>61.85</v>
      </c>
      <c r="Z45" s="102">
        <v>-87392423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411380</v>
      </c>
      <c r="C51" s="52">
        <v>0</v>
      </c>
      <c r="D51" s="129">
        <v>0</v>
      </c>
      <c r="E51" s="54">
        <v>14400</v>
      </c>
      <c r="F51" s="54">
        <v>0</v>
      </c>
      <c r="G51" s="54">
        <v>0</v>
      </c>
      <c r="H51" s="54">
        <v>0</v>
      </c>
      <c r="I51" s="54">
        <v>184640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8284</v>
      </c>
      <c r="W51" s="54">
        <v>0</v>
      </c>
      <c r="X51" s="54">
        <v>618704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100.00001779572283</v>
      </c>
      <c r="E58" s="7">
        <f t="shared" si="6"/>
        <v>100.00001779572283</v>
      </c>
      <c r="F58" s="7">
        <f t="shared" si="6"/>
        <v>113.42809917355372</v>
      </c>
      <c r="G58" s="7">
        <f t="shared" si="6"/>
        <v>100</v>
      </c>
      <c r="H58" s="7">
        <f t="shared" si="6"/>
        <v>100</v>
      </c>
      <c r="I58" s="7">
        <f t="shared" si="6"/>
        <v>101.5226879897056</v>
      </c>
      <c r="J58" s="7">
        <f t="shared" si="6"/>
        <v>100</v>
      </c>
      <c r="K58" s="7">
        <f t="shared" si="6"/>
        <v>100</v>
      </c>
      <c r="L58" s="7">
        <f t="shared" si="6"/>
        <v>99.98762723270616</v>
      </c>
      <c r="M58" s="7">
        <f t="shared" si="6"/>
        <v>99.99526353782863</v>
      </c>
      <c r="N58" s="7">
        <f t="shared" si="6"/>
        <v>99.98762723270616</v>
      </c>
      <c r="O58" s="7">
        <f t="shared" si="6"/>
        <v>99.98762723270616</v>
      </c>
      <c r="P58" s="7">
        <f t="shared" si="6"/>
        <v>99.98762723270616</v>
      </c>
      <c r="Q58" s="7">
        <f t="shared" si="6"/>
        <v>99.98762723270616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100.63898569507515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100.00001779572283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99.99998972889522</v>
      </c>
      <c r="E59" s="10">
        <f t="shared" si="7"/>
        <v>99.99998972889522</v>
      </c>
      <c r="F59" s="10">
        <f t="shared" si="7"/>
        <v>100.00916604057099</v>
      </c>
      <c r="G59" s="10">
        <f t="shared" si="7"/>
        <v>100</v>
      </c>
      <c r="H59" s="10">
        <f t="shared" si="7"/>
        <v>100</v>
      </c>
      <c r="I59" s="10">
        <f t="shared" si="7"/>
        <v>100.00143870197948</v>
      </c>
      <c r="J59" s="10">
        <f t="shared" si="7"/>
        <v>100</v>
      </c>
      <c r="K59" s="10">
        <f t="shared" si="7"/>
        <v>100</v>
      </c>
      <c r="L59" s="10">
        <f t="shared" si="7"/>
        <v>99.97777572114008</v>
      </c>
      <c r="M59" s="10">
        <f t="shared" si="7"/>
        <v>99.99205703454223</v>
      </c>
      <c r="N59" s="10">
        <f t="shared" si="7"/>
        <v>99.97777572114008</v>
      </c>
      <c r="O59" s="10">
        <f t="shared" si="7"/>
        <v>99.97777572114008</v>
      </c>
      <c r="P59" s="10">
        <f t="shared" si="7"/>
        <v>99.97777572114008</v>
      </c>
      <c r="Q59" s="10">
        <f t="shared" si="7"/>
        <v>99.97777572114008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99.99270737717767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99.99998972889522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100.00014634624644</v>
      </c>
      <c r="E60" s="13">
        <f t="shared" si="7"/>
        <v>100.00014634624644</v>
      </c>
      <c r="F60" s="13">
        <f t="shared" si="7"/>
        <v>0</v>
      </c>
      <c r="G60" s="13">
        <f t="shared" si="7"/>
        <v>100</v>
      </c>
      <c r="H60" s="13">
        <f t="shared" si="7"/>
        <v>100</v>
      </c>
      <c r="I60" s="13">
        <f t="shared" si="7"/>
        <v>115.64534439624666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100</v>
      </c>
      <c r="O60" s="13">
        <f t="shared" si="7"/>
        <v>100</v>
      </c>
      <c r="P60" s="13">
        <f t="shared" si="7"/>
        <v>100</v>
      </c>
      <c r="Q60" s="13">
        <f t="shared" si="7"/>
        <v>100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104.77616937342829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100.00014634624644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100.00014634624644</v>
      </c>
      <c r="E64" s="13">
        <f t="shared" si="7"/>
        <v>100.00014634624644</v>
      </c>
      <c r="F64" s="13">
        <f t="shared" si="7"/>
        <v>0</v>
      </c>
      <c r="G64" s="13">
        <f t="shared" si="7"/>
        <v>100</v>
      </c>
      <c r="H64" s="13">
        <f t="shared" si="7"/>
        <v>113.99871125158865</v>
      </c>
      <c r="I64" s="13">
        <f t="shared" si="7"/>
        <v>121.49482482061495</v>
      </c>
      <c r="J64" s="13">
        <f t="shared" si="7"/>
        <v>100</v>
      </c>
      <c r="K64" s="13">
        <f t="shared" si="7"/>
        <v>0</v>
      </c>
      <c r="L64" s="13">
        <f t="shared" si="7"/>
        <v>100</v>
      </c>
      <c r="M64" s="13">
        <f t="shared" si="7"/>
        <v>151.2806059377037</v>
      </c>
      <c r="N64" s="13">
        <f t="shared" si="7"/>
        <v>100</v>
      </c>
      <c r="O64" s="13">
        <f t="shared" si="7"/>
        <v>100</v>
      </c>
      <c r="P64" s="13">
        <f t="shared" si="7"/>
        <v>100</v>
      </c>
      <c r="Q64" s="13">
        <f t="shared" si="7"/>
        <v>100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121.04317341315284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100.00014634624644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100.00002210105441</v>
      </c>
      <c r="E66" s="16">
        <f t="shared" si="7"/>
        <v>100.00002210105441</v>
      </c>
      <c r="F66" s="16">
        <f t="shared" si="7"/>
        <v>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100.00002210105441</v>
      </c>
    </row>
    <row r="67" spans="1:26" ht="12.75" hidden="1">
      <c r="A67" s="41" t="s">
        <v>286</v>
      </c>
      <c r="B67" s="24"/>
      <c r="C67" s="24"/>
      <c r="D67" s="25">
        <v>28096639</v>
      </c>
      <c r="E67" s="26">
        <v>28096639</v>
      </c>
      <c r="F67" s="26">
        <v>1331000</v>
      </c>
      <c r="G67" s="26">
        <v>7696859</v>
      </c>
      <c r="H67" s="26">
        <v>2709805</v>
      </c>
      <c r="I67" s="26">
        <v>11737664</v>
      </c>
      <c r="J67" s="26">
        <v>2724322</v>
      </c>
      <c r="K67" s="26">
        <v>1875458</v>
      </c>
      <c r="L67" s="26">
        <v>2853040</v>
      </c>
      <c r="M67" s="26">
        <v>7452820</v>
      </c>
      <c r="N67" s="26">
        <v>2853040</v>
      </c>
      <c r="O67" s="26">
        <v>2853040</v>
      </c>
      <c r="P67" s="26">
        <v>2853040</v>
      </c>
      <c r="Q67" s="26">
        <v>8559120</v>
      </c>
      <c r="R67" s="26"/>
      <c r="S67" s="26"/>
      <c r="T67" s="26"/>
      <c r="U67" s="26"/>
      <c r="V67" s="26">
        <v>27749604</v>
      </c>
      <c r="W67" s="26">
        <v>21072483</v>
      </c>
      <c r="X67" s="26"/>
      <c r="Y67" s="25"/>
      <c r="Z67" s="27">
        <v>28096639</v>
      </c>
    </row>
    <row r="68" spans="1:26" ht="12.75" hidden="1">
      <c r="A68" s="37" t="s">
        <v>31</v>
      </c>
      <c r="B68" s="19"/>
      <c r="C68" s="19"/>
      <c r="D68" s="20">
        <v>19472102</v>
      </c>
      <c r="E68" s="21">
        <v>19472102</v>
      </c>
      <c r="F68" s="21">
        <v>1331000</v>
      </c>
      <c r="G68" s="21">
        <v>5721000</v>
      </c>
      <c r="H68" s="21">
        <v>1427866</v>
      </c>
      <c r="I68" s="21">
        <v>8479866</v>
      </c>
      <c r="J68" s="21">
        <v>1427965</v>
      </c>
      <c r="K68" s="21">
        <v>1427866</v>
      </c>
      <c r="L68" s="21">
        <v>1588353</v>
      </c>
      <c r="M68" s="21">
        <v>4444184</v>
      </c>
      <c r="N68" s="21">
        <v>1588353</v>
      </c>
      <c r="O68" s="21">
        <v>1588353</v>
      </c>
      <c r="P68" s="21">
        <v>1588353</v>
      </c>
      <c r="Q68" s="21">
        <v>4765059</v>
      </c>
      <c r="R68" s="21"/>
      <c r="S68" s="21"/>
      <c r="T68" s="21"/>
      <c r="U68" s="21"/>
      <c r="V68" s="21">
        <v>17689109</v>
      </c>
      <c r="W68" s="21">
        <v>14604075</v>
      </c>
      <c r="X68" s="21"/>
      <c r="Y68" s="20"/>
      <c r="Z68" s="23">
        <v>19472102</v>
      </c>
    </row>
    <row r="69" spans="1:26" ht="12.75" hidden="1">
      <c r="A69" s="38" t="s">
        <v>32</v>
      </c>
      <c r="B69" s="19"/>
      <c r="C69" s="19"/>
      <c r="D69" s="20">
        <v>4099866</v>
      </c>
      <c r="E69" s="21">
        <v>4099866</v>
      </c>
      <c r="F69" s="21"/>
      <c r="G69" s="21">
        <v>694000</v>
      </c>
      <c r="H69" s="21">
        <v>447592</v>
      </c>
      <c r="I69" s="21">
        <v>1141592</v>
      </c>
      <c r="J69" s="21">
        <v>446992</v>
      </c>
      <c r="K69" s="21">
        <v>447592</v>
      </c>
      <c r="L69" s="21">
        <v>425837</v>
      </c>
      <c r="M69" s="21">
        <v>1320421</v>
      </c>
      <c r="N69" s="21">
        <v>425837</v>
      </c>
      <c r="O69" s="21">
        <v>425837</v>
      </c>
      <c r="P69" s="21">
        <v>425837</v>
      </c>
      <c r="Q69" s="21">
        <v>1277511</v>
      </c>
      <c r="R69" s="21"/>
      <c r="S69" s="21"/>
      <c r="T69" s="21"/>
      <c r="U69" s="21"/>
      <c r="V69" s="21">
        <v>3739524</v>
      </c>
      <c r="W69" s="21">
        <v>3074904</v>
      </c>
      <c r="X69" s="21"/>
      <c r="Y69" s="20"/>
      <c r="Z69" s="23">
        <v>4099866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>
        <v>447592</v>
      </c>
      <c r="L72" s="21"/>
      <c r="M72" s="21">
        <v>447592</v>
      </c>
      <c r="N72" s="21"/>
      <c r="O72" s="21"/>
      <c r="P72" s="21"/>
      <c r="Q72" s="21"/>
      <c r="R72" s="21"/>
      <c r="S72" s="21"/>
      <c r="T72" s="21"/>
      <c r="U72" s="21"/>
      <c r="V72" s="21">
        <v>447592</v>
      </c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>
        <v>4099866</v>
      </c>
      <c r="E73" s="21">
        <v>4099866</v>
      </c>
      <c r="F73" s="21"/>
      <c r="G73" s="21">
        <v>694000</v>
      </c>
      <c r="H73" s="21">
        <v>392629</v>
      </c>
      <c r="I73" s="21">
        <v>1086629</v>
      </c>
      <c r="J73" s="21">
        <v>446992</v>
      </c>
      <c r="K73" s="21"/>
      <c r="L73" s="21">
        <v>425837</v>
      </c>
      <c r="M73" s="21">
        <v>872829</v>
      </c>
      <c r="N73" s="21">
        <v>425837</v>
      </c>
      <c r="O73" s="21">
        <v>425837</v>
      </c>
      <c r="P73" s="21">
        <v>425837</v>
      </c>
      <c r="Q73" s="21">
        <v>1277511</v>
      </c>
      <c r="R73" s="21"/>
      <c r="S73" s="21"/>
      <c r="T73" s="21"/>
      <c r="U73" s="21"/>
      <c r="V73" s="21">
        <v>3236969</v>
      </c>
      <c r="W73" s="21">
        <v>3074904</v>
      </c>
      <c r="X73" s="21"/>
      <c r="Y73" s="20"/>
      <c r="Z73" s="23">
        <v>4099866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>
        <v>54963</v>
      </c>
      <c r="I74" s="21">
        <v>54963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54963</v>
      </c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>
        <v>4524671</v>
      </c>
      <c r="E75" s="30">
        <v>4524671</v>
      </c>
      <c r="F75" s="30"/>
      <c r="G75" s="30">
        <v>1281859</v>
      </c>
      <c r="H75" s="30">
        <v>834347</v>
      </c>
      <c r="I75" s="30">
        <v>2116206</v>
      </c>
      <c r="J75" s="30">
        <v>849365</v>
      </c>
      <c r="K75" s="30"/>
      <c r="L75" s="30">
        <v>838850</v>
      </c>
      <c r="M75" s="30">
        <v>1688215</v>
      </c>
      <c r="N75" s="30">
        <v>838850</v>
      </c>
      <c r="O75" s="30">
        <v>838850</v>
      </c>
      <c r="P75" s="30">
        <v>838850</v>
      </c>
      <c r="Q75" s="30">
        <v>2516550</v>
      </c>
      <c r="R75" s="30"/>
      <c r="S75" s="30"/>
      <c r="T75" s="30"/>
      <c r="U75" s="30"/>
      <c r="V75" s="30">
        <v>6320971</v>
      </c>
      <c r="W75" s="30">
        <v>3393504</v>
      </c>
      <c r="X75" s="30"/>
      <c r="Y75" s="29"/>
      <c r="Z75" s="31">
        <v>4524671</v>
      </c>
    </row>
    <row r="76" spans="1:26" ht="12.75" hidden="1">
      <c r="A76" s="42" t="s">
        <v>287</v>
      </c>
      <c r="B76" s="32">
        <v>12958000</v>
      </c>
      <c r="C76" s="32"/>
      <c r="D76" s="33">
        <v>28096644</v>
      </c>
      <c r="E76" s="34">
        <v>28096644</v>
      </c>
      <c r="F76" s="34">
        <v>1509728</v>
      </c>
      <c r="G76" s="34">
        <v>7696859</v>
      </c>
      <c r="H76" s="34">
        <v>2709805</v>
      </c>
      <c r="I76" s="34">
        <v>11916392</v>
      </c>
      <c r="J76" s="34">
        <v>2724322</v>
      </c>
      <c r="K76" s="34">
        <v>1875458</v>
      </c>
      <c r="L76" s="34">
        <v>2852687</v>
      </c>
      <c r="M76" s="34">
        <v>7452467</v>
      </c>
      <c r="N76" s="34">
        <v>2852687</v>
      </c>
      <c r="O76" s="34">
        <v>2852687</v>
      </c>
      <c r="P76" s="34">
        <v>2852687</v>
      </c>
      <c r="Q76" s="34">
        <v>8558061</v>
      </c>
      <c r="R76" s="34"/>
      <c r="S76" s="34"/>
      <c r="T76" s="34"/>
      <c r="U76" s="34"/>
      <c r="V76" s="34">
        <v>27926920</v>
      </c>
      <c r="W76" s="34">
        <v>21072483</v>
      </c>
      <c r="X76" s="34"/>
      <c r="Y76" s="33"/>
      <c r="Z76" s="35">
        <v>28096644</v>
      </c>
    </row>
    <row r="77" spans="1:26" ht="12.75" hidden="1">
      <c r="A77" s="37" t="s">
        <v>31</v>
      </c>
      <c r="B77" s="19"/>
      <c r="C77" s="19"/>
      <c r="D77" s="20">
        <v>19472100</v>
      </c>
      <c r="E77" s="21">
        <v>19472100</v>
      </c>
      <c r="F77" s="21">
        <v>1331122</v>
      </c>
      <c r="G77" s="21">
        <v>5721000</v>
      </c>
      <c r="H77" s="21">
        <v>1427866</v>
      </c>
      <c r="I77" s="21">
        <v>8479988</v>
      </c>
      <c r="J77" s="21">
        <v>1427965</v>
      </c>
      <c r="K77" s="21">
        <v>1427866</v>
      </c>
      <c r="L77" s="21">
        <v>1588000</v>
      </c>
      <c r="M77" s="21">
        <v>4443831</v>
      </c>
      <c r="N77" s="21">
        <v>1588000</v>
      </c>
      <c r="O77" s="21">
        <v>1588000</v>
      </c>
      <c r="P77" s="21">
        <v>1588000</v>
      </c>
      <c r="Q77" s="21">
        <v>4764000</v>
      </c>
      <c r="R77" s="21"/>
      <c r="S77" s="21"/>
      <c r="T77" s="21"/>
      <c r="U77" s="21"/>
      <c r="V77" s="21">
        <v>17687819</v>
      </c>
      <c r="W77" s="21">
        <v>14604075</v>
      </c>
      <c r="X77" s="21"/>
      <c r="Y77" s="20"/>
      <c r="Z77" s="23">
        <v>19472100</v>
      </c>
    </row>
    <row r="78" spans="1:26" ht="12.75" hidden="1">
      <c r="A78" s="38" t="s">
        <v>32</v>
      </c>
      <c r="B78" s="19">
        <v>12958000</v>
      </c>
      <c r="C78" s="19"/>
      <c r="D78" s="20">
        <v>4099872</v>
      </c>
      <c r="E78" s="21">
        <v>4099872</v>
      </c>
      <c r="F78" s="21">
        <v>178606</v>
      </c>
      <c r="G78" s="21">
        <v>694000</v>
      </c>
      <c r="H78" s="21">
        <v>447592</v>
      </c>
      <c r="I78" s="21">
        <v>1320198</v>
      </c>
      <c r="J78" s="21">
        <v>446992</v>
      </c>
      <c r="K78" s="21">
        <v>447592</v>
      </c>
      <c r="L78" s="21">
        <v>425837</v>
      </c>
      <c r="M78" s="21">
        <v>1320421</v>
      </c>
      <c r="N78" s="21">
        <v>425837</v>
      </c>
      <c r="O78" s="21">
        <v>425837</v>
      </c>
      <c r="P78" s="21">
        <v>425837</v>
      </c>
      <c r="Q78" s="21">
        <v>1277511</v>
      </c>
      <c r="R78" s="21"/>
      <c r="S78" s="21"/>
      <c r="T78" s="21"/>
      <c r="U78" s="21"/>
      <c r="V78" s="21">
        <v>3918130</v>
      </c>
      <c r="W78" s="21">
        <v>3074904</v>
      </c>
      <c r="X78" s="21"/>
      <c r="Y78" s="20"/>
      <c r="Z78" s="23">
        <v>4099872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12958000</v>
      </c>
      <c r="C82" s="19"/>
      <c r="D82" s="20">
        <v>4099872</v>
      </c>
      <c r="E82" s="21">
        <v>4099872</v>
      </c>
      <c r="F82" s="21">
        <v>178606</v>
      </c>
      <c r="G82" s="21">
        <v>694000</v>
      </c>
      <c r="H82" s="21">
        <v>447592</v>
      </c>
      <c r="I82" s="21">
        <v>1320198</v>
      </c>
      <c r="J82" s="21">
        <v>446992</v>
      </c>
      <c r="K82" s="21">
        <v>447592</v>
      </c>
      <c r="L82" s="21">
        <v>425837</v>
      </c>
      <c r="M82" s="21">
        <v>1320421</v>
      </c>
      <c r="N82" s="21">
        <v>425837</v>
      </c>
      <c r="O82" s="21">
        <v>425837</v>
      </c>
      <c r="P82" s="21">
        <v>425837</v>
      </c>
      <c r="Q82" s="21">
        <v>1277511</v>
      </c>
      <c r="R82" s="21"/>
      <c r="S82" s="21"/>
      <c r="T82" s="21"/>
      <c r="U82" s="21"/>
      <c r="V82" s="21">
        <v>3918130</v>
      </c>
      <c r="W82" s="21">
        <v>3074904</v>
      </c>
      <c r="X82" s="21"/>
      <c r="Y82" s="20"/>
      <c r="Z82" s="23">
        <v>4099872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4524672</v>
      </c>
      <c r="E84" s="30">
        <v>4524672</v>
      </c>
      <c r="F84" s="30"/>
      <c r="G84" s="30">
        <v>1281859</v>
      </c>
      <c r="H84" s="30">
        <v>834347</v>
      </c>
      <c r="I84" s="30">
        <v>2116206</v>
      </c>
      <c r="J84" s="30">
        <v>849365</v>
      </c>
      <c r="K84" s="30"/>
      <c r="L84" s="30">
        <v>838850</v>
      </c>
      <c r="M84" s="30">
        <v>1688215</v>
      </c>
      <c r="N84" s="30">
        <v>838850</v>
      </c>
      <c r="O84" s="30">
        <v>838850</v>
      </c>
      <c r="P84" s="30">
        <v>838850</v>
      </c>
      <c r="Q84" s="30">
        <v>2516550</v>
      </c>
      <c r="R84" s="30"/>
      <c r="S84" s="30"/>
      <c r="T84" s="30"/>
      <c r="U84" s="30"/>
      <c r="V84" s="30">
        <v>6320971</v>
      </c>
      <c r="W84" s="30">
        <v>3393504</v>
      </c>
      <c r="X84" s="30"/>
      <c r="Y84" s="29"/>
      <c r="Z84" s="31">
        <v>4524672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6022436</v>
      </c>
      <c r="D5" s="357">
        <f t="shared" si="0"/>
        <v>0</v>
      </c>
      <c r="E5" s="356">
        <f t="shared" si="0"/>
        <v>3940000</v>
      </c>
      <c r="F5" s="358">
        <f t="shared" si="0"/>
        <v>3940000</v>
      </c>
      <c r="G5" s="358">
        <f t="shared" si="0"/>
        <v>0</v>
      </c>
      <c r="H5" s="356">
        <f t="shared" si="0"/>
        <v>797569</v>
      </c>
      <c r="I5" s="356">
        <f t="shared" si="0"/>
        <v>9967605</v>
      </c>
      <c r="J5" s="358">
        <f t="shared" si="0"/>
        <v>10765174</v>
      </c>
      <c r="K5" s="358">
        <f t="shared" si="0"/>
        <v>11895164</v>
      </c>
      <c r="L5" s="356">
        <f t="shared" si="0"/>
        <v>2561844</v>
      </c>
      <c r="M5" s="356">
        <f t="shared" si="0"/>
        <v>19162466</v>
      </c>
      <c r="N5" s="358">
        <f t="shared" si="0"/>
        <v>33619474</v>
      </c>
      <c r="O5" s="358">
        <f t="shared" si="0"/>
        <v>3202062</v>
      </c>
      <c r="P5" s="356">
        <f t="shared" si="0"/>
        <v>988177</v>
      </c>
      <c r="Q5" s="356">
        <f t="shared" si="0"/>
        <v>0</v>
      </c>
      <c r="R5" s="358">
        <f t="shared" si="0"/>
        <v>4190239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48574887</v>
      </c>
      <c r="X5" s="356">
        <f t="shared" si="0"/>
        <v>2955000</v>
      </c>
      <c r="Y5" s="358">
        <f t="shared" si="0"/>
        <v>45619887</v>
      </c>
      <c r="Z5" s="359">
        <f>+IF(X5&lt;&gt;0,+(Y5/X5)*100,0)</f>
        <v>1543.8202030456853</v>
      </c>
      <c r="AA5" s="360">
        <f>+AA6+AA8+AA11+AA13+AA15</f>
        <v>3940000</v>
      </c>
    </row>
    <row r="6" spans="1:27" ht="12.75">
      <c r="A6" s="361" t="s">
        <v>205</v>
      </c>
      <c r="B6" s="142"/>
      <c r="C6" s="60">
        <f>+C7</f>
        <v>6022436</v>
      </c>
      <c r="D6" s="340">
        <f aca="true" t="shared" si="1" ref="D6:AA6">+D7</f>
        <v>0</v>
      </c>
      <c r="E6" s="60">
        <f t="shared" si="1"/>
        <v>2140000</v>
      </c>
      <c r="F6" s="59">
        <f t="shared" si="1"/>
        <v>2140000</v>
      </c>
      <c r="G6" s="59">
        <f t="shared" si="1"/>
        <v>0</v>
      </c>
      <c r="H6" s="60">
        <f t="shared" si="1"/>
        <v>797569</v>
      </c>
      <c r="I6" s="60">
        <f t="shared" si="1"/>
        <v>9967605</v>
      </c>
      <c r="J6" s="59">
        <f t="shared" si="1"/>
        <v>10765174</v>
      </c>
      <c r="K6" s="59">
        <f t="shared" si="1"/>
        <v>11895164</v>
      </c>
      <c r="L6" s="60">
        <f t="shared" si="1"/>
        <v>2561844</v>
      </c>
      <c r="M6" s="60">
        <f t="shared" si="1"/>
        <v>19162466</v>
      </c>
      <c r="N6" s="59">
        <f t="shared" si="1"/>
        <v>33619474</v>
      </c>
      <c r="O6" s="59">
        <f t="shared" si="1"/>
        <v>3202062</v>
      </c>
      <c r="P6" s="60">
        <f t="shared" si="1"/>
        <v>988177</v>
      </c>
      <c r="Q6" s="60">
        <f t="shared" si="1"/>
        <v>0</v>
      </c>
      <c r="R6" s="59">
        <f t="shared" si="1"/>
        <v>4190239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48574887</v>
      </c>
      <c r="X6" s="60">
        <f t="shared" si="1"/>
        <v>1605000</v>
      </c>
      <c r="Y6" s="59">
        <f t="shared" si="1"/>
        <v>46969887</v>
      </c>
      <c r="Z6" s="61">
        <f>+IF(X6&lt;&gt;0,+(Y6/X6)*100,0)</f>
        <v>2926.472710280374</v>
      </c>
      <c r="AA6" s="62">
        <f t="shared" si="1"/>
        <v>2140000</v>
      </c>
    </row>
    <row r="7" spans="1:27" ht="12.75">
      <c r="A7" s="291" t="s">
        <v>229</v>
      </c>
      <c r="B7" s="142"/>
      <c r="C7" s="60">
        <v>6022436</v>
      </c>
      <c r="D7" s="340"/>
      <c r="E7" s="60">
        <v>2140000</v>
      </c>
      <c r="F7" s="59">
        <v>2140000</v>
      </c>
      <c r="G7" s="59"/>
      <c r="H7" s="60">
        <v>797569</v>
      </c>
      <c r="I7" s="60">
        <v>9967605</v>
      </c>
      <c r="J7" s="59">
        <v>10765174</v>
      </c>
      <c r="K7" s="59">
        <v>11895164</v>
      </c>
      <c r="L7" s="60">
        <v>2561844</v>
      </c>
      <c r="M7" s="60">
        <v>19162466</v>
      </c>
      <c r="N7" s="59">
        <v>33619474</v>
      </c>
      <c r="O7" s="59">
        <v>3202062</v>
      </c>
      <c r="P7" s="60">
        <v>988177</v>
      </c>
      <c r="Q7" s="60"/>
      <c r="R7" s="59">
        <v>4190239</v>
      </c>
      <c r="S7" s="59"/>
      <c r="T7" s="60"/>
      <c r="U7" s="60"/>
      <c r="V7" s="59"/>
      <c r="W7" s="59">
        <v>48574887</v>
      </c>
      <c r="X7" s="60">
        <v>1605000</v>
      </c>
      <c r="Y7" s="59">
        <v>46969887</v>
      </c>
      <c r="Z7" s="61">
        <v>2926.47</v>
      </c>
      <c r="AA7" s="62">
        <v>2140000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1800000</v>
      </c>
      <c r="F8" s="59">
        <f t="shared" si="2"/>
        <v>1800000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1350000</v>
      </c>
      <c r="Y8" s="59">
        <f t="shared" si="2"/>
        <v>-1350000</v>
      </c>
      <c r="Z8" s="61">
        <f>+IF(X8&lt;&gt;0,+(Y8/X8)*100,0)</f>
        <v>-100</v>
      </c>
      <c r="AA8" s="62">
        <f>SUM(AA9:AA10)</f>
        <v>1800000</v>
      </c>
    </row>
    <row r="9" spans="1:27" ht="12.75">
      <c r="A9" s="291" t="s">
        <v>230</v>
      </c>
      <c r="B9" s="142"/>
      <c r="C9" s="60"/>
      <c r="D9" s="340"/>
      <c r="E9" s="60">
        <v>1800000</v>
      </c>
      <c r="F9" s="59">
        <v>1800000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1350000</v>
      </c>
      <c r="Y9" s="59">
        <v>-1350000</v>
      </c>
      <c r="Z9" s="61">
        <v>-100</v>
      </c>
      <c r="AA9" s="62">
        <v>1800000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1115918</v>
      </c>
      <c r="F22" s="345">
        <f t="shared" si="6"/>
        <v>1115918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836939</v>
      </c>
      <c r="Y22" s="345">
        <f t="shared" si="6"/>
        <v>-836939</v>
      </c>
      <c r="Z22" s="336">
        <f>+IF(X22&lt;&gt;0,+(Y22/X22)*100,0)</f>
        <v>-100</v>
      </c>
      <c r="AA22" s="350">
        <f>SUM(AA23:AA32)</f>
        <v>1115918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1115918</v>
      </c>
      <c r="F32" s="59">
        <v>1115918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836939</v>
      </c>
      <c r="Y32" s="59">
        <v>-836939</v>
      </c>
      <c r="Z32" s="61">
        <v>-100</v>
      </c>
      <c r="AA32" s="62">
        <v>1115918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900137</v>
      </c>
      <c r="D40" s="344">
        <f t="shared" si="9"/>
        <v>0</v>
      </c>
      <c r="E40" s="343">
        <f t="shared" si="9"/>
        <v>2701098</v>
      </c>
      <c r="F40" s="345">
        <f t="shared" si="9"/>
        <v>2701098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2025824</v>
      </c>
      <c r="Y40" s="345">
        <f t="shared" si="9"/>
        <v>-2025824</v>
      </c>
      <c r="Z40" s="336">
        <f>+IF(X40&lt;&gt;0,+(Y40/X40)*100,0)</f>
        <v>-100</v>
      </c>
      <c r="AA40" s="350">
        <f>SUM(AA41:AA49)</f>
        <v>2701098</v>
      </c>
    </row>
    <row r="41" spans="1:27" ht="12.75">
      <c r="A41" s="361" t="s">
        <v>248</v>
      </c>
      <c r="B41" s="142"/>
      <c r="C41" s="362"/>
      <c r="D41" s="363"/>
      <c r="E41" s="362">
        <v>2701098</v>
      </c>
      <c r="F41" s="364">
        <v>2701098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2025824</v>
      </c>
      <c r="Y41" s="364">
        <v>-2025824</v>
      </c>
      <c r="Z41" s="365">
        <v>-100</v>
      </c>
      <c r="AA41" s="366">
        <v>2701098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900137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6922573</v>
      </c>
      <c r="D60" s="346">
        <f t="shared" si="14"/>
        <v>0</v>
      </c>
      <c r="E60" s="219">
        <f t="shared" si="14"/>
        <v>7757016</v>
      </c>
      <c r="F60" s="264">
        <f t="shared" si="14"/>
        <v>7757016</v>
      </c>
      <c r="G60" s="264">
        <f t="shared" si="14"/>
        <v>0</v>
      </c>
      <c r="H60" s="219">
        <f t="shared" si="14"/>
        <v>797569</v>
      </c>
      <c r="I60" s="219">
        <f t="shared" si="14"/>
        <v>9967605</v>
      </c>
      <c r="J60" s="264">
        <f t="shared" si="14"/>
        <v>10765174</v>
      </c>
      <c r="K60" s="264">
        <f t="shared" si="14"/>
        <v>11895164</v>
      </c>
      <c r="L60" s="219">
        <f t="shared" si="14"/>
        <v>2561844</v>
      </c>
      <c r="M60" s="219">
        <f t="shared" si="14"/>
        <v>19162466</v>
      </c>
      <c r="N60" s="264">
        <f t="shared" si="14"/>
        <v>33619474</v>
      </c>
      <c r="O60" s="264">
        <f t="shared" si="14"/>
        <v>3202062</v>
      </c>
      <c r="P60" s="219">
        <f t="shared" si="14"/>
        <v>988177</v>
      </c>
      <c r="Q60" s="219">
        <f t="shared" si="14"/>
        <v>0</v>
      </c>
      <c r="R60" s="264">
        <f t="shared" si="14"/>
        <v>4190239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48574887</v>
      </c>
      <c r="X60" s="219">
        <f t="shared" si="14"/>
        <v>5817763</v>
      </c>
      <c r="Y60" s="264">
        <f t="shared" si="14"/>
        <v>42757124</v>
      </c>
      <c r="Z60" s="337">
        <f>+IF(X60&lt;&gt;0,+(Y60/X60)*100,0)</f>
        <v>734.9409730166044</v>
      </c>
      <c r="AA60" s="232">
        <f>+AA57+AA54+AA51+AA40+AA37+AA34+AA22+AA5</f>
        <v>7757016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251788052</v>
      </c>
      <c r="F5" s="100">
        <f t="shared" si="0"/>
        <v>257715903</v>
      </c>
      <c r="G5" s="100">
        <f t="shared" si="0"/>
        <v>116990786</v>
      </c>
      <c r="H5" s="100">
        <f t="shared" si="0"/>
        <v>9870513</v>
      </c>
      <c r="I5" s="100">
        <f t="shared" si="0"/>
        <v>2747362</v>
      </c>
      <c r="J5" s="100">
        <f t="shared" si="0"/>
        <v>129608661</v>
      </c>
      <c r="K5" s="100">
        <f t="shared" si="0"/>
        <v>14238555</v>
      </c>
      <c r="L5" s="100">
        <f t="shared" si="0"/>
        <v>1773844</v>
      </c>
      <c r="M5" s="100">
        <f t="shared" si="0"/>
        <v>22120797</v>
      </c>
      <c r="N5" s="100">
        <f t="shared" si="0"/>
        <v>38133196</v>
      </c>
      <c r="O5" s="100">
        <f t="shared" si="0"/>
        <v>6065303</v>
      </c>
      <c r="P5" s="100">
        <f t="shared" si="0"/>
        <v>3186765</v>
      </c>
      <c r="Q5" s="100">
        <f t="shared" si="0"/>
        <v>58303444</v>
      </c>
      <c r="R5" s="100">
        <f t="shared" si="0"/>
        <v>67555512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235297369</v>
      </c>
      <c r="X5" s="100">
        <f t="shared" si="0"/>
        <v>188841033</v>
      </c>
      <c r="Y5" s="100">
        <f t="shared" si="0"/>
        <v>46456336</v>
      </c>
      <c r="Z5" s="137">
        <f>+IF(X5&lt;&gt;0,+(Y5/X5)*100,0)</f>
        <v>24.600763542741262</v>
      </c>
      <c r="AA5" s="153">
        <f>SUM(AA6:AA8)</f>
        <v>257715903</v>
      </c>
    </row>
    <row r="6" spans="1:27" ht="12.75">
      <c r="A6" s="138" t="s">
        <v>75</v>
      </c>
      <c r="B6" s="136"/>
      <c r="C6" s="155"/>
      <c r="D6" s="155"/>
      <c r="E6" s="156">
        <v>70000</v>
      </c>
      <c r="F6" s="60">
        <v>827000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52497</v>
      </c>
      <c r="Y6" s="60">
        <v>-52497</v>
      </c>
      <c r="Z6" s="140">
        <v>-100</v>
      </c>
      <c r="AA6" s="155">
        <v>827000</v>
      </c>
    </row>
    <row r="7" spans="1:27" ht="12.75">
      <c r="A7" s="138" t="s">
        <v>76</v>
      </c>
      <c r="B7" s="136"/>
      <c r="C7" s="157"/>
      <c r="D7" s="157"/>
      <c r="E7" s="158">
        <v>245269238</v>
      </c>
      <c r="F7" s="159">
        <v>249046589</v>
      </c>
      <c r="G7" s="159">
        <v>116984894</v>
      </c>
      <c r="H7" s="159">
        <v>9860506</v>
      </c>
      <c r="I7" s="159">
        <v>2744594</v>
      </c>
      <c r="J7" s="159">
        <v>129589994</v>
      </c>
      <c r="K7" s="159">
        <v>14231192</v>
      </c>
      <c r="L7" s="159">
        <v>1771002</v>
      </c>
      <c r="M7" s="159">
        <v>22119107</v>
      </c>
      <c r="N7" s="159">
        <v>38121301</v>
      </c>
      <c r="O7" s="159">
        <v>6063613</v>
      </c>
      <c r="P7" s="159">
        <v>3186765</v>
      </c>
      <c r="Q7" s="159">
        <v>58303444</v>
      </c>
      <c r="R7" s="159">
        <v>67553822</v>
      </c>
      <c r="S7" s="159"/>
      <c r="T7" s="159"/>
      <c r="U7" s="159"/>
      <c r="V7" s="159"/>
      <c r="W7" s="159">
        <v>235265117</v>
      </c>
      <c r="X7" s="159">
        <v>183951927</v>
      </c>
      <c r="Y7" s="159">
        <v>51313190</v>
      </c>
      <c r="Z7" s="141">
        <v>27.89</v>
      </c>
      <c r="AA7" s="157">
        <v>249046589</v>
      </c>
    </row>
    <row r="8" spans="1:27" ht="12.75">
      <c r="A8" s="138" t="s">
        <v>77</v>
      </c>
      <c r="B8" s="136"/>
      <c r="C8" s="155"/>
      <c r="D8" s="155"/>
      <c r="E8" s="156">
        <v>6448814</v>
      </c>
      <c r="F8" s="60">
        <v>7842314</v>
      </c>
      <c r="G8" s="60">
        <v>5892</v>
      </c>
      <c r="H8" s="60">
        <v>10007</v>
      </c>
      <c r="I8" s="60">
        <v>2768</v>
      </c>
      <c r="J8" s="60">
        <v>18667</v>
      </c>
      <c r="K8" s="60">
        <v>7363</v>
      </c>
      <c r="L8" s="60">
        <v>2842</v>
      </c>
      <c r="M8" s="60">
        <v>1690</v>
      </c>
      <c r="N8" s="60">
        <v>11895</v>
      </c>
      <c r="O8" s="60">
        <v>1690</v>
      </c>
      <c r="P8" s="60"/>
      <c r="Q8" s="60"/>
      <c r="R8" s="60">
        <v>1690</v>
      </c>
      <c r="S8" s="60"/>
      <c r="T8" s="60"/>
      <c r="U8" s="60"/>
      <c r="V8" s="60"/>
      <c r="W8" s="60">
        <v>32252</v>
      </c>
      <c r="X8" s="60">
        <v>4836609</v>
      </c>
      <c r="Y8" s="60">
        <v>-4804357</v>
      </c>
      <c r="Z8" s="140">
        <v>-99.33</v>
      </c>
      <c r="AA8" s="155">
        <v>7842314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9021895</v>
      </c>
      <c r="F9" s="100">
        <f t="shared" si="1"/>
        <v>7630345</v>
      </c>
      <c r="G9" s="100">
        <f t="shared" si="1"/>
        <v>561764</v>
      </c>
      <c r="H9" s="100">
        <f t="shared" si="1"/>
        <v>510477</v>
      </c>
      <c r="I9" s="100">
        <f t="shared" si="1"/>
        <v>286520</v>
      </c>
      <c r="J9" s="100">
        <f t="shared" si="1"/>
        <v>1358761</v>
      </c>
      <c r="K9" s="100">
        <f t="shared" si="1"/>
        <v>550099</v>
      </c>
      <c r="L9" s="100">
        <f t="shared" si="1"/>
        <v>345026</v>
      </c>
      <c r="M9" s="100">
        <f t="shared" si="1"/>
        <v>153898</v>
      </c>
      <c r="N9" s="100">
        <f t="shared" si="1"/>
        <v>1049023</v>
      </c>
      <c r="O9" s="100">
        <f t="shared" si="1"/>
        <v>434146</v>
      </c>
      <c r="P9" s="100">
        <f t="shared" si="1"/>
        <v>423302</v>
      </c>
      <c r="Q9" s="100">
        <f t="shared" si="1"/>
        <v>387847</v>
      </c>
      <c r="R9" s="100">
        <f t="shared" si="1"/>
        <v>1245295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3653079</v>
      </c>
      <c r="X9" s="100">
        <f t="shared" si="1"/>
        <v>6766425</v>
      </c>
      <c r="Y9" s="100">
        <f t="shared" si="1"/>
        <v>-3113346</v>
      </c>
      <c r="Z9" s="137">
        <f>+IF(X9&lt;&gt;0,+(Y9/X9)*100,0)</f>
        <v>-46.01168268324854</v>
      </c>
      <c r="AA9" s="153">
        <f>SUM(AA10:AA14)</f>
        <v>7630345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>
        <v>12171</v>
      </c>
      <c r="I10" s="60">
        <v>4452</v>
      </c>
      <c r="J10" s="60">
        <v>16623</v>
      </c>
      <c r="K10" s="60">
        <v>8302</v>
      </c>
      <c r="L10" s="60">
        <v>2737</v>
      </c>
      <c r="M10" s="60">
        <v>1825</v>
      </c>
      <c r="N10" s="60">
        <v>12864</v>
      </c>
      <c r="O10" s="60">
        <v>1825</v>
      </c>
      <c r="P10" s="60">
        <v>1825</v>
      </c>
      <c r="Q10" s="60">
        <v>1825</v>
      </c>
      <c r="R10" s="60">
        <v>5475</v>
      </c>
      <c r="S10" s="60"/>
      <c r="T10" s="60"/>
      <c r="U10" s="60"/>
      <c r="V10" s="60"/>
      <c r="W10" s="60">
        <v>34962</v>
      </c>
      <c r="X10" s="60"/>
      <c r="Y10" s="60">
        <v>34962</v>
      </c>
      <c r="Z10" s="140">
        <v>0</v>
      </c>
      <c r="AA10" s="155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>
        <v>9021895</v>
      </c>
      <c r="F12" s="60">
        <v>7630345</v>
      </c>
      <c r="G12" s="60">
        <v>561764</v>
      </c>
      <c r="H12" s="60">
        <v>498306</v>
      </c>
      <c r="I12" s="60">
        <v>282068</v>
      </c>
      <c r="J12" s="60">
        <v>1342138</v>
      </c>
      <c r="K12" s="60">
        <v>541797</v>
      </c>
      <c r="L12" s="60">
        <v>342289</v>
      </c>
      <c r="M12" s="60">
        <v>152073</v>
      </c>
      <c r="N12" s="60">
        <v>1036159</v>
      </c>
      <c r="O12" s="60">
        <v>432321</v>
      </c>
      <c r="P12" s="60">
        <v>421477</v>
      </c>
      <c r="Q12" s="60">
        <v>386022</v>
      </c>
      <c r="R12" s="60">
        <v>1239820</v>
      </c>
      <c r="S12" s="60"/>
      <c r="T12" s="60"/>
      <c r="U12" s="60"/>
      <c r="V12" s="60"/>
      <c r="W12" s="60">
        <v>3618117</v>
      </c>
      <c r="X12" s="60">
        <v>6766425</v>
      </c>
      <c r="Y12" s="60">
        <v>-3148308</v>
      </c>
      <c r="Z12" s="140">
        <v>-46.53</v>
      </c>
      <c r="AA12" s="155">
        <v>7630345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72457000</v>
      </c>
      <c r="F15" s="100">
        <f t="shared" si="2"/>
        <v>69020700</v>
      </c>
      <c r="G15" s="100">
        <f t="shared" si="2"/>
        <v>65231</v>
      </c>
      <c r="H15" s="100">
        <f t="shared" si="2"/>
        <v>10417</v>
      </c>
      <c r="I15" s="100">
        <f t="shared" si="2"/>
        <v>2007334</v>
      </c>
      <c r="J15" s="100">
        <f t="shared" si="2"/>
        <v>2082982</v>
      </c>
      <c r="K15" s="100">
        <f t="shared" si="2"/>
        <v>1251</v>
      </c>
      <c r="L15" s="100">
        <f t="shared" si="2"/>
        <v>3633</v>
      </c>
      <c r="M15" s="100">
        <f t="shared" si="2"/>
        <v>0</v>
      </c>
      <c r="N15" s="100">
        <f t="shared" si="2"/>
        <v>4884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2087866</v>
      </c>
      <c r="X15" s="100">
        <f t="shared" si="2"/>
        <v>54342756</v>
      </c>
      <c r="Y15" s="100">
        <f t="shared" si="2"/>
        <v>-52254890</v>
      </c>
      <c r="Z15" s="137">
        <f>+IF(X15&lt;&gt;0,+(Y15/X15)*100,0)</f>
        <v>-96.15796813838445</v>
      </c>
      <c r="AA15" s="153">
        <f>SUM(AA16:AA18)</f>
        <v>69020700</v>
      </c>
    </row>
    <row r="16" spans="1:27" ht="12.75">
      <c r="A16" s="138" t="s">
        <v>85</v>
      </c>
      <c r="B16" s="136"/>
      <c r="C16" s="155"/>
      <c r="D16" s="155"/>
      <c r="E16" s="156">
        <v>140000</v>
      </c>
      <c r="F16" s="60">
        <v>140000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105003</v>
      </c>
      <c r="Y16" s="60">
        <v>-105003</v>
      </c>
      <c r="Z16" s="140">
        <v>-100</v>
      </c>
      <c r="AA16" s="155">
        <v>140000</v>
      </c>
    </row>
    <row r="17" spans="1:27" ht="12.75">
      <c r="A17" s="138" t="s">
        <v>86</v>
      </c>
      <c r="B17" s="136"/>
      <c r="C17" s="155"/>
      <c r="D17" s="155"/>
      <c r="E17" s="156">
        <v>72317000</v>
      </c>
      <c r="F17" s="60">
        <v>68880700</v>
      </c>
      <c r="G17" s="60">
        <v>65231</v>
      </c>
      <c r="H17" s="60">
        <v>10417</v>
      </c>
      <c r="I17" s="60">
        <v>2007334</v>
      </c>
      <c r="J17" s="60">
        <v>2082982</v>
      </c>
      <c r="K17" s="60">
        <v>1251</v>
      </c>
      <c r="L17" s="60">
        <v>3633</v>
      </c>
      <c r="M17" s="60"/>
      <c r="N17" s="60">
        <v>4884</v>
      </c>
      <c r="O17" s="60"/>
      <c r="P17" s="60"/>
      <c r="Q17" s="60"/>
      <c r="R17" s="60"/>
      <c r="S17" s="60"/>
      <c r="T17" s="60"/>
      <c r="U17" s="60"/>
      <c r="V17" s="60"/>
      <c r="W17" s="60">
        <v>2087866</v>
      </c>
      <c r="X17" s="60">
        <v>54237753</v>
      </c>
      <c r="Y17" s="60">
        <v>-52149887</v>
      </c>
      <c r="Z17" s="140">
        <v>-96.15</v>
      </c>
      <c r="AA17" s="155">
        <v>68880700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4099866</v>
      </c>
      <c r="F19" s="100">
        <f t="shared" si="3"/>
        <v>4099866</v>
      </c>
      <c r="G19" s="100">
        <f t="shared" si="3"/>
        <v>0</v>
      </c>
      <c r="H19" s="100">
        <f t="shared" si="3"/>
        <v>894787</v>
      </c>
      <c r="I19" s="100">
        <f t="shared" si="3"/>
        <v>596093</v>
      </c>
      <c r="J19" s="100">
        <f t="shared" si="3"/>
        <v>1490880</v>
      </c>
      <c r="K19" s="100">
        <f t="shared" si="3"/>
        <v>850286</v>
      </c>
      <c r="L19" s="100">
        <f t="shared" si="3"/>
        <v>448837</v>
      </c>
      <c r="M19" s="100">
        <f t="shared" si="3"/>
        <v>607879</v>
      </c>
      <c r="N19" s="100">
        <f t="shared" si="3"/>
        <v>1907002</v>
      </c>
      <c r="O19" s="100">
        <f t="shared" si="3"/>
        <v>607879</v>
      </c>
      <c r="P19" s="100">
        <f t="shared" si="3"/>
        <v>607165</v>
      </c>
      <c r="Q19" s="100">
        <f t="shared" si="3"/>
        <v>607165</v>
      </c>
      <c r="R19" s="100">
        <f t="shared" si="3"/>
        <v>1822209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5220091</v>
      </c>
      <c r="X19" s="100">
        <f t="shared" si="3"/>
        <v>3074904</v>
      </c>
      <c r="Y19" s="100">
        <f t="shared" si="3"/>
        <v>2145187</v>
      </c>
      <c r="Z19" s="137">
        <f>+IF(X19&lt;&gt;0,+(Y19/X19)*100,0)</f>
        <v>69.76435687097874</v>
      </c>
      <c r="AA19" s="153">
        <f>SUM(AA20:AA23)</f>
        <v>4099866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>
        <v>447592</v>
      </c>
      <c r="M22" s="159"/>
      <c r="N22" s="159">
        <v>447592</v>
      </c>
      <c r="O22" s="159"/>
      <c r="P22" s="159"/>
      <c r="Q22" s="159"/>
      <c r="R22" s="159"/>
      <c r="S22" s="159"/>
      <c r="T22" s="159"/>
      <c r="U22" s="159"/>
      <c r="V22" s="159"/>
      <c r="W22" s="159">
        <v>447592</v>
      </c>
      <c r="X22" s="159"/>
      <c r="Y22" s="159">
        <v>447592</v>
      </c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>
        <v>4099866</v>
      </c>
      <c r="F23" s="60">
        <v>4099866</v>
      </c>
      <c r="G23" s="60"/>
      <c r="H23" s="60">
        <v>894787</v>
      </c>
      <c r="I23" s="60">
        <v>596093</v>
      </c>
      <c r="J23" s="60">
        <v>1490880</v>
      </c>
      <c r="K23" s="60">
        <v>850286</v>
      </c>
      <c r="L23" s="60">
        <v>1245</v>
      </c>
      <c r="M23" s="60">
        <v>607879</v>
      </c>
      <c r="N23" s="60">
        <v>1459410</v>
      </c>
      <c r="O23" s="60">
        <v>607879</v>
      </c>
      <c r="P23" s="60">
        <v>607165</v>
      </c>
      <c r="Q23" s="60">
        <v>607165</v>
      </c>
      <c r="R23" s="60">
        <v>1822209</v>
      </c>
      <c r="S23" s="60"/>
      <c r="T23" s="60"/>
      <c r="U23" s="60"/>
      <c r="V23" s="60"/>
      <c r="W23" s="60">
        <v>4772499</v>
      </c>
      <c r="X23" s="60">
        <v>3074904</v>
      </c>
      <c r="Y23" s="60">
        <v>1697595</v>
      </c>
      <c r="Z23" s="140">
        <v>55.21</v>
      </c>
      <c r="AA23" s="155">
        <v>4099866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337366813</v>
      </c>
      <c r="F25" s="73">
        <f t="shared" si="4"/>
        <v>338466814</v>
      </c>
      <c r="G25" s="73">
        <f t="shared" si="4"/>
        <v>117617781</v>
      </c>
      <c r="H25" s="73">
        <f t="shared" si="4"/>
        <v>11286194</v>
      </c>
      <c r="I25" s="73">
        <f t="shared" si="4"/>
        <v>5637309</v>
      </c>
      <c r="J25" s="73">
        <f t="shared" si="4"/>
        <v>134541284</v>
      </c>
      <c r="K25" s="73">
        <f t="shared" si="4"/>
        <v>15640191</v>
      </c>
      <c r="L25" s="73">
        <f t="shared" si="4"/>
        <v>2571340</v>
      </c>
      <c r="M25" s="73">
        <f t="shared" si="4"/>
        <v>22882574</v>
      </c>
      <c r="N25" s="73">
        <f t="shared" si="4"/>
        <v>41094105</v>
      </c>
      <c r="O25" s="73">
        <f t="shared" si="4"/>
        <v>7107328</v>
      </c>
      <c r="P25" s="73">
        <f t="shared" si="4"/>
        <v>4217232</v>
      </c>
      <c r="Q25" s="73">
        <f t="shared" si="4"/>
        <v>59298456</v>
      </c>
      <c r="R25" s="73">
        <f t="shared" si="4"/>
        <v>70623016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246258405</v>
      </c>
      <c r="X25" s="73">
        <f t="shared" si="4"/>
        <v>253025118</v>
      </c>
      <c r="Y25" s="73">
        <f t="shared" si="4"/>
        <v>-6766713</v>
      </c>
      <c r="Z25" s="170">
        <f>+IF(X25&lt;&gt;0,+(Y25/X25)*100,0)</f>
        <v>-2.674324609938528</v>
      </c>
      <c r="AA25" s="168">
        <f>+AA5+AA9+AA15+AA19+AA24</f>
        <v>338466814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158566196</v>
      </c>
      <c r="F28" s="100">
        <f t="shared" si="5"/>
        <v>162337438</v>
      </c>
      <c r="G28" s="100">
        <f t="shared" si="5"/>
        <v>12835681</v>
      </c>
      <c r="H28" s="100">
        <f t="shared" si="5"/>
        <v>20714035</v>
      </c>
      <c r="I28" s="100">
        <f t="shared" si="5"/>
        <v>24063121</v>
      </c>
      <c r="J28" s="100">
        <f t="shared" si="5"/>
        <v>57612837</v>
      </c>
      <c r="K28" s="100">
        <f t="shared" si="5"/>
        <v>7517417</v>
      </c>
      <c r="L28" s="100">
        <f t="shared" si="5"/>
        <v>14401152</v>
      </c>
      <c r="M28" s="100">
        <f t="shared" si="5"/>
        <v>16452375</v>
      </c>
      <c r="N28" s="100">
        <f t="shared" si="5"/>
        <v>38370944</v>
      </c>
      <c r="O28" s="100">
        <f t="shared" si="5"/>
        <v>18669497</v>
      </c>
      <c r="P28" s="100">
        <f t="shared" si="5"/>
        <v>21658017</v>
      </c>
      <c r="Q28" s="100">
        <f t="shared" si="5"/>
        <v>27666580</v>
      </c>
      <c r="R28" s="100">
        <f t="shared" si="5"/>
        <v>67994094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163977875</v>
      </c>
      <c r="X28" s="100">
        <f t="shared" si="5"/>
        <v>118924650</v>
      </c>
      <c r="Y28" s="100">
        <f t="shared" si="5"/>
        <v>45053225</v>
      </c>
      <c r="Z28" s="137">
        <f>+IF(X28&lt;&gt;0,+(Y28/X28)*100,0)</f>
        <v>37.88384073444824</v>
      </c>
      <c r="AA28" s="153">
        <f>SUM(AA29:AA31)</f>
        <v>162337438</v>
      </c>
    </row>
    <row r="29" spans="1:27" ht="12.75">
      <c r="A29" s="138" t="s">
        <v>75</v>
      </c>
      <c r="B29" s="136"/>
      <c r="C29" s="155"/>
      <c r="D29" s="155"/>
      <c r="E29" s="156">
        <v>50041579</v>
      </c>
      <c r="F29" s="60">
        <v>52546270</v>
      </c>
      <c r="G29" s="60">
        <v>3580575</v>
      </c>
      <c r="H29" s="60">
        <v>4617070</v>
      </c>
      <c r="I29" s="60">
        <v>6051403</v>
      </c>
      <c r="J29" s="60">
        <v>14249048</v>
      </c>
      <c r="K29" s="60">
        <v>2640829</v>
      </c>
      <c r="L29" s="60">
        <v>4121701</v>
      </c>
      <c r="M29" s="60">
        <v>3774877</v>
      </c>
      <c r="N29" s="60">
        <v>10537407</v>
      </c>
      <c r="O29" s="60">
        <v>3580201</v>
      </c>
      <c r="P29" s="60">
        <v>5029404</v>
      </c>
      <c r="Q29" s="60">
        <v>7751793</v>
      </c>
      <c r="R29" s="60">
        <v>16361398</v>
      </c>
      <c r="S29" s="60"/>
      <c r="T29" s="60"/>
      <c r="U29" s="60"/>
      <c r="V29" s="60"/>
      <c r="W29" s="60">
        <v>41147853</v>
      </c>
      <c r="X29" s="60">
        <v>37531188</v>
      </c>
      <c r="Y29" s="60">
        <v>3616665</v>
      </c>
      <c r="Z29" s="140">
        <v>9.64</v>
      </c>
      <c r="AA29" s="155">
        <v>52546270</v>
      </c>
    </row>
    <row r="30" spans="1:27" ht="12.75">
      <c r="A30" s="138" t="s">
        <v>76</v>
      </c>
      <c r="B30" s="136"/>
      <c r="C30" s="157"/>
      <c r="D30" s="157"/>
      <c r="E30" s="158">
        <v>65926713</v>
      </c>
      <c r="F30" s="159">
        <v>63298914</v>
      </c>
      <c r="G30" s="159">
        <v>6859056</v>
      </c>
      <c r="H30" s="159">
        <v>12646030</v>
      </c>
      <c r="I30" s="159">
        <v>11682998</v>
      </c>
      <c r="J30" s="159">
        <v>31188084</v>
      </c>
      <c r="K30" s="159">
        <v>2446276</v>
      </c>
      <c r="L30" s="159">
        <v>8150162</v>
      </c>
      <c r="M30" s="159">
        <v>10025112</v>
      </c>
      <c r="N30" s="159">
        <v>20621550</v>
      </c>
      <c r="O30" s="159">
        <v>10645549</v>
      </c>
      <c r="P30" s="159">
        <v>13798927</v>
      </c>
      <c r="Q30" s="159">
        <v>14270104</v>
      </c>
      <c r="R30" s="159">
        <v>38714580</v>
      </c>
      <c r="S30" s="159"/>
      <c r="T30" s="159"/>
      <c r="U30" s="159"/>
      <c r="V30" s="159"/>
      <c r="W30" s="159">
        <v>90524214</v>
      </c>
      <c r="X30" s="159">
        <v>49445037</v>
      </c>
      <c r="Y30" s="159">
        <v>41079177</v>
      </c>
      <c r="Z30" s="141">
        <v>83.08</v>
      </c>
      <c r="AA30" s="157">
        <v>63298914</v>
      </c>
    </row>
    <row r="31" spans="1:27" ht="12.75">
      <c r="A31" s="138" t="s">
        <v>77</v>
      </c>
      <c r="B31" s="136"/>
      <c r="C31" s="155"/>
      <c r="D31" s="155"/>
      <c r="E31" s="156">
        <v>42597904</v>
      </c>
      <c r="F31" s="60">
        <v>46492254</v>
      </c>
      <c r="G31" s="60">
        <v>2396050</v>
      </c>
      <c r="H31" s="60">
        <v>3450935</v>
      </c>
      <c r="I31" s="60">
        <v>6328720</v>
      </c>
      <c r="J31" s="60">
        <v>12175705</v>
      </c>
      <c r="K31" s="60">
        <v>2430312</v>
      </c>
      <c r="L31" s="60">
        <v>2129289</v>
      </c>
      <c r="M31" s="60">
        <v>2652386</v>
      </c>
      <c r="N31" s="60">
        <v>7211987</v>
      </c>
      <c r="O31" s="60">
        <v>4443747</v>
      </c>
      <c r="P31" s="60">
        <v>2829686</v>
      </c>
      <c r="Q31" s="60">
        <v>5644683</v>
      </c>
      <c r="R31" s="60">
        <v>12918116</v>
      </c>
      <c r="S31" s="60"/>
      <c r="T31" s="60"/>
      <c r="U31" s="60"/>
      <c r="V31" s="60"/>
      <c r="W31" s="60">
        <v>32305808</v>
      </c>
      <c r="X31" s="60">
        <v>31948425</v>
      </c>
      <c r="Y31" s="60">
        <v>357383</v>
      </c>
      <c r="Z31" s="140">
        <v>1.12</v>
      </c>
      <c r="AA31" s="155">
        <v>46492254</v>
      </c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43513487</v>
      </c>
      <c r="F32" s="100">
        <f t="shared" si="6"/>
        <v>47630392</v>
      </c>
      <c r="G32" s="100">
        <f t="shared" si="6"/>
        <v>5486244</v>
      </c>
      <c r="H32" s="100">
        <f t="shared" si="6"/>
        <v>2988453</v>
      </c>
      <c r="I32" s="100">
        <f t="shared" si="6"/>
        <v>4849395</v>
      </c>
      <c r="J32" s="100">
        <f t="shared" si="6"/>
        <v>13324092</v>
      </c>
      <c r="K32" s="100">
        <f t="shared" si="6"/>
        <v>3117052</v>
      </c>
      <c r="L32" s="100">
        <f t="shared" si="6"/>
        <v>3044606</v>
      </c>
      <c r="M32" s="100">
        <f t="shared" si="6"/>
        <v>3154207</v>
      </c>
      <c r="N32" s="100">
        <f t="shared" si="6"/>
        <v>9315865</v>
      </c>
      <c r="O32" s="100">
        <f t="shared" si="6"/>
        <v>3596550</v>
      </c>
      <c r="P32" s="100">
        <f t="shared" si="6"/>
        <v>3417201</v>
      </c>
      <c r="Q32" s="100">
        <f t="shared" si="6"/>
        <v>3366576</v>
      </c>
      <c r="R32" s="100">
        <f t="shared" si="6"/>
        <v>10380327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33020284</v>
      </c>
      <c r="X32" s="100">
        <f t="shared" si="6"/>
        <v>32635116</v>
      </c>
      <c r="Y32" s="100">
        <f t="shared" si="6"/>
        <v>385168</v>
      </c>
      <c r="Z32" s="137">
        <f>+IF(X32&lt;&gt;0,+(Y32/X32)*100,0)</f>
        <v>1.180225619544297</v>
      </c>
      <c r="AA32" s="153">
        <f>SUM(AA33:AA37)</f>
        <v>47630392</v>
      </c>
    </row>
    <row r="33" spans="1:27" ht="12.75">
      <c r="A33" s="138" t="s">
        <v>79</v>
      </c>
      <c r="B33" s="136"/>
      <c r="C33" s="155"/>
      <c r="D33" s="155"/>
      <c r="E33" s="156"/>
      <c r="F33" s="60"/>
      <c r="G33" s="60">
        <v>2781472</v>
      </c>
      <c r="H33" s="60">
        <v>1096752</v>
      </c>
      <c r="I33" s="60">
        <v>971857</v>
      </c>
      <c r="J33" s="60">
        <v>4850081</v>
      </c>
      <c r="K33" s="60">
        <v>751515</v>
      </c>
      <c r="L33" s="60">
        <v>748694</v>
      </c>
      <c r="M33" s="60">
        <v>861923</v>
      </c>
      <c r="N33" s="60">
        <v>2362132</v>
      </c>
      <c r="O33" s="60">
        <v>800480</v>
      </c>
      <c r="P33" s="60">
        <v>814344</v>
      </c>
      <c r="Q33" s="60">
        <v>805485</v>
      </c>
      <c r="R33" s="60">
        <v>2420309</v>
      </c>
      <c r="S33" s="60"/>
      <c r="T33" s="60"/>
      <c r="U33" s="60"/>
      <c r="V33" s="60"/>
      <c r="W33" s="60">
        <v>9632522</v>
      </c>
      <c r="X33" s="60"/>
      <c r="Y33" s="60">
        <v>9632522</v>
      </c>
      <c r="Z33" s="140">
        <v>0</v>
      </c>
      <c r="AA33" s="155"/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>
        <v>43513487</v>
      </c>
      <c r="F35" s="60">
        <v>47630392</v>
      </c>
      <c r="G35" s="60">
        <v>2704772</v>
      </c>
      <c r="H35" s="60">
        <v>1891701</v>
      </c>
      <c r="I35" s="60">
        <v>3877538</v>
      </c>
      <c r="J35" s="60">
        <v>8474011</v>
      </c>
      <c r="K35" s="60">
        <v>2365537</v>
      </c>
      <c r="L35" s="60">
        <v>2295912</v>
      </c>
      <c r="M35" s="60">
        <v>2292284</v>
      </c>
      <c r="N35" s="60">
        <v>6953733</v>
      </c>
      <c r="O35" s="60">
        <v>2796070</v>
      </c>
      <c r="P35" s="60">
        <v>2602857</v>
      </c>
      <c r="Q35" s="60">
        <v>2561091</v>
      </c>
      <c r="R35" s="60">
        <v>7960018</v>
      </c>
      <c r="S35" s="60"/>
      <c r="T35" s="60"/>
      <c r="U35" s="60"/>
      <c r="V35" s="60"/>
      <c r="W35" s="60">
        <v>23387762</v>
      </c>
      <c r="X35" s="60">
        <v>32635116</v>
      </c>
      <c r="Y35" s="60">
        <v>-9247354</v>
      </c>
      <c r="Z35" s="140">
        <v>-28.34</v>
      </c>
      <c r="AA35" s="155">
        <v>47630392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172703539</v>
      </c>
      <c r="F38" s="100">
        <f t="shared" si="7"/>
        <v>170643702</v>
      </c>
      <c r="G38" s="100">
        <f t="shared" si="7"/>
        <v>3636583</v>
      </c>
      <c r="H38" s="100">
        <f t="shared" si="7"/>
        <v>3628712</v>
      </c>
      <c r="I38" s="100">
        <f t="shared" si="7"/>
        <v>4821512</v>
      </c>
      <c r="J38" s="100">
        <f t="shared" si="7"/>
        <v>12086807</v>
      </c>
      <c r="K38" s="100">
        <f t="shared" si="7"/>
        <v>3064576</v>
      </c>
      <c r="L38" s="100">
        <f t="shared" si="7"/>
        <v>2914888</v>
      </c>
      <c r="M38" s="100">
        <f t="shared" si="7"/>
        <v>3307454</v>
      </c>
      <c r="N38" s="100">
        <f t="shared" si="7"/>
        <v>9286918</v>
      </c>
      <c r="O38" s="100">
        <f t="shared" si="7"/>
        <v>3758507</v>
      </c>
      <c r="P38" s="100">
        <f t="shared" si="7"/>
        <v>3254699</v>
      </c>
      <c r="Q38" s="100">
        <f t="shared" si="7"/>
        <v>4881011</v>
      </c>
      <c r="R38" s="100">
        <f t="shared" si="7"/>
        <v>11894217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33267942</v>
      </c>
      <c r="X38" s="100">
        <f t="shared" si="7"/>
        <v>129527658</v>
      </c>
      <c r="Y38" s="100">
        <f t="shared" si="7"/>
        <v>-96259716</v>
      </c>
      <c r="Z38" s="137">
        <f>+IF(X38&lt;&gt;0,+(Y38/X38)*100,0)</f>
        <v>-74.31595497542308</v>
      </c>
      <c r="AA38" s="153">
        <f>SUM(AA39:AA41)</f>
        <v>170643702</v>
      </c>
    </row>
    <row r="39" spans="1:27" ht="12.75">
      <c r="A39" s="138" t="s">
        <v>85</v>
      </c>
      <c r="B39" s="136"/>
      <c r="C39" s="155"/>
      <c r="D39" s="155"/>
      <c r="E39" s="156">
        <v>25529902</v>
      </c>
      <c r="F39" s="60">
        <v>27064867</v>
      </c>
      <c r="G39" s="60">
        <v>1076554</v>
      </c>
      <c r="H39" s="60">
        <v>1566492</v>
      </c>
      <c r="I39" s="60">
        <v>1535090</v>
      </c>
      <c r="J39" s="60">
        <v>4178136</v>
      </c>
      <c r="K39" s="60">
        <v>1499130</v>
      </c>
      <c r="L39" s="60">
        <v>1270526</v>
      </c>
      <c r="M39" s="60">
        <v>1276869</v>
      </c>
      <c r="N39" s="60">
        <v>4046525</v>
      </c>
      <c r="O39" s="60">
        <v>1466813</v>
      </c>
      <c r="P39" s="60">
        <v>1345055</v>
      </c>
      <c r="Q39" s="60">
        <v>1656727</v>
      </c>
      <c r="R39" s="60">
        <v>4468595</v>
      </c>
      <c r="S39" s="60"/>
      <c r="T39" s="60"/>
      <c r="U39" s="60"/>
      <c r="V39" s="60"/>
      <c r="W39" s="60">
        <v>12693256</v>
      </c>
      <c r="X39" s="60">
        <v>19147428</v>
      </c>
      <c r="Y39" s="60">
        <v>-6454172</v>
      </c>
      <c r="Z39" s="140">
        <v>-33.71</v>
      </c>
      <c r="AA39" s="155">
        <v>27064867</v>
      </c>
    </row>
    <row r="40" spans="1:27" ht="12.75">
      <c r="A40" s="138" t="s">
        <v>86</v>
      </c>
      <c r="B40" s="136"/>
      <c r="C40" s="155"/>
      <c r="D40" s="155"/>
      <c r="E40" s="156">
        <v>147173637</v>
      </c>
      <c r="F40" s="60">
        <v>143578835</v>
      </c>
      <c r="G40" s="60">
        <v>2560029</v>
      </c>
      <c r="H40" s="60">
        <v>2062220</v>
      </c>
      <c r="I40" s="60">
        <v>3286422</v>
      </c>
      <c r="J40" s="60">
        <v>7908671</v>
      </c>
      <c r="K40" s="60">
        <v>1565446</v>
      </c>
      <c r="L40" s="60">
        <v>1644362</v>
      </c>
      <c r="M40" s="60">
        <v>2030585</v>
      </c>
      <c r="N40" s="60">
        <v>5240393</v>
      </c>
      <c r="O40" s="60">
        <v>2291694</v>
      </c>
      <c r="P40" s="60">
        <v>1909644</v>
      </c>
      <c r="Q40" s="60">
        <v>3224284</v>
      </c>
      <c r="R40" s="60">
        <v>7425622</v>
      </c>
      <c r="S40" s="60"/>
      <c r="T40" s="60"/>
      <c r="U40" s="60"/>
      <c r="V40" s="60"/>
      <c r="W40" s="60">
        <v>20574686</v>
      </c>
      <c r="X40" s="60">
        <v>110380230</v>
      </c>
      <c r="Y40" s="60">
        <v>-89805544</v>
      </c>
      <c r="Z40" s="140">
        <v>-81.36</v>
      </c>
      <c r="AA40" s="155">
        <v>143578835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19120832</v>
      </c>
      <c r="F42" s="100">
        <f t="shared" si="8"/>
        <v>18155143</v>
      </c>
      <c r="G42" s="100">
        <f t="shared" si="8"/>
        <v>0</v>
      </c>
      <c r="H42" s="100">
        <f t="shared" si="8"/>
        <v>1514592</v>
      </c>
      <c r="I42" s="100">
        <f t="shared" si="8"/>
        <v>2040464</v>
      </c>
      <c r="J42" s="100">
        <f t="shared" si="8"/>
        <v>3555056</v>
      </c>
      <c r="K42" s="100">
        <f t="shared" si="8"/>
        <v>1956508</v>
      </c>
      <c r="L42" s="100">
        <f t="shared" si="8"/>
        <v>1163577</v>
      </c>
      <c r="M42" s="100">
        <f t="shared" si="8"/>
        <v>1246192</v>
      </c>
      <c r="N42" s="100">
        <f t="shared" si="8"/>
        <v>4366277</v>
      </c>
      <c r="O42" s="100">
        <f t="shared" si="8"/>
        <v>1422093</v>
      </c>
      <c r="P42" s="100">
        <f t="shared" si="8"/>
        <v>1138450</v>
      </c>
      <c r="Q42" s="100">
        <f t="shared" si="8"/>
        <v>2406915</v>
      </c>
      <c r="R42" s="100">
        <f t="shared" si="8"/>
        <v>4967458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12888791</v>
      </c>
      <c r="X42" s="100">
        <f t="shared" si="8"/>
        <v>14340627</v>
      </c>
      <c r="Y42" s="100">
        <f t="shared" si="8"/>
        <v>-1451836</v>
      </c>
      <c r="Z42" s="137">
        <f>+IF(X42&lt;&gt;0,+(Y42/X42)*100,0)</f>
        <v>-10.123936700954568</v>
      </c>
      <c r="AA42" s="153">
        <f>SUM(AA43:AA46)</f>
        <v>18155143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>
        <v>19120832</v>
      </c>
      <c r="F46" s="60">
        <v>18155143</v>
      </c>
      <c r="G46" s="60"/>
      <c r="H46" s="60">
        <v>1514592</v>
      </c>
      <c r="I46" s="60">
        <v>2040464</v>
      </c>
      <c r="J46" s="60">
        <v>3555056</v>
      </c>
      <c r="K46" s="60">
        <v>1956508</v>
      </c>
      <c r="L46" s="60">
        <v>1163577</v>
      </c>
      <c r="M46" s="60">
        <v>1246192</v>
      </c>
      <c r="N46" s="60">
        <v>4366277</v>
      </c>
      <c r="O46" s="60">
        <v>1422093</v>
      </c>
      <c r="P46" s="60">
        <v>1138450</v>
      </c>
      <c r="Q46" s="60">
        <v>2406915</v>
      </c>
      <c r="R46" s="60">
        <v>4967458</v>
      </c>
      <c r="S46" s="60"/>
      <c r="T46" s="60"/>
      <c r="U46" s="60"/>
      <c r="V46" s="60"/>
      <c r="W46" s="60">
        <v>12888791</v>
      </c>
      <c r="X46" s="60">
        <v>14340627</v>
      </c>
      <c r="Y46" s="60">
        <v>-1451836</v>
      </c>
      <c r="Z46" s="140">
        <v>-10.12</v>
      </c>
      <c r="AA46" s="155">
        <v>18155143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393904054</v>
      </c>
      <c r="F48" s="73">
        <f t="shared" si="9"/>
        <v>398766675</v>
      </c>
      <c r="G48" s="73">
        <f t="shared" si="9"/>
        <v>21958508</v>
      </c>
      <c r="H48" s="73">
        <f t="shared" si="9"/>
        <v>28845792</v>
      </c>
      <c r="I48" s="73">
        <f t="shared" si="9"/>
        <v>35774492</v>
      </c>
      <c r="J48" s="73">
        <f t="shared" si="9"/>
        <v>86578792</v>
      </c>
      <c r="K48" s="73">
        <f t="shared" si="9"/>
        <v>15655553</v>
      </c>
      <c r="L48" s="73">
        <f t="shared" si="9"/>
        <v>21524223</v>
      </c>
      <c r="M48" s="73">
        <f t="shared" si="9"/>
        <v>24160228</v>
      </c>
      <c r="N48" s="73">
        <f t="shared" si="9"/>
        <v>61340004</v>
      </c>
      <c r="O48" s="73">
        <f t="shared" si="9"/>
        <v>27446647</v>
      </c>
      <c r="P48" s="73">
        <f t="shared" si="9"/>
        <v>29468367</v>
      </c>
      <c r="Q48" s="73">
        <f t="shared" si="9"/>
        <v>38321082</v>
      </c>
      <c r="R48" s="73">
        <f t="shared" si="9"/>
        <v>95236096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243154892</v>
      </c>
      <c r="X48" s="73">
        <f t="shared" si="9"/>
        <v>295428051</v>
      </c>
      <c r="Y48" s="73">
        <f t="shared" si="9"/>
        <v>-52273159</v>
      </c>
      <c r="Z48" s="170">
        <f>+IF(X48&lt;&gt;0,+(Y48/X48)*100,0)</f>
        <v>-17.694040502606164</v>
      </c>
      <c r="AA48" s="168">
        <f>+AA28+AA32+AA38+AA42+AA47</f>
        <v>398766675</v>
      </c>
    </row>
    <row r="49" spans="1:27" ht="12.7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-56537241</v>
      </c>
      <c r="F49" s="173">
        <f t="shared" si="10"/>
        <v>-60299861</v>
      </c>
      <c r="G49" s="173">
        <f t="shared" si="10"/>
        <v>95659273</v>
      </c>
      <c r="H49" s="173">
        <f t="shared" si="10"/>
        <v>-17559598</v>
      </c>
      <c r="I49" s="173">
        <f t="shared" si="10"/>
        <v>-30137183</v>
      </c>
      <c r="J49" s="173">
        <f t="shared" si="10"/>
        <v>47962492</v>
      </c>
      <c r="K49" s="173">
        <f t="shared" si="10"/>
        <v>-15362</v>
      </c>
      <c r="L49" s="173">
        <f t="shared" si="10"/>
        <v>-18952883</v>
      </c>
      <c r="M49" s="173">
        <f t="shared" si="10"/>
        <v>-1277654</v>
      </c>
      <c r="N49" s="173">
        <f t="shared" si="10"/>
        <v>-20245899</v>
      </c>
      <c r="O49" s="173">
        <f t="shared" si="10"/>
        <v>-20339319</v>
      </c>
      <c r="P49" s="173">
        <f t="shared" si="10"/>
        <v>-25251135</v>
      </c>
      <c r="Q49" s="173">
        <f t="shared" si="10"/>
        <v>20977374</v>
      </c>
      <c r="R49" s="173">
        <f t="shared" si="10"/>
        <v>-24613080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3103513</v>
      </c>
      <c r="X49" s="173">
        <f>IF(F25=F48,0,X25-X48)</f>
        <v>-42402933</v>
      </c>
      <c r="Y49" s="173">
        <f t="shared" si="10"/>
        <v>45506446</v>
      </c>
      <c r="Z49" s="174">
        <f>+IF(X49&lt;&gt;0,+(Y49/X49)*100,0)</f>
        <v>-107.31909983679667</v>
      </c>
      <c r="AA49" s="171">
        <f>+AA25-AA48</f>
        <v>-60299861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19472102</v>
      </c>
      <c r="F5" s="60">
        <v>19472102</v>
      </c>
      <c r="G5" s="60">
        <v>1331000</v>
      </c>
      <c r="H5" s="60">
        <v>5721000</v>
      </c>
      <c r="I5" s="60">
        <v>1427866</v>
      </c>
      <c r="J5" s="60">
        <v>8479866</v>
      </c>
      <c r="K5" s="60">
        <v>1427965</v>
      </c>
      <c r="L5" s="60">
        <v>1427866</v>
      </c>
      <c r="M5" s="60">
        <v>1588353</v>
      </c>
      <c r="N5" s="60">
        <v>4444184</v>
      </c>
      <c r="O5" s="60">
        <v>1588353</v>
      </c>
      <c r="P5" s="60">
        <v>1588353</v>
      </c>
      <c r="Q5" s="60">
        <v>1588353</v>
      </c>
      <c r="R5" s="60">
        <v>4765059</v>
      </c>
      <c r="S5" s="60">
        <v>0</v>
      </c>
      <c r="T5" s="60">
        <v>0</v>
      </c>
      <c r="U5" s="60">
        <v>0</v>
      </c>
      <c r="V5" s="60">
        <v>0</v>
      </c>
      <c r="W5" s="60">
        <v>17689109</v>
      </c>
      <c r="X5" s="60">
        <v>14604075</v>
      </c>
      <c r="Y5" s="60">
        <v>3085034</v>
      </c>
      <c r="Z5" s="140">
        <v>21.12</v>
      </c>
      <c r="AA5" s="155">
        <v>19472102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178606</v>
      </c>
      <c r="H6" s="60">
        <v>0</v>
      </c>
      <c r="I6" s="60">
        <v>0</v>
      </c>
      <c r="J6" s="60">
        <v>178606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178606</v>
      </c>
      <c r="X6" s="60"/>
      <c r="Y6" s="60">
        <v>178606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447592</v>
      </c>
      <c r="M9" s="60">
        <v>0</v>
      </c>
      <c r="N9" s="60">
        <v>447592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447592</v>
      </c>
      <c r="X9" s="60"/>
      <c r="Y9" s="60">
        <v>447592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4099866</v>
      </c>
      <c r="F10" s="54">
        <v>4099866</v>
      </c>
      <c r="G10" s="54">
        <v>0</v>
      </c>
      <c r="H10" s="54">
        <v>694000</v>
      </c>
      <c r="I10" s="54">
        <v>392629</v>
      </c>
      <c r="J10" s="54">
        <v>1086629</v>
      </c>
      <c r="K10" s="54">
        <v>446992</v>
      </c>
      <c r="L10" s="54">
        <v>0</v>
      </c>
      <c r="M10" s="54">
        <v>425837</v>
      </c>
      <c r="N10" s="54">
        <v>872829</v>
      </c>
      <c r="O10" s="54">
        <v>425837</v>
      </c>
      <c r="P10" s="54">
        <v>425837</v>
      </c>
      <c r="Q10" s="54">
        <v>425837</v>
      </c>
      <c r="R10" s="54">
        <v>1277511</v>
      </c>
      <c r="S10" s="54">
        <v>0</v>
      </c>
      <c r="T10" s="54">
        <v>0</v>
      </c>
      <c r="U10" s="54">
        <v>0</v>
      </c>
      <c r="V10" s="54">
        <v>0</v>
      </c>
      <c r="W10" s="54">
        <v>3236969</v>
      </c>
      <c r="X10" s="54">
        <v>3074904</v>
      </c>
      <c r="Y10" s="54">
        <v>162065</v>
      </c>
      <c r="Z10" s="184">
        <v>5.27</v>
      </c>
      <c r="AA10" s="130">
        <v>4099866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54963</v>
      </c>
      <c r="J11" s="60">
        <v>54963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54963</v>
      </c>
      <c r="X11" s="60"/>
      <c r="Y11" s="60">
        <v>54963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0</v>
      </c>
      <c r="D12" s="155">
        <v>0</v>
      </c>
      <c r="E12" s="156">
        <v>2700261</v>
      </c>
      <c r="F12" s="60">
        <v>2700261</v>
      </c>
      <c r="G12" s="60">
        <v>49659</v>
      </c>
      <c r="H12" s="60">
        <v>369418</v>
      </c>
      <c r="I12" s="60">
        <v>209823</v>
      </c>
      <c r="J12" s="60">
        <v>628900</v>
      </c>
      <c r="K12" s="60">
        <v>209824</v>
      </c>
      <c r="L12" s="60">
        <v>209823</v>
      </c>
      <c r="M12" s="60">
        <v>209823</v>
      </c>
      <c r="N12" s="60">
        <v>629470</v>
      </c>
      <c r="O12" s="60">
        <v>209823</v>
      </c>
      <c r="P12" s="60">
        <v>209823</v>
      </c>
      <c r="Q12" s="60">
        <v>209823</v>
      </c>
      <c r="R12" s="60">
        <v>629469</v>
      </c>
      <c r="S12" s="60">
        <v>0</v>
      </c>
      <c r="T12" s="60">
        <v>0</v>
      </c>
      <c r="U12" s="60">
        <v>0</v>
      </c>
      <c r="V12" s="60">
        <v>0</v>
      </c>
      <c r="W12" s="60">
        <v>1887839</v>
      </c>
      <c r="X12" s="60">
        <v>2025198</v>
      </c>
      <c r="Y12" s="60">
        <v>-137359</v>
      </c>
      <c r="Z12" s="140">
        <v>-6.78</v>
      </c>
      <c r="AA12" s="155">
        <v>2700261</v>
      </c>
    </row>
    <row r="13" spans="1:27" ht="12.75">
      <c r="A13" s="181" t="s">
        <v>109</v>
      </c>
      <c r="B13" s="185"/>
      <c r="C13" s="155">
        <v>0</v>
      </c>
      <c r="D13" s="155">
        <v>0</v>
      </c>
      <c r="E13" s="156">
        <v>4500000</v>
      </c>
      <c r="F13" s="60">
        <v>4500000</v>
      </c>
      <c r="G13" s="60">
        <v>501934</v>
      </c>
      <c r="H13" s="60">
        <v>566846</v>
      </c>
      <c r="I13" s="60">
        <v>387259</v>
      </c>
      <c r="J13" s="60">
        <v>1456039</v>
      </c>
      <c r="K13" s="60">
        <v>243341</v>
      </c>
      <c r="L13" s="60">
        <v>125550</v>
      </c>
      <c r="M13" s="60">
        <v>307949</v>
      </c>
      <c r="N13" s="60">
        <v>676840</v>
      </c>
      <c r="O13" s="60">
        <v>377234</v>
      </c>
      <c r="P13" s="60">
        <v>377234</v>
      </c>
      <c r="Q13" s="60">
        <v>294000</v>
      </c>
      <c r="R13" s="60">
        <v>1048468</v>
      </c>
      <c r="S13" s="60">
        <v>0</v>
      </c>
      <c r="T13" s="60">
        <v>0</v>
      </c>
      <c r="U13" s="60">
        <v>0</v>
      </c>
      <c r="V13" s="60">
        <v>0</v>
      </c>
      <c r="W13" s="60">
        <v>3181347</v>
      </c>
      <c r="X13" s="60">
        <v>3375000</v>
      </c>
      <c r="Y13" s="60">
        <v>-193653</v>
      </c>
      <c r="Z13" s="140">
        <v>-5.74</v>
      </c>
      <c r="AA13" s="155">
        <v>4500000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4524671</v>
      </c>
      <c r="F14" s="60">
        <v>4524671</v>
      </c>
      <c r="G14" s="60">
        <v>0</v>
      </c>
      <c r="H14" s="60">
        <v>1281859</v>
      </c>
      <c r="I14" s="60">
        <v>834347</v>
      </c>
      <c r="J14" s="60">
        <v>2116206</v>
      </c>
      <c r="K14" s="60">
        <v>849365</v>
      </c>
      <c r="L14" s="60">
        <v>0</v>
      </c>
      <c r="M14" s="60">
        <v>838850</v>
      </c>
      <c r="N14" s="60">
        <v>1688215</v>
      </c>
      <c r="O14" s="60">
        <v>838850</v>
      </c>
      <c r="P14" s="60">
        <v>838850</v>
      </c>
      <c r="Q14" s="60">
        <v>838850</v>
      </c>
      <c r="R14" s="60">
        <v>2516550</v>
      </c>
      <c r="S14" s="60">
        <v>0</v>
      </c>
      <c r="T14" s="60">
        <v>0</v>
      </c>
      <c r="U14" s="60">
        <v>0</v>
      </c>
      <c r="V14" s="60">
        <v>0</v>
      </c>
      <c r="W14" s="60">
        <v>6320971</v>
      </c>
      <c r="X14" s="60">
        <v>3393504</v>
      </c>
      <c r="Y14" s="60">
        <v>2927467</v>
      </c>
      <c r="Z14" s="140">
        <v>86.27</v>
      </c>
      <c r="AA14" s="155">
        <v>4524671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2322000</v>
      </c>
      <c r="F16" s="60">
        <v>2322000</v>
      </c>
      <c r="G16" s="60">
        <v>124600</v>
      </c>
      <c r="H16" s="60">
        <v>152900</v>
      </c>
      <c r="I16" s="60">
        <v>45300</v>
      </c>
      <c r="J16" s="60">
        <v>322800</v>
      </c>
      <c r="K16" s="60">
        <v>167350</v>
      </c>
      <c r="L16" s="60">
        <v>56300</v>
      </c>
      <c r="M16" s="60">
        <v>24100</v>
      </c>
      <c r="N16" s="60">
        <v>247750</v>
      </c>
      <c r="O16" s="60">
        <v>31950</v>
      </c>
      <c r="P16" s="60">
        <v>39400</v>
      </c>
      <c r="Q16" s="60">
        <v>51700</v>
      </c>
      <c r="R16" s="60">
        <v>123050</v>
      </c>
      <c r="S16" s="60">
        <v>0</v>
      </c>
      <c r="T16" s="60">
        <v>0</v>
      </c>
      <c r="U16" s="60">
        <v>0</v>
      </c>
      <c r="V16" s="60">
        <v>0</v>
      </c>
      <c r="W16" s="60">
        <v>693600</v>
      </c>
      <c r="X16" s="60">
        <v>1741500</v>
      </c>
      <c r="Y16" s="60">
        <v>-1047900</v>
      </c>
      <c r="Z16" s="140">
        <v>-60.17</v>
      </c>
      <c r="AA16" s="155">
        <v>2322000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3835883</v>
      </c>
      <c r="F17" s="60">
        <v>3835883</v>
      </c>
      <c r="G17" s="60">
        <v>450924</v>
      </c>
      <c r="H17" s="60">
        <v>274846</v>
      </c>
      <c r="I17" s="60">
        <v>186206</v>
      </c>
      <c r="J17" s="60">
        <v>911976</v>
      </c>
      <c r="K17" s="60">
        <v>370428</v>
      </c>
      <c r="L17" s="60">
        <v>228723</v>
      </c>
      <c r="M17" s="60">
        <v>98993</v>
      </c>
      <c r="N17" s="60">
        <v>698144</v>
      </c>
      <c r="O17" s="60">
        <v>382384</v>
      </c>
      <c r="P17" s="60">
        <v>410966</v>
      </c>
      <c r="Q17" s="60">
        <v>60480</v>
      </c>
      <c r="R17" s="60">
        <v>853830</v>
      </c>
      <c r="S17" s="60">
        <v>0</v>
      </c>
      <c r="T17" s="60">
        <v>0</v>
      </c>
      <c r="U17" s="60">
        <v>0</v>
      </c>
      <c r="V17" s="60">
        <v>0</v>
      </c>
      <c r="W17" s="60">
        <v>2463950</v>
      </c>
      <c r="X17" s="60">
        <v>2876913</v>
      </c>
      <c r="Y17" s="60">
        <v>-412963</v>
      </c>
      <c r="Z17" s="140">
        <v>-14.35</v>
      </c>
      <c r="AA17" s="155">
        <v>3835883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919976</v>
      </c>
      <c r="F18" s="60">
        <v>919976</v>
      </c>
      <c r="G18" s="60">
        <v>88104</v>
      </c>
      <c r="H18" s="60">
        <v>81262</v>
      </c>
      <c r="I18" s="60">
        <v>56000</v>
      </c>
      <c r="J18" s="60">
        <v>225366</v>
      </c>
      <c r="K18" s="60">
        <v>5028</v>
      </c>
      <c r="L18" s="60">
        <v>57266</v>
      </c>
      <c r="M18" s="60">
        <v>29287</v>
      </c>
      <c r="N18" s="60">
        <v>91581</v>
      </c>
      <c r="O18" s="60">
        <v>18294</v>
      </c>
      <c r="P18" s="60">
        <v>0</v>
      </c>
      <c r="Q18" s="60">
        <v>302731</v>
      </c>
      <c r="R18" s="60">
        <v>321025</v>
      </c>
      <c r="S18" s="60">
        <v>0</v>
      </c>
      <c r="T18" s="60">
        <v>0</v>
      </c>
      <c r="U18" s="60">
        <v>0</v>
      </c>
      <c r="V18" s="60">
        <v>0</v>
      </c>
      <c r="W18" s="60">
        <v>637972</v>
      </c>
      <c r="X18" s="60">
        <v>689985</v>
      </c>
      <c r="Y18" s="60">
        <v>-52013</v>
      </c>
      <c r="Z18" s="140">
        <v>-7.54</v>
      </c>
      <c r="AA18" s="155">
        <v>919976</v>
      </c>
    </row>
    <row r="19" spans="1:27" ht="12.75">
      <c r="A19" s="181" t="s">
        <v>34</v>
      </c>
      <c r="B19" s="185"/>
      <c r="C19" s="155">
        <v>0</v>
      </c>
      <c r="D19" s="155">
        <v>0</v>
      </c>
      <c r="E19" s="156">
        <v>217033300</v>
      </c>
      <c r="F19" s="60">
        <v>221896650</v>
      </c>
      <c r="G19" s="60">
        <v>92460000</v>
      </c>
      <c r="H19" s="60">
        <v>1875000</v>
      </c>
      <c r="I19" s="60">
        <v>0</v>
      </c>
      <c r="J19" s="60">
        <v>94335000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300000</v>
      </c>
      <c r="Q19" s="60">
        <v>55478000</v>
      </c>
      <c r="R19" s="60">
        <v>55778000</v>
      </c>
      <c r="S19" s="60">
        <v>0</v>
      </c>
      <c r="T19" s="60">
        <v>0</v>
      </c>
      <c r="U19" s="60">
        <v>0</v>
      </c>
      <c r="V19" s="60">
        <v>0</v>
      </c>
      <c r="W19" s="60">
        <v>150113000</v>
      </c>
      <c r="X19" s="60">
        <v>162774972</v>
      </c>
      <c r="Y19" s="60">
        <v>-12661972</v>
      </c>
      <c r="Z19" s="140">
        <v>-7.78</v>
      </c>
      <c r="AA19" s="155">
        <v>221896650</v>
      </c>
    </row>
    <row r="20" spans="1:27" ht="12.75">
      <c r="A20" s="181" t="s">
        <v>35</v>
      </c>
      <c r="B20" s="185"/>
      <c r="C20" s="155">
        <v>0</v>
      </c>
      <c r="D20" s="155">
        <v>0</v>
      </c>
      <c r="E20" s="156">
        <v>5143814</v>
      </c>
      <c r="F20" s="54">
        <v>5143815</v>
      </c>
      <c r="G20" s="54">
        <v>21954</v>
      </c>
      <c r="H20" s="54">
        <v>31368</v>
      </c>
      <c r="I20" s="54">
        <v>42916</v>
      </c>
      <c r="J20" s="54">
        <v>96238</v>
      </c>
      <c r="K20" s="54">
        <v>24734</v>
      </c>
      <c r="L20" s="54">
        <v>18220</v>
      </c>
      <c r="M20" s="54">
        <v>4010</v>
      </c>
      <c r="N20" s="54">
        <v>46964</v>
      </c>
      <c r="O20" s="54">
        <v>32541</v>
      </c>
      <c r="P20" s="54">
        <v>26769</v>
      </c>
      <c r="Q20" s="54">
        <v>48682</v>
      </c>
      <c r="R20" s="54">
        <v>107992</v>
      </c>
      <c r="S20" s="54">
        <v>0</v>
      </c>
      <c r="T20" s="54">
        <v>0</v>
      </c>
      <c r="U20" s="54">
        <v>0</v>
      </c>
      <c r="V20" s="54">
        <v>0</v>
      </c>
      <c r="W20" s="54">
        <v>251194</v>
      </c>
      <c r="X20" s="54">
        <v>3857859</v>
      </c>
      <c r="Y20" s="54">
        <v>-3606665</v>
      </c>
      <c r="Z20" s="184">
        <v>-93.49</v>
      </c>
      <c r="AA20" s="130">
        <v>5143815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590240</v>
      </c>
      <c r="F21" s="60">
        <v>590240</v>
      </c>
      <c r="G21" s="60">
        <v>0</v>
      </c>
      <c r="H21" s="60">
        <v>237695</v>
      </c>
      <c r="I21" s="82">
        <v>0</v>
      </c>
      <c r="J21" s="60">
        <v>237695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237695</v>
      </c>
      <c r="X21" s="60">
        <v>442683</v>
      </c>
      <c r="Y21" s="60">
        <v>-204988</v>
      </c>
      <c r="Z21" s="140">
        <v>-46.31</v>
      </c>
      <c r="AA21" s="155">
        <v>590240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265142113</v>
      </c>
      <c r="F22" s="190">
        <f t="shared" si="0"/>
        <v>270005464</v>
      </c>
      <c r="G22" s="190">
        <f t="shared" si="0"/>
        <v>95206781</v>
      </c>
      <c r="H22" s="190">
        <f t="shared" si="0"/>
        <v>11286194</v>
      </c>
      <c r="I22" s="190">
        <f t="shared" si="0"/>
        <v>3637309</v>
      </c>
      <c r="J22" s="190">
        <f t="shared" si="0"/>
        <v>110130284</v>
      </c>
      <c r="K22" s="190">
        <f t="shared" si="0"/>
        <v>3745027</v>
      </c>
      <c r="L22" s="190">
        <f t="shared" si="0"/>
        <v>2571340</v>
      </c>
      <c r="M22" s="190">
        <f t="shared" si="0"/>
        <v>3527202</v>
      </c>
      <c r="N22" s="190">
        <f t="shared" si="0"/>
        <v>9843569</v>
      </c>
      <c r="O22" s="190">
        <f t="shared" si="0"/>
        <v>3905266</v>
      </c>
      <c r="P22" s="190">
        <f t="shared" si="0"/>
        <v>4217232</v>
      </c>
      <c r="Q22" s="190">
        <f t="shared" si="0"/>
        <v>59298456</v>
      </c>
      <c r="R22" s="190">
        <f t="shared" si="0"/>
        <v>67420954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187394807</v>
      </c>
      <c r="X22" s="190">
        <f t="shared" si="0"/>
        <v>198856593</v>
      </c>
      <c r="Y22" s="190">
        <f t="shared" si="0"/>
        <v>-11461786</v>
      </c>
      <c r="Z22" s="191">
        <f>+IF(X22&lt;&gt;0,+(Y22/X22)*100,0)</f>
        <v>-5.763845104195263</v>
      </c>
      <c r="AA22" s="188">
        <f>SUM(AA5:AA21)</f>
        <v>270005464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0</v>
      </c>
      <c r="D25" s="155">
        <v>0</v>
      </c>
      <c r="E25" s="156">
        <v>165411007</v>
      </c>
      <c r="F25" s="60">
        <v>161269524</v>
      </c>
      <c r="G25" s="60">
        <v>13273958</v>
      </c>
      <c r="H25" s="60">
        <v>12768000</v>
      </c>
      <c r="I25" s="60">
        <v>21464665</v>
      </c>
      <c r="J25" s="60">
        <v>47506623</v>
      </c>
      <c r="K25" s="60">
        <v>12600598</v>
      </c>
      <c r="L25" s="60">
        <v>13263966</v>
      </c>
      <c r="M25" s="60">
        <v>14935157</v>
      </c>
      <c r="N25" s="60">
        <v>40799721</v>
      </c>
      <c r="O25" s="60">
        <v>14718594</v>
      </c>
      <c r="P25" s="60">
        <v>13263737</v>
      </c>
      <c r="Q25" s="60">
        <v>13053353</v>
      </c>
      <c r="R25" s="60">
        <v>41035684</v>
      </c>
      <c r="S25" s="60">
        <v>0</v>
      </c>
      <c r="T25" s="60">
        <v>0</v>
      </c>
      <c r="U25" s="60">
        <v>0</v>
      </c>
      <c r="V25" s="60">
        <v>0</v>
      </c>
      <c r="W25" s="60">
        <v>129342028</v>
      </c>
      <c r="X25" s="60">
        <v>124058258</v>
      </c>
      <c r="Y25" s="60">
        <v>5283770</v>
      </c>
      <c r="Z25" s="140">
        <v>4.26</v>
      </c>
      <c r="AA25" s="155">
        <v>161269524</v>
      </c>
    </row>
    <row r="26" spans="1:27" ht="12.75">
      <c r="A26" s="183" t="s">
        <v>38</v>
      </c>
      <c r="B26" s="182"/>
      <c r="C26" s="155">
        <v>0</v>
      </c>
      <c r="D26" s="155">
        <v>0</v>
      </c>
      <c r="E26" s="156">
        <v>24421029</v>
      </c>
      <c r="F26" s="60">
        <v>22275029</v>
      </c>
      <c r="G26" s="60">
        <v>2048831</v>
      </c>
      <c r="H26" s="60">
        <v>1638000</v>
      </c>
      <c r="I26" s="60">
        <v>1672000</v>
      </c>
      <c r="J26" s="60">
        <v>5358831</v>
      </c>
      <c r="K26" s="60">
        <v>0</v>
      </c>
      <c r="L26" s="60">
        <v>1671192</v>
      </c>
      <c r="M26" s="60">
        <v>0</v>
      </c>
      <c r="N26" s="60">
        <v>1671192</v>
      </c>
      <c r="O26" s="60">
        <v>0</v>
      </c>
      <c r="P26" s="60">
        <v>2505248</v>
      </c>
      <c r="Q26" s="60">
        <v>2434026</v>
      </c>
      <c r="R26" s="60">
        <v>4939274</v>
      </c>
      <c r="S26" s="60">
        <v>0</v>
      </c>
      <c r="T26" s="60">
        <v>0</v>
      </c>
      <c r="U26" s="60">
        <v>0</v>
      </c>
      <c r="V26" s="60">
        <v>0</v>
      </c>
      <c r="W26" s="60">
        <v>11969297</v>
      </c>
      <c r="X26" s="60">
        <v>18315774</v>
      </c>
      <c r="Y26" s="60">
        <v>-6346477</v>
      </c>
      <c r="Z26" s="140">
        <v>-34.65</v>
      </c>
      <c r="AA26" s="155">
        <v>22275029</v>
      </c>
    </row>
    <row r="27" spans="1:27" ht="12.75">
      <c r="A27" s="183" t="s">
        <v>118</v>
      </c>
      <c r="B27" s="182"/>
      <c r="C27" s="155">
        <v>0</v>
      </c>
      <c r="D27" s="155">
        <v>0</v>
      </c>
      <c r="E27" s="156">
        <v>21979911</v>
      </c>
      <c r="F27" s="60">
        <v>21979911</v>
      </c>
      <c r="G27" s="60">
        <v>750000</v>
      </c>
      <c r="H27" s="60">
        <v>3070000</v>
      </c>
      <c r="I27" s="60">
        <v>1909974</v>
      </c>
      <c r="J27" s="60">
        <v>5729974</v>
      </c>
      <c r="K27" s="60">
        <v>0</v>
      </c>
      <c r="L27" s="60">
        <v>1909974</v>
      </c>
      <c r="M27" s="60">
        <v>1909974</v>
      </c>
      <c r="N27" s="60">
        <v>3819948</v>
      </c>
      <c r="O27" s="60">
        <v>1909974</v>
      </c>
      <c r="P27" s="60">
        <v>1909974</v>
      </c>
      <c r="Q27" s="60">
        <v>1909974</v>
      </c>
      <c r="R27" s="60">
        <v>5729922</v>
      </c>
      <c r="S27" s="60">
        <v>0</v>
      </c>
      <c r="T27" s="60">
        <v>0</v>
      </c>
      <c r="U27" s="60">
        <v>0</v>
      </c>
      <c r="V27" s="60">
        <v>0</v>
      </c>
      <c r="W27" s="60">
        <v>15279844</v>
      </c>
      <c r="X27" s="60">
        <v>16484931</v>
      </c>
      <c r="Y27" s="60">
        <v>-1205087</v>
      </c>
      <c r="Z27" s="140">
        <v>-7.31</v>
      </c>
      <c r="AA27" s="155">
        <v>21979911</v>
      </c>
    </row>
    <row r="28" spans="1:27" ht="12.75">
      <c r="A28" s="183" t="s">
        <v>39</v>
      </c>
      <c r="B28" s="182"/>
      <c r="C28" s="155">
        <v>0</v>
      </c>
      <c r="D28" s="155">
        <v>0</v>
      </c>
      <c r="E28" s="156">
        <v>106783904</v>
      </c>
      <c r="F28" s="60">
        <v>106783904</v>
      </c>
      <c r="G28" s="60">
        <v>3925000</v>
      </c>
      <c r="H28" s="60">
        <v>4657000</v>
      </c>
      <c r="I28" s="60">
        <v>4290774</v>
      </c>
      <c r="J28" s="60">
        <v>12872774</v>
      </c>
      <c r="K28" s="60">
        <v>0</v>
      </c>
      <c r="L28" s="60">
        <v>4290774</v>
      </c>
      <c r="M28" s="60">
        <v>4290774</v>
      </c>
      <c r="N28" s="60">
        <v>8581548</v>
      </c>
      <c r="O28" s="60">
        <v>4290774</v>
      </c>
      <c r="P28" s="60">
        <v>4290774</v>
      </c>
      <c r="Q28" s="60">
        <v>4290774</v>
      </c>
      <c r="R28" s="60">
        <v>12872322</v>
      </c>
      <c r="S28" s="60">
        <v>0</v>
      </c>
      <c r="T28" s="60">
        <v>0</v>
      </c>
      <c r="U28" s="60">
        <v>0</v>
      </c>
      <c r="V28" s="60">
        <v>0</v>
      </c>
      <c r="W28" s="60">
        <v>34326644</v>
      </c>
      <c r="X28" s="60">
        <v>80087931</v>
      </c>
      <c r="Y28" s="60">
        <v>-45761287</v>
      </c>
      <c r="Z28" s="140">
        <v>-57.14</v>
      </c>
      <c r="AA28" s="155">
        <v>106783904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1200000</v>
      </c>
      <c r="F29" s="60">
        <v>1305000</v>
      </c>
      <c r="G29" s="60">
        <v>63393</v>
      </c>
      <c r="H29" s="60">
        <v>141624</v>
      </c>
      <c r="I29" s="60">
        <v>100802</v>
      </c>
      <c r="J29" s="60">
        <v>305819</v>
      </c>
      <c r="K29" s="60">
        <v>133499</v>
      </c>
      <c r="L29" s="60">
        <v>70168</v>
      </c>
      <c r="M29" s="60">
        <v>12488</v>
      </c>
      <c r="N29" s="60">
        <v>216155</v>
      </c>
      <c r="O29" s="60">
        <v>1330</v>
      </c>
      <c r="P29" s="60">
        <v>1286</v>
      </c>
      <c r="Q29" s="60">
        <v>1286</v>
      </c>
      <c r="R29" s="60">
        <v>3902</v>
      </c>
      <c r="S29" s="60">
        <v>0</v>
      </c>
      <c r="T29" s="60">
        <v>0</v>
      </c>
      <c r="U29" s="60">
        <v>0</v>
      </c>
      <c r="V29" s="60">
        <v>0</v>
      </c>
      <c r="W29" s="60">
        <v>525876</v>
      </c>
      <c r="X29" s="60">
        <v>900000</v>
      </c>
      <c r="Y29" s="60">
        <v>-374124</v>
      </c>
      <c r="Z29" s="140">
        <v>-41.57</v>
      </c>
      <c r="AA29" s="155">
        <v>1305000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7000000</v>
      </c>
      <c r="F30" s="60">
        <v>7000000</v>
      </c>
      <c r="G30" s="60">
        <v>0</v>
      </c>
      <c r="H30" s="60">
        <v>1531584</v>
      </c>
      <c r="I30" s="60">
        <v>1258000</v>
      </c>
      <c r="J30" s="60">
        <v>2789584</v>
      </c>
      <c r="K30" s="60">
        <v>480164</v>
      </c>
      <c r="L30" s="60">
        <v>0</v>
      </c>
      <c r="M30" s="60">
        <v>0</v>
      </c>
      <c r="N30" s="60">
        <v>480164</v>
      </c>
      <c r="O30" s="60">
        <v>1561211</v>
      </c>
      <c r="P30" s="60">
        <v>426337</v>
      </c>
      <c r="Q30" s="60">
        <v>76400</v>
      </c>
      <c r="R30" s="60">
        <v>2063948</v>
      </c>
      <c r="S30" s="60">
        <v>0</v>
      </c>
      <c r="T30" s="60">
        <v>0</v>
      </c>
      <c r="U30" s="60">
        <v>0</v>
      </c>
      <c r="V30" s="60">
        <v>0</v>
      </c>
      <c r="W30" s="60">
        <v>5333696</v>
      </c>
      <c r="X30" s="60">
        <v>5249997</v>
      </c>
      <c r="Y30" s="60">
        <v>83699</v>
      </c>
      <c r="Z30" s="140">
        <v>1.59</v>
      </c>
      <c r="AA30" s="155">
        <v>7000000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7757106</v>
      </c>
      <c r="F31" s="60">
        <v>6493200</v>
      </c>
      <c r="G31" s="60">
        <v>211460</v>
      </c>
      <c r="H31" s="60">
        <v>462341</v>
      </c>
      <c r="I31" s="60">
        <v>154718</v>
      </c>
      <c r="J31" s="60">
        <v>828519</v>
      </c>
      <c r="K31" s="60">
        <v>178105</v>
      </c>
      <c r="L31" s="60">
        <v>0</v>
      </c>
      <c r="M31" s="60">
        <v>26520</v>
      </c>
      <c r="N31" s="60">
        <v>204625</v>
      </c>
      <c r="O31" s="60">
        <v>48605</v>
      </c>
      <c r="P31" s="60">
        <v>109922</v>
      </c>
      <c r="Q31" s="60">
        <v>446968</v>
      </c>
      <c r="R31" s="60">
        <v>605495</v>
      </c>
      <c r="S31" s="60">
        <v>0</v>
      </c>
      <c r="T31" s="60">
        <v>0</v>
      </c>
      <c r="U31" s="60">
        <v>0</v>
      </c>
      <c r="V31" s="60">
        <v>0</v>
      </c>
      <c r="W31" s="60">
        <v>1638639</v>
      </c>
      <c r="X31" s="60">
        <v>5817825</v>
      </c>
      <c r="Y31" s="60">
        <v>-4179186</v>
      </c>
      <c r="Z31" s="140">
        <v>-71.83</v>
      </c>
      <c r="AA31" s="155">
        <v>6493200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7284580</v>
      </c>
      <c r="F32" s="60">
        <v>19944580</v>
      </c>
      <c r="G32" s="60">
        <v>85</v>
      </c>
      <c r="H32" s="60">
        <v>1398201</v>
      </c>
      <c r="I32" s="60">
        <v>1316559</v>
      </c>
      <c r="J32" s="60">
        <v>2714845</v>
      </c>
      <c r="K32" s="60">
        <v>65760</v>
      </c>
      <c r="L32" s="60">
        <v>0</v>
      </c>
      <c r="M32" s="60">
        <v>2077769</v>
      </c>
      <c r="N32" s="60">
        <v>2143529</v>
      </c>
      <c r="O32" s="60">
        <v>951700</v>
      </c>
      <c r="P32" s="60">
        <v>5291413</v>
      </c>
      <c r="Q32" s="60">
        <v>5137769</v>
      </c>
      <c r="R32" s="60">
        <v>11380882</v>
      </c>
      <c r="S32" s="60">
        <v>0</v>
      </c>
      <c r="T32" s="60">
        <v>0</v>
      </c>
      <c r="U32" s="60">
        <v>0</v>
      </c>
      <c r="V32" s="60">
        <v>0</v>
      </c>
      <c r="W32" s="60">
        <v>16239256</v>
      </c>
      <c r="X32" s="60">
        <v>5463432</v>
      </c>
      <c r="Y32" s="60">
        <v>10775824</v>
      </c>
      <c r="Z32" s="140">
        <v>197.24</v>
      </c>
      <c r="AA32" s="155">
        <v>19944580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0</v>
      </c>
      <c r="D34" s="155">
        <v>0</v>
      </c>
      <c r="E34" s="156">
        <v>52066517</v>
      </c>
      <c r="F34" s="60">
        <v>51715527</v>
      </c>
      <c r="G34" s="60">
        <v>1685781</v>
      </c>
      <c r="H34" s="60">
        <v>3179042</v>
      </c>
      <c r="I34" s="60">
        <v>3607000</v>
      </c>
      <c r="J34" s="60">
        <v>8471823</v>
      </c>
      <c r="K34" s="60">
        <v>2197427</v>
      </c>
      <c r="L34" s="60">
        <v>318149</v>
      </c>
      <c r="M34" s="60">
        <v>907546</v>
      </c>
      <c r="N34" s="60">
        <v>3423122</v>
      </c>
      <c r="O34" s="60">
        <v>3964459</v>
      </c>
      <c r="P34" s="60">
        <v>1669676</v>
      </c>
      <c r="Q34" s="60">
        <v>10970532</v>
      </c>
      <c r="R34" s="60">
        <v>16604667</v>
      </c>
      <c r="S34" s="60">
        <v>0</v>
      </c>
      <c r="T34" s="60">
        <v>0</v>
      </c>
      <c r="U34" s="60">
        <v>0</v>
      </c>
      <c r="V34" s="60">
        <v>0</v>
      </c>
      <c r="W34" s="60">
        <v>28499612</v>
      </c>
      <c r="X34" s="60">
        <v>39049884</v>
      </c>
      <c r="Y34" s="60">
        <v>-10550272</v>
      </c>
      <c r="Z34" s="140">
        <v>-27.02</v>
      </c>
      <c r="AA34" s="155">
        <v>51715527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393904054</v>
      </c>
      <c r="F36" s="190">
        <f t="shared" si="1"/>
        <v>398766675</v>
      </c>
      <c r="G36" s="190">
        <f t="shared" si="1"/>
        <v>21958508</v>
      </c>
      <c r="H36" s="190">
        <f t="shared" si="1"/>
        <v>28845792</v>
      </c>
      <c r="I36" s="190">
        <f t="shared" si="1"/>
        <v>35774492</v>
      </c>
      <c r="J36" s="190">
        <f t="shared" si="1"/>
        <v>86578792</v>
      </c>
      <c r="K36" s="190">
        <f t="shared" si="1"/>
        <v>15655553</v>
      </c>
      <c r="L36" s="190">
        <f t="shared" si="1"/>
        <v>21524223</v>
      </c>
      <c r="M36" s="190">
        <f t="shared" si="1"/>
        <v>24160228</v>
      </c>
      <c r="N36" s="190">
        <f t="shared" si="1"/>
        <v>61340004</v>
      </c>
      <c r="O36" s="190">
        <f t="shared" si="1"/>
        <v>27446647</v>
      </c>
      <c r="P36" s="190">
        <f t="shared" si="1"/>
        <v>29468367</v>
      </c>
      <c r="Q36" s="190">
        <f t="shared" si="1"/>
        <v>38321082</v>
      </c>
      <c r="R36" s="190">
        <f t="shared" si="1"/>
        <v>95236096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243154892</v>
      </c>
      <c r="X36" s="190">
        <f t="shared" si="1"/>
        <v>295428032</v>
      </c>
      <c r="Y36" s="190">
        <f t="shared" si="1"/>
        <v>-52273140</v>
      </c>
      <c r="Z36" s="191">
        <f>+IF(X36&lt;&gt;0,+(Y36/X36)*100,0)</f>
        <v>-17.694035209224833</v>
      </c>
      <c r="AA36" s="188">
        <f>SUM(AA25:AA35)</f>
        <v>398766675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-128761941</v>
      </c>
      <c r="F38" s="106">
        <f t="shared" si="2"/>
        <v>-128761211</v>
      </c>
      <c r="G38" s="106">
        <f t="shared" si="2"/>
        <v>73248273</v>
      </c>
      <c r="H38" s="106">
        <f t="shared" si="2"/>
        <v>-17559598</v>
      </c>
      <c r="I38" s="106">
        <f t="shared" si="2"/>
        <v>-32137183</v>
      </c>
      <c r="J38" s="106">
        <f t="shared" si="2"/>
        <v>23551492</v>
      </c>
      <c r="K38" s="106">
        <f t="shared" si="2"/>
        <v>-11910526</v>
      </c>
      <c r="L38" s="106">
        <f t="shared" si="2"/>
        <v>-18952883</v>
      </c>
      <c r="M38" s="106">
        <f t="shared" si="2"/>
        <v>-20633026</v>
      </c>
      <c r="N38" s="106">
        <f t="shared" si="2"/>
        <v>-51496435</v>
      </c>
      <c r="O38" s="106">
        <f t="shared" si="2"/>
        <v>-23541381</v>
      </c>
      <c r="P38" s="106">
        <f t="shared" si="2"/>
        <v>-25251135</v>
      </c>
      <c r="Q38" s="106">
        <f t="shared" si="2"/>
        <v>20977374</v>
      </c>
      <c r="R38" s="106">
        <f t="shared" si="2"/>
        <v>-27815142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-55760085</v>
      </c>
      <c r="X38" s="106">
        <f>IF(F22=F36,0,X22-X36)</f>
        <v>-96571439</v>
      </c>
      <c r="Y38" s="106">
        <f t="shared" si="2"/>
        <v>40811354</v>
      </c>
      <c r="Z38" s="201">
        <f>+IF(X38&lt;&gt;0,+(Y38/X38)*100,0)</f>
        <v>-42.260273247041496</v>
      </c>
      <c r="AA38" s="199">
        <f>+AA22-AA36</f>
        <v>-128761211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72224700</v>
      </c>
      <c r="F39" s="60">
        <v>68461350</v>
      </c>
      <c r="G39" s="60">
        <v>22411000</v>
      </c>
      <c r="H39" s="60">
        <v>0</v>
      </c>
      <c r="I39" s="60">
        <v>2000000</v>
      </c>
      <c r="J39" s="60">
        <v>24411000</v>
      </c>
      <c r="K39" s="60">
        <v>11895164</v>
      </c>
      <c r="L39" s="60">
        <v>0</v>
      </c>
      <c r="M39" s="60">
        <v>19355372</v>
      </c>
      <c r="N39" s="60">
        <v>31250536</v>
      </c>
      <c r="O39" s="60">
        <v>3202062</v>
      </c>
      <c r="P39" s="60">
        <v>0</v>
      </c>
      <c r="Q39" s="60">
        <v>0</v>
      </c>
      <c r="R39" s="60">
        <v>3202062</v>
      </c>
      <c r="S39" s="60">
        <v>0</v>
      </c>
      <c r="T39" s="60">
        <v>0</v>
      </c>
      <c r="U39" s="60">
        <v>0</v>
      </c>
      <c r="V39" s="60">
        <v>0</v>
      </c>
      <c r="W39" s="60">
        <v>58863598</v>
      </c>
      <c r="X39" s="60">
        <v>54168525</v>
      </c>
      <c r="Y39" s="60">
        <v>4695073</v>
      </c>
      <c r="Z39" s="140">
        <v>8.67</v>
      </c>
      <c r="AA39" s="155">
        <v>68461350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-56537241</v>
      </c>
      <c r="F42" s="88">
        <f t="shared" si="3"/>
        <v>-60299861</v>
      </c>
      <c r="G42" s="88">
        <f t="shared" si="3"/>
        <v>95659273</v>
      </c>
      <c r="H42" s="88">
        <f t="shared" si="3"/>
        <v>-17559598</v>
      </c>
      <c r="I42" s="88">
        <f t="shared" si="3"/>
        <v>-30137183</v>
      </c>
      <c r="J42" s="88">
        <f t="shared" si="3"/>
        <v>47962492</v>
      </c>
      <c r="K42" s="88">
        <f t="shared" si="3"/>
        <v>-15362</v>
      </c>
      <c r="L42" s="88">
        <f t="shared" si="3"/>
        <v>-18952883</v>
      </c>
      <c r="M42" s="88">
        <f t="shared" si="3"/>
        <v>-1277654</v>
      </c>
      <c r="N42" s="88">
        <f t="shared" si="3"/>
        <v>-20245899</v>
      </c>
      <c r="O42" s="88">
        <f t="shared" si="3"/>
        <v>-20339319</v>
      </c>
      <c r="P42" s="88">
        <f t="shared" si="3"/>
        <v>-25251135</v>
      </c>
      <c r="Q42" s="88">
        <f t="shared" si="3"/>
        <v>20977374</v>
      </c>
      <c r="R42" s="88">
        <f t="shared" si="3"/>
        <v>-24613080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3103513</v>
      </c>
      <c r="X42" s="88">
        <f t="shared" si="3"/>
        <v>-42402914</v>
      </c>
      <c r="Y42" s="88">
        <f t="shared" si="3"/>
        <v>45506427</v>
      </c>
      <c r="Z42" s="208">
        <f>+IF(X42&lt;&gt;0,+(Y42/X42)*100,0)</f>
        <v>-107.31910311635657</v>
      </c>
      <c r="AA42" s="206">
        <f>SUM(AA38:AA41)</f>
        <v>-60299861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-56537241</v>
      </c>
      <c r="F44" s="77">
        <f t="shared" si="4"/>
        <v>-60299861</v>
      </c>
      <c r="G44" s="77">
        <f t="shared" si="4"/>
        <v>95659273</v>
      </c>
      <c r="H44" s="77">
        <f t="shared" si="4"/>
        <v>-17559598</v>
      </c>
      <c r="I44" s="77">
        <f t="shared" si="4"/>
        <v>-30137183</v>
      </c>
      <c r="J44" s="77">
        <f t="shared" si="4"/>
        <v>47962492</v>
      </c>
      <c r="K44" s="77">
        <f t="shared" si="4"/>
        <v>-15362</v>
      </c>
      <c r="L44" s="77">
        <f t="shared" si="4"/>
        <v>-18952883</v>
      </c>
      <c r="M44" s="77">
        <f t="shared" si="4"/>
        <v>-1277654</v>
      </c>
      <c r="N44" s="77">
        <f t="shared" si="4"/>
        <v>-20245899</v>
      </c>
      <c r="O44" s="77">
        <f t="shared" si="4"/>
        <v>-20339319</v>
      </c>
      <c r="P44" s="77">
        <f t="shared" si="4"/>
        <v>-25251135</v>
      </c>
      <c r="Q44" s="77">
        <f t="shared" si="4"/>
        <v>20977374</v>
      </c>
      <c r="R44" s="77">
        <f t="shared" si="4"/>
        <v>-24613080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3103513</v>
      </c>
      <c r="X44" s="77">
        <f t="shared" si="4"/>
        <v>-42402914</v>
      </c>
      <c r="Y44" s="77">
        <f t="shared" si="4"/>
        <v>45506427</v>
      </c>
      <c r="Z44" s="212">
        <f>+IF(X44&lt;&gt;0,+(Y44/X44)*100,0)</f>
        <v>-107.31910311635657</v>
      </c>
      <c r="AA44" s="210">
        <f>+AA42-AA43</f>
        <v>-60299861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-56537241</v>
      </c>
      <c r="F46" s="88">
        <f t="shared" si="5"/>
        <v>-60299861</v>
      </c>
      <c r="G46" s="88">
        <f t="shared" si="5"/>
        <v>95659273</v>
      </c>
      <c r="H46" s="88">
        <f t="shared" si="5"/>
        <v>-17559598</v>
      </c>
      <c r="I46" s="88">
        <f t="shared" si="5"/>
        <v>-30137183</v>
      </c>
      <c r="J46" s="88">
        <f t="shared" si="5"/>
        <v>47962492</v>
      </c>
      <c r="K46" s="88">
        <f t="shared" si="5"/>
        <v>-15362</v>
      </c>
      <c r="L46" s="88">
        <f t="shared" si="5"/>
        <v>-18952883</v>
      </c>
      <c r="M46" s="88">
        <f t="shared" si="5"/>
        <v>-1277654</v>
      </c>
      <c r="N46" s="88">
        <f t="shared" si="5"/>
        <v>-20245899</v>
      </c>
      <c r="O46" s="88">
        <f t="shared" si="5"/>
        <v>-20339319</v>
      </c>
      <c r="P46" s="88">
        <f t="shared" si="5"/>
        <v>-25251135</v>
      </c>
      <c r="Q46" s="88">
        <f t="shared" si="5"/>
        <v>20977374</v>
      </c>
      <c r="R46" s="88">
        <f t="shared" si="5"/>
        <v>-24613080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3103513</v>
      </c>
      <c r="X46" s="88">
        <f t="shared" si="5"/>
        <v>-42402914</v>
      </c>
      <c r="Y46" s="88">
        <f t="shared" si="5"/>
        <v>45506427</v>
      </c>
      <c r="Z46" s="208">
        <f>+IF(X46&lt;&gt;0,+(Y46/X46)*100,0)</f>
        <v>-107.31910311635657</v>
      </c>
      <c r="AA46" s="206">
        <f>SUM(AA44:AA45)</f>
        <v>-60299861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-56537241</v>
      </c>
      <c r="F48" s="219">
        <f t="shared" si="6"/>
        <v>-60299861</v>
      </c>
      <c r="G48" s="219">
        <f t="shared" si="6"/>
        <v>95659273</v>
      </c>
      <c r="H48" s="220">
        <f t="shared" si="6"/>
        <v>-17559598</v>
      </c>
      <c r="I48" s="220">
        <f t="shared" si="6"/>
        <v>-30137183</v>
      </c>
      <c r="J48" s="220">
        <f t="shared" si="6"/>
        <v>47962492</v>
      </c>
      <c r="K48" s="220">
        <f t="shared" si="6"/>
        <v>-15362</v>
      </c>
      <c r="L48" s="220">
        <f t="shared" si="6"/>
        <v>-18952883</v>
      </c>
      <c r="M48" s="219">
        <f t="shared" si="6"/>
        <v>-1277654</v>
      </c>
      <c r="N48" s="219">
        <f t="shared" si="6"/>
        <v>-20245899</v>
      </c>
      <c r="O48" s="220">
        <f t="shared" si="6"/>
        <v>-20339319</v>
      </c>
      <c r="P48" s="220">
        <f t="shared" si="6"/>
        <v>-25251135</v>
      </c>
      <c r="Q48" s="220">
        <f t="shared" si="6"/>
        <v>20977374</v>
      </c>
      <c r="R48" s="220">
        <f t="shared" si="6"/>
        <v>-24613080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3103513</v>
      </c>
      <c r="X48" s="220">
        <f t="shared" si="6"/>
        <v>-42402914</v>
      </c>
      <c r="Y48" s="220">
        <f t="shared" si="6"/>
        <v>45506427</v>
      </c>
      <c r="Z48" s="221">
        <f>+IF(X48&lt;&gt;0,+(Y48/X48)*100,0)</f>
        <v>-107.31910311635657</v>
      </c>
      <c r="AA48" s="222">
        <f>SUM(AA46:AA47)</f>
        <v>-60299861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3724342</v>
      </c>
      <c r="D5" s="153">
        <f>SUM(D6:D8)</f>
        <v>0</v>
      </c>
      <c r="E5" s="154">
        <f t="shared" si="0"/>
        <v>2118000</v>
      </c>
      <c r="F5" s="100">
        <f t="shared" si="0"/>
        <v>2118000</v>
      </c>
      <c r="G5" s="100">
        <f t="shared" si="0"/>
        <v>0</v>
      </c>
      <c r="H5" s="100">
        <f t="shared" si="0"/>
        <v>66866</v>
      </c>
      <c r="I5" s="100">
        <f t="shared" si="0"/>
        <v>0</v>
      </c>
      <c r="J5" s="100">
        <f t="shared" si="0"/>
        <v>66866</v>
      </c>
      <c r="K5" s="100">
        <f t="shared" si="0"/>
        <v>0</v>
      </c>
      <c r="L5" s="100">
        <f t="shared" si="0"/>
        <v>0</v>
      </c>
      <c r="M5" s="100">
        <f t="shared" si="0"/>
        <v>184385</v>
      </c>
      <c r="N5" s="100">
        <f t="shared" si="0"/>
        <v>184385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251251</v>
      </c>
      <c r="X5" s="100">
        <f t="shared" si="0"/>
        <v>1588122</v>
      </c>
      <c r="Y5" s="100">
        <f t="shared" si="0"/>
        <v>-1336871</v>
      </c>
      <c r="Z5" s="137">
        <f>+IF(X5&lt;&gt;0,+(Y5/X5)*100,0)</f>
        <v>-84.1793640538951</v>
      </c>
      <c r="AA5" s="153">
        <f>SUM(AA6:AA8)</f>
        <v>2118000</v>
      </c>
    </row>
    <row r="6" spans="1:27" ht="12.75">
      <c r="A6" s="138" t="s">
        <v>75</v>
      </c>
      <c r="B6" s="136"/>
      <c r="C6" s="155">
        <v>123764</v>
      </c>
      <c r="D6" s="155"/>
      <c r="E6" s="156">
        <v>70000</v>
      </c>
      <c r="F6" s="60">
        <v>70000</v>
      </c>
      <c r="G6" s="60"/>
      <c r="H6" s="60">
        <v>1754</v>
      </c>
      <c r="I6" s="60"/>
      <c r="J6" s="60">
        <v>1754</v>
      </c>
      <c r="K6" s="60"/>
      <c r="L6" s="60"/>
      <c r="M6" s="60">
        <v>56675</v>
      </c>
      <c r="N6" s="60">
        <v>56675</v>
      </c>
      <c r="O6" s="60"/>
      <c r="P6" s="60"/>
      <c r="Q6" s="60"/>
      <c r="R6" s="60"/>
      <c r="S6" s="60"/>
      <c r="T6" s="60"/>
      <c r="U6" s="60"/>
      <c r="V6" s="60"/>
      <c r="W6" s="60">
        <v>58429</v>
      </c>
      <c r="X6" s="60">
        <v>52497</v>
      </c>
      <c r="Y6" s="60">
        <v>5932</v>
      </c>
      <c r="Z6" s="140">
        <v>11.3</v>
      </c>
      <c r="AA6" s="62">
        <v>70000</v>
      </c>
    </row>
    <row r="7" spans="1:27" ht="12.75">
      <c r="A7" s="138" t="s">
        <v>76</v>
      </c>
      <c r="B7" s="136"/>
      <c r="C7" s="157">
        <v>211582</v>
      </c>
      <c r="D7" s="157"/>
      <c r="E7" s="158">
        <v>35000</v>
      </c>
      <c r="F7" s="159">
        <v>35000</v>
      </c>
      <c r="G7" s="159"/>
      <c r="H7" s="159">
        <v>48966</v>
      </c>
      <c r="I7" s="159"/>
      <c r="J7" s="159">
        <v>48966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48966</v>
      </c>
      <c r="X7" s="159">
        <v>26253</v>
      </c>
      <c r="Y7" s="159">
        <v>22713</v>
      </c>
      <c r="Z7" s="141">
        <v>86.52</v>
      </c>
      <c r="AA7" s="225">
        <v>35000</v>
      </c>
    </row>
    <row r="8" spans="1:27" ht="12.75">
      <c r="A8" s="138" t="s">
        <v>77</v>
      </c>
      <c r="B8" s="136"/>
      <c r="C8" s="155">
        <v>3388996</v>
      </c>
      <c r="D8" s="155"/>
      <c r="E8" s="156">
        <v>2013000</v>
      </c>
      <c r="F8" s="60">
        <v>2013000</v>
      </c>
      <c r="G8" s="60"/>
      <c r="H8" s="60">
        <v>16146</v>
      </c>
      <c r="I8" s="60"/>
      <c r="J8" s="60">
        <v>16146</v>
      </c>
      <c r="K8" s="60"/>
      <c r="L8" s="60"/>
      <c r="M8" s="60">
        <v>127710</v>
      </c>
      <c r="N8" s="60">
        <v>127710</v>
      </c>
      <c r="O8" s="60"/>
      <c r="P8" s="60"/>
      <c r="Q8" s="60"/>
      <c r="R8" s="60"/>
      <c r="S8" s="60"/>
      <c r="T8" s="60"/>
      <c r="U8" s="60"/>
      <c r="V8" s="60"/>
      <c r="W8" s="60">
        <v>143856</v>
      </c>
      <c r="X8" s="60">
        <v>1509372</v>
      </c>
      <c r="Y8" s="60">
        <v>-1365516</v>
      </c>
      <c r="Z8" s="140">
        <v>-90.47</v>
      </c>
      <c r="AA8" s="62">
        <v>2013000</v>
      </c>
    </row>
    <row r="9" spans="1:27" ht="12.75">
      <c r="A9" s="135" t="s">
        <v>78</v>
      </c>
      <c r="B9" s="136"/>
      <c r="C9" s="153">
        <f aca="true" t="shared" si="1" ref="C9:Y9">SUM(C10:C14)</f>
        <v>1616704</v>
      </c>
      <c r="D9" s="153">
        <f>SUM(D10:D14)</f>
        <v>0</v>
      </c>
      <c r="E9" s="154">
        <f t="shared" si="1"/>
        <v>1797000</v>
      </c>
      <c r="F9" s="100">
        <f t="shared" si="1"/>
        <v>1797000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6900</v>
      </c>
      <c r="N9" s="100">
        <f t="shared" si="1"/>
        <v>6900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6900</v>
      </c>
      <c r="X9" s="100">
        <f t="shared" si="1"/>
        <v>1347417</v>
      </c>
      <c r="Y9" s="100">
        <f t="shared" si="1"/>
        <v>-1340517</v>
      </c>
      <c r="Z9" s="137">
        <f>+IF(X9&lt;&gt;0,+(Y9/X9)*100,0)</f>
        <v>-99.48790908827779</v>
      </c>
      <c r="AA9" s="102">
        <f>SUM(AA10:AA14)</f>
        <v>1797000</v>
      </c>
    </row>
    <row r="10" spans="1:27" ht="12.75">
      <c r="A10" s="138" t="s">
        <v>79</v>
      </c>
      <c r="B10" s="136"/>
      <c r="C10" s="155">
        <v>1616704</v>
      </c>
      <c r="D10" s="155"/>
      <c r="E10" s="156">
        <v>1797000</v>
      </c>
      <c r="F10" s="60">
        <v>1797000</v>
      </c>
      <c r="G10" s="60"/>
      <c r="H10" s="60"/>
      <c r="I10" s="60"/>
      <c r="J10" s="60"/>
      <c r="K10" s="60"/>
      <c r="L10" s="60"/>
      <c r="M10" s="60">
        <v>6900</v>
      </c>
      <c r="N10" s="60">
        <v>6900</v>
      </c>
      <c r="O10" s="60"/>
      <c r="P10" s="60"/>
      <c r="Q10" s="60"/>
      <c r="R10" s="60"/>
      <c r="S10" s="60"/>
      <c r="T10" s="60"/>
      <c r="U10" s="60"/>
      <c r="V10" s="60"/>
      <c r="W10" s="60">
        <v>6900</v>
      </c>
      <c r="X10" s="60">
        <v>1347417</v>
      </c>
      <c r="Y10" s="60">
        <v>-1340517</v>
      </c>
      <c r="Z10" s="140">
        <v>-99.49</v>
      </c>
      <c r="AA10" s="62">
        <v>1797000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62780801</v>
      </c>
      <c r="D15" s="153">
        <f>SUM(D16:D18)</f>
        <v>0</v>
      </c>
      <c r="E15" s="154">
        <f t="shared" si="2"/>
        <v>68310650</v>
      </c>
      <c r="F15" s="100">
        <f t="shared" si="2"/>
        <v>68310650</v>
      </c>
      <c r="G15" s="100">
        <f t="shared" si="2"/>
        <v>2463891</v>
      </c>
      <c r="H15" s="100">
        <f t="shared" si="2"/>
        <v>0</v>
      </c>
      <c r="I15" s="100">
        <f t="shared" si="2"/>
        <v>0</v>
      </c>
      <c r="J15" s="100">
        <f t="shared" si="2"/>
        <v>2463891</v>
      </c>
      <c r="K15" s="100">
        <f t="shared" si="2"/>
        <v>0</v>
      </c>
      <c r="L15" s="100">
        <f t="shared" si="2"/>
        <v>0</v>
      </c>
      <c r="M15" s="100">
        <f t="shared" si="2"/>
        <v>1622</v>
      </c>
      <c r="N15" s="100">
        <f t="shared" si="2"/>
        <v>1622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2465513</v>
      </c>
      <c r="X15" s="100">
        <f t="shared" si="2"/>
        <v>51232995</v>
      </c>
      <c r="Y15" s="100">
        <f t="shared" si="2"/>
        <v>-48767482</v>
      </c>
      <c r="Z15" s="137">
        <f>+IF(X15&lt;&gt;0,+(Y15/X15)*100,0)</f>
        <v>-95.1876461643517</v>
      </c>
      <c r="AA15" s="102">
        <f>SUM(AA16:AA18)</f>
        <v>68310650</v>
      </c>
    </row>
    <row r="16" spans="1:27" ht="12.75">
      <c r="A16" s="138" t="s">
        <v>85</v>
      </c>
      <c r="B16" s="136"/>
      <c r="C16" s="155">
        <v>48872</v>
      </c>
      <c r="D16" s="155"/>
      <c r="E16" s="156">
        <v>140000</v>
      </c>
      <c r="F16" s="60">
        <v>140000</v>
      </c>
      <c r="G16" s="60"/>
      <c r="H16" s="60"/>
      <c r="I16" s="60"/>
      <c r="J16" s="60"/>
      <c r="K16" s="60"/>
      <c r="L16" s="60"/>
      <c r="M16" s="60">
        <v>1622</v>
      </c>
      <c r="N16" s="60">
        <v>1622</v>
      </c>
      <c r="O16" s="60"/>
      <c r="P16" s="60"/>
      <c r="Q16" s="60"/>
      <c r="R16" s="60"/>
      <c r="S16" s="60"/>
      <c r="T16" s="60"/>
      <c r="U16" s="60"/>
      <c r="V16" s="60"/>
      <c r="W16" s="60">
        <v>1622</v>
      </c>
      <c r="X16" s="60">
        <v>105003</v>
      </c>
      <c r="Y16" s="60">
        <v>-103381</v>
      </c>
      <c r="Z16" s="140">
        <v>-98.46</v>
      </c>
      <c r="AA16" s="62">
        <v>140000</v>
      </c>
    </row>
    <row r="17" spans="1:27" ht="12.75">
      <c r="A17" s="138" t="s">
        <v>86</v>
      </c>
      <c r="B17" s="136"/>
      <c r="C17" s="155">
        <v>62731929</v>
      </c>
      <c r="D17" s="155"/>
      <c r="E17" s="156">
        <v>68170650</v>
      </c>
      <c r="F17" s="60">
        <v>68170650</v>
      </c>
      <c r="G17" s="60">
        <v>2463891</v>
      </c>
      <c r="H17" s="60"/>
      <c r="I17" s="60"/>
      <c r="J17" s="60">
        <v>2463891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2463891</v>
      </c>
      <c r="X17" s="60">
        <v>51127992</v>
      </c>
      <c r="Y17" s="60">
        <v>-48664101</v>
      </c>
      <c r="Z17" s="140">
        <v>-95.18</v>
      </c>
      <c r="AA17" s="62">
        <v>68170650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68121847</v>
      </c>
      <c r="D25" s="217">
        <f>+D5+D9+D15+D19+D24</f>
        <v>0</v>
      </c>
      <c r="E25" s="230">
        <f t="shared" si="4"/>
        <v>72225650</v>
      </c>
      <c r="F25" s="219">
        <f t="shared" si="4"/>
        <v>72225650</v>
      </c>
      <c r="G25" s="219">
        <f t="shared" si="4"/>
        <v>2463891</v>
      </c>
      <c r="H25" s="219">
        <f t="shared" si="4"/>
        <v>66866</v>
      </c>
      <c r="I25" s="219">
        <f t="shared" si="4"/>
        <v>0</v>
      </c>
      <c r="J25" s="219">
        <f t="shared" si="4"/>
        <v>2530757</v>
      </c>
      <c r="K25" s="219">
        <f t="shared" si="4"/>
        <v>0</v>
      </c>
      <c r="L25" s="219">
        <f t="shared" si="4"/>
        <v>0</v>
      </c>
      <c r="M25" s="219">
        <f t="shared" si="4"/>
        <v>192907</v>
      </c>
      <c r="N25" s="219">
        <f t="shared" si="4"/>
        <v>192907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2723664</v>
      </c>
      <c r="X25" s="219">
        <f t="shared" si="4"/>
        <v>54168534</v>
      </c>
      <c r="Y25" s="219">
        <f t="shared" si="4"/>
        <v>-51444870</v>
      </c>
      <c r="Z25" s="231">
        <f>+IF(X25&lt;&gt;0,+(Y25/X25)*100,0)</f>
        <v>-94.97187056972966</v>
      </c>
      <c r="AA25" s="232">
        <f>+AA5+AA9+AA15+AA19+AA24</f>
        <v>72225650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68121847</v>
      </c>
      <c r="D28" s="155"/>
      <c r="E28" s="156">
        <v>72225650</v>
      </c>
      <c r="F28" s="60">
        <v>72225650</v>
      </c>
      <c r="G28" s="60">
        <v>2463891</v>
      </c>
      <c r="H28" s="60">
        <v>66866</v>
      </c>
      <c r="I28" s="60"/>
      <c r="J28" s="60">
        <v>2530757</v>
      </c>
      <c r="K28" s="60"/>
      <c r="L28" s="60"/>
      <c r="M28" s="60">
        <v>192907</v>
      </c>
      <c r="N28" s="60">
        <v>192907</v>
      </c>
      <c r="O28" s="60"/>
      <c r="P28" s="60"/>
      <c r="Q28" s="60"/>
      <c r="R28" s="60"/>
      <c r="S28" s="60"/>
      <c r="T28" s="60"/>
      <c r="U28" s="60"/>
      <c r="V28" s="60"/>
      <c r="W28" s="60">
        <v>2723664</v>
      </c>
      <c r="X28" s="60">
        <v>54168525</v>
      </c>
      <c r="Y28" s="60">
        <v>-51444861</v>
      </c>
      <c r="Z28" s="140">
        <v>-94.97</v>
      </c>
      <c r="AA28" s="155">
        <v>72225650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68121847</v>
      </c>
      <c r="D32" s="210">
        <f>SUM(D28:D31)</f>
        <v>0</v>
      </c>
      <c r="E32" s="211">
        <f t="shared" si="5"/>
        <v>72225650</v>
      </c>
      <c r="F32" s="77">
        <f t="shared" si="5"/>
        <v>72225650</v>
      </c>
      <c r="G32" s="77">
        <f t="shared" si="5"/>
        <v>2463891</v>
      </c>
      <c r="H32" s="77">
        <f t="shared" si="5"/>
        <v>66866</v>
      </c>
      <c r="I32" s="77">
        <f t="shared" si="5"/>
        <v>0</v>
      </c>
      <c r="J32" s="77">
        <f t="shared" si="5"/>
        <v>2530757</v>
      </c>
      <c r="K32" s="77">
        <f t="shared" si="5"/>
        <v>0</v>
      </c>
      <c r="L32" s="77">
        <f t="shared" si="5"/>
        <v>0</v>
      </c>
      <c r="M32" s="77">
        <f t="shared" si="5"/>
        <v>192907</v>
      </c>
      <c r="N32" s="77">
        <f t="shared" si="5"/>
        <v>192907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2723664</v>
      </c>
      <c r="X32" s="77">
        <f t="shared" si="5"/>
        <v>54168525</v>
      </c>
      <c r="Y32" s="77">
        <f t="shared" si="5"/>
        <v>-51444861</v>
      </c>
      <c r="Z32" s="212">
        <f>+IF(X32&lt;&gt;0,+(Y32/X32)*100,0)</f>
        <v>-94.97186973431528</v>
      </c>
      <c r="AA32" s="79">
        <f>SUM(AA28:AA31)</f>
        <v>72225650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38" t="s">
        <v>139</v>
      </c>
      <c r="B36" s="149"/>
      <c r="C36" s="222">
        <f aca="true" t="shared" si="6" ref="C36:Y36">SUM(C32:C35)</f>
        <v>68121847</v>
      </c>
      <c r="D36" s="222">
        <f>SUM(D32:D35)</f>
        <v>0</v>
      </c>
      <c r="E36" s="218">
        <f t="shared" si="6"/>
        <v>72225650</v>
      </c>
      <c r="F36" s="220">
        <f t="shared" si="6"/>
        <v>72225650</v>
      </c>
      <c r="G36" s="220">
        <f t="shared" si="6"/>
        <v>2463891</v>
      </c>
      <c r="H36" s="220">
        <f t="shared" si="6"/>
        <v>66866</v>
      </c>
      <c r="I36" s="220">
        <f t="shared" si="6"/>
        <v>0</v>
      </c>
      <c r="J36" s="220">
        <f t="shared" si="6"/>
        <v>2530757</v>
      </c>
      <c r="K36" s="220">
        <f t="shared" si="6"/>
        <v>0</v>
      </c>
      <c r="L36" s="220">
        <f t="shared" si="6"/>
        <v>0</v>
      </c>
      <c r="M36" s="220">
        <f t="shared" si="6"/>
        <v>192907</v>
      </c>
      <c r="N36" s="220">
        <f t="shared" si="6"/>
        <v>192907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2723664</v>
      </c>
      <c r="X36" s="220">
        <f t="shared" si="6"/>
        <v>54168525</v>
      </c>
      <c r="Y36" s="220">
        <f t="shared" si="6"/>
        <v>-51444861</v>
      </c>
      <c r="Z36" s="221">
        <f>+IF(X36&lt;&gt;0,+(Y36/X36)*100,0)</f>
        <v>-94.97186973431528</v>
      </c>
      <c r="AA36" s="239">
        <f>SUM(AA32:AA35)</f>
        <v>72225650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22252751</v>
      </c>
      <c r="D6" s="155"/>
      <c r="E6" s="59">
        <v>41368765</v>
      </c>
      <c r="F6" s="60">
        <v>41368765</v>
      </c>
      <c r="G6" s="60">
        <v>123572447</v>
      </c>
      <c r="H6" s="60">
        <v>94621933</v>
      </c>
      <c r="I6" s="60">
        <v>62321727</v>
      </c>
      <c r="J6" s="60">
        <v>62321727</v>
      </c>
      <c r="K6" s="60">
        <v>31628908</v>
      </c>
      <c r="L6" s="60">
        <v>17824129</v>
      </c>
      <c r="M6" s="60">
        <v>82959987</v>
      </c>
      <c r="N6" s="60">
        <v>82959987</v>
      </c>
      <c r="O6" s="60">
        <v>57837188</v>
      </c>
      <c r="P6" s="60">
        <v>49211877</v>
      </c>
      <c r="Q6" s="60">
        <v>69738457</v>
      </c>
      <c r="R6" s="60">
        <v>69738457</v>
      </c>
      <c r="S6" s="60"/>
      <c r="T6" s="60"/>
      <c r="U6" s="60"/>
      <c r="V6" s="60"/>
      <c r="W6" s="60">
        <v>69738457</v>
      </c>
      <c r="X6" s="60">
        <v>31026574</v>
      </c>
      <c r="Y6" s="60">
        <v>38711883</v>
      </c>
      <c r="Z6" s="140">
        <v>124.77</v>
      </c>
      <c r="AA6" s="62">
        <v>41368765</v>
      </c>
    </row>
    <row r="7" spans="1:27" ht="12.7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145</v>
      </c>
      <c r="B8" s="182"/>
      <c r="C8" s="155">
        <v>3871127</v>
      </c>
      <c r="D8" s="155"/>
      <c r="E8" s="59">
        <v>5441258</v>
      </c>
      <c r="F8" s="60">
        <v>5441258</v>
      </c>
      <c r="G8" s="60">
        <v>80382509</v>
      </c>
      <c r="H8" s="60">
        <v>83694375</v>
      </c>
      <c r="I8" s="60">
        <v>83477688</v>
      </c>
      <c r="J8" s="60">
        <v>83477688</v>
      </c>
      <c r="K8" s="60">
        <v>83477688</v>
      </c>
      <c r="L8" s="60">
        <v>85666151</v>
      </c>
      <c r="M8" s="60">
        <v>87190080</v>
      </c>
      <c r="N8" s="60">
        <v>87190080</v>
      </c>
      <c r="O8" s="60">
        <v>87190080</v>
      </c>
      <c r="P8" s="60">
        <v>87190080</v>
      </c>
      <c r="Q8" s="60">
        <v>87190080</v>
      </c>
      <c r="R8" s="60">
        <v>87190080</v>
      </c>
      <c r="S8" s="60"/>
      <c r="T8" s="60"/>
      <c r="U8" s="60"/>
      <c r="V8" s="60"/>
      <c r="W8" s="60">
        <v>87190080</v>
      </c>
      <c r="X8" s="60">
        <v>4080944</v>
      </c>
      <c r="Y8" s="60">
        <v>83109136</v>
      </c>
      <c r="Z8" s="140">
        <v>2036.52</v>
      </c>
      <c r="AA8" s="62">
        <v>5441258</v>
      </c>
    </row>
    <row r="9" spans="1:27" ht="12.75">
      <c r="A9" s="249" t="s">
        <v>146</v>
      </c>
      <c r="B9" s="182"/>
      <c r="C9" s="155">
        <v>10863090</v>
      </c>
      <c r="D9" s="155"/>
      <c r="E9" s="59">
        <v>5194895</v>
      </c>
      <c r="F9" s="60">
        <v>5194895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3896171</v>
      </c>
      <c r="Y9" s="60">
        <v>-3896171</v>
      </c>
      <c r="Z9" s="140">
        <v>-100</v>
      </c>
      <c r="AA9" s="62">
        <v>5194895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9109781</v>
      </c>
      <c r="D11" s="155"/>
      <c r="E11" s="59">
        <v>8333065</v>
      </c>
      <c r="F11" s="60">
        <v>8333065</v>
      </c>
      <c r="G11" s="60">
        <v>7838695</v>
      </c>
      <c r="H11" s="60">
        <v>9109781</v>
      </c>
      <c r="I11" s="60">
        <v>9109781</v>
      </c>
      <c r="J11" s="60">
        <v>9109781</v>
      </c>
      <c r="K11" s="60">
        <v>9109781</v>
      </c>
      <c r="L11" s="60">
        <v>9109781</v>
      </c>
      <c r="M11" s="60">
        <v>9109781</v>
      </c>
      <c r="N11" s="60">
        <v>9109781</v>
      </c>
      <c r="O11" s="60">
        <v>9109781</v>
      </c>
      <c r="P11" s="60">
        <v>9109781</v>
      </c>
      <c r="Q11" s="60">
        <v>9109781</v>
      </c>
      <c r="R11" s="60">
        <v>9109781</v>
      </c>
      <c r="S11" s="60"/>
      <c r="T11" s="60"/>
      <c r="U11" s="60"/>
      <c r="V11" s="60"/>
      <c r="W11" s="60">
        <v>9109781</v>
      </c>
      <c r="X11" s="60">
        <v>6249799</v>
      </c>
      <c r="Y11" s="60">
        <v>2859982</v>
      </c>
      <c r="Z11" s="140">
        <v>45.76</v>
      </c>
      <c r="AA11" s="62">
        <v>8333065</v>
      </c>
    </row>
    <row r="12" spans="1:27" ht="12.75">
      <c r="A12" s="250" t="s">
        <v>56</v>
      </c>
      <c r="B12" s="251"/>
      <c r="C12" s="168">
        <f aca="true" t="shared" si="0" ref="C12:Y12">SUM(C6:C11)</f>
        <v>46096749</v>
      </c>
      <c r="D12" s="168">
        <f>SUM(D6:D11)</f>
        <v>0</v>
      </c>
      <c r="E12" s="72">
        <f t="shared" si="0"/>
        <v>60337983</v>
      </c>
      <c r="F12" s="73">
        <f t="shared" si="0"/>
        <v>60337983</v>
      </c>
      <c r="G12" s="73">
        <f t="shared" si="0"/>
        <v>211793651</v>
      </c>
      <c r="H12" s="73">
        <f t="shared" si="0"/>
        <v>187426089</v>
      </c>
      <c r="I12" s="73">
        <f t="shared" si="0"/>
        <v>154909196</v>
      </c>
      <c r="J12" s="73">
        <f t="shared" si="0"/>
        <v>154909196</v>
      </c>
      <c r="K12" s="73">
        <f t="shared" si="0"/>
        <v>124216377</v>
      </c>
      <c r="L12" s="73">
        <f t="shared" si="0"/>
        <v>112600061</v>
      </c>
      <c r="M12" s="73">
        <f t="shared" si="0"/>
        <v>179259848</v>
      </c>
      <c r="N12" s="73">
        <f t="shared" si="0"/>
        <v>179259848</v>
      </c>
      <c r="O12" s="73">
        <f t="shared" si="0"/>
        <v>154137049</v>
      </c>
      <c r="P12" s="73">
        <f t="shared" si="0"/>
        <v>145511738</v>
      </c>
      <c r="Q12" s="73">
        <f t="shared" si="0"/>
        <v>166038318</v>
      </c>
      <c r="R12" s="73">
        <f t="shared" si="0"/>
        <v>166038318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166038318</v>
      </c>
      <c r="X12" s="73">
        <f t="shared" si="0"/>
        <v>45253488</v>
      </c>
      <c r="Y12" s="73">
        <f t="shared" si="0"/>
        <v>120784830</v>
      </c>
      <c r="Z12" s="170">
        <f>+IF(X12&lt;&gt;0,+(Y12/X12)*100,0)</f>
        <v>266.90722712909997</v>
      </c>
      <c r="AA12" s="74">
        <f>SUM(AA6:AA11)</f>
        <v>60337983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6572432</v>
      </c>
      <c r="D17" s="155"/>
      <c r="E17" s="59">
        <v>717334</v>
      </c>
      <c r="F17" s="60">
        <v>717334</v>
      </c>
      <c r="G17" s="60">
        <v>717334</v>
      </c>
      <c r="H17" s="60">
        <v>6572432</v>
      </c>
      <c r="I17" s="60">
        <v>6572432</v>
      </c>
      <c r="J17" s="60">
        <v>6572432</v>
      </c>
      <c r="K17" s="60">
        <v>6572432</v>
      </c>
      <c r="L17" s="60">
        <v>6572432</v>
      </c>
      <c r="M17" s="60">
        <v>6572432</v>
      </c>
      <c r="N17" s="60">
        <v>6572432</v>
      </c>
      <c r="O17" s="60">
        <v>6572432</v>
      </c>
      <c r="P17" s="60">
        <v>6572432</v>
      </c>
      <c r="Q17" s="60">
        <v>6572432</v>
      </c>
      <c r="R17" s="60">
        <v>6572432</v>
      </c>
      <c r="S17" s="60"/>
      <c r="T17" s="60"/>
      <c r="U17" s="60"/>
      <c r="V17" s="60"/>
      <c r="W17" s="60">
        <v>6572432</v>
      </c>
      <c r="X17" s="60">
        <v>538001</v>
      </c>
      <c r="Y17" s="60">
        <v>6034431</v>
      </c>
      <c r="Z17" s="140">
        <v>1121.64</v>
      </c>
      <c r="AA17" s="62">
        <v>717334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849663396</v>
      </c>
      <c r="D19" s="155"/>
      <c r="E19" s="59">
        <v>900836821</v>
      </c>
      <c r="F19" s="60">
        <v>897074000</v>
      </c>
      <c r="G19" s="60">
        <v>2215070</v>
      </c>
      <c r="H19" s="60">
        <v>852659224</v>
      </c>
      <c r="I19" s="60">
        <v>863337569</v>
      </c>
      <c r="J19" s="60">
        <v>863337569</v>
      </c>
      <c r="K19" s="60">
        <v>23525120</v>
      </c>
      <c r="L19" s="60">
        <v>886862689</v>
      </c>
      <c r="M19" s="60">
        <v>899753137</v>
      </c>
      <c r="N19" s="60">
        <v>899753137</v>
      </c>
      <c r="O19" s="60">
        <v>904435373</v>
      </c>
      <c r="P19" s="60">
        <v>905427446</v>
      </c>
      <c r="Q19" s="60">
        <v>909264256</v>
      </c>
      <c r="R19" s="60">
        <v>909264256</v>
      </c>
      <c r="S19" s="60"/>
      <c r="T19" s="60"/>
      <c r="U19" s="60"/>
      <c r="V19" s="60"/>
      <c r="W19" s="60">
        <v>909264256</v>
      </c>
      <c r="X19" s="60">
        <v>672805500</v>
      </c>
      <c r="Y19" s="60">
        <v>236458756</v>
      </c>
      <c r="Z19" s="140">
        <v>35.15</v>
      </c>
      <c r="AA19" s="62">
        <v>897074000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/>
      <c r="D22" s="155"/>
      <c r="E22" s="59">
        <v>134754</v>
      </c>
      <c r="F22" s="60">
        <v>134754</v>
      </c>
      <c r="G22" s="60">
        <v>134754</v>
      </c>
      <c r="H22" s="60"/>
      <c r="I22" s="60"/>
      <c r="J22" s="60"/>
      <c r="K22" s="60"/>
      <c r="L22" s="60">
        <v>134754</v>
      </c>
      <c r="M22" s="60">
        <v>134754</v>
      </c>
      <c r="N22" s="60">
        <v>134754</v>
      </c>
      <c r="O22" s="60">
        <v>134754</v>
      </c>
      <c r="P22" s="60">
        <v>134754</v>
      </c>
      <c r="Q22" s="60">
        <v>134754</v>
      </c>
      <c r="R22" s="60">
        <v>134754</v>
      </c>
      <c r="S22" s="60"/>
      <c r="T22" s="60"/>
      <c r="U22" s="60"/>
      <c r="V22" s="60"/>
      <c r="W22" s="60">
        <v>134754</v>
      </c>
      <c r="X22" s="60">
        <v>101066</v>
      </c>
      <c r="Y22" s="60">
        <v>33688</v>
      </c>
      <c r="Z22" s="140">
        <v>33.33</v>
      </c>
      <c r="AA22" s="62">
        <v>134754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856235828</v>
      </c>
      <c r="D24" s="168">
        <f>SUM(D15:D23)</f>
        <v>0</v>
      </c>
      <c r="E24" s="76">
        <f t="shared" si="1"/>
        <v>901688909</v>
      </c>
      <c r="F24" s="77">
        <f t="shared" si="1"/>
        <v>897926088</v>
      </c>
      <c r="G24" s="77">
        <f t="shared" si="1"/>
        <v>3067158</v>
      </c>
      <c r="H24" s="77">
        <f t="shared" si="1"/>
        <v>859231656</v>
      </c>
      <c r="I24" s="77">
        <f t="shared" si="1"/>
        <v>869910001</v>
      </c>
      <c r="J24" s="77">
        <f t="shared" si="1"/>
        <v>869910001</v>
      </c>
      <c r="K24" s="77">
        <f t="shared" si="1"/>
        <v>30097552</v>
      </c>
      <c r="L24" s="77">
        <f t="shared" si="1"/>
        <v>893569875</v>
      </c>
      <c r="M24" s="77">
        <f t="shared" si="1"/>
        <v>906460323</v>
      </c>
      <c r="N24" s="77">
        <f t="shared" si="1"/>
        <v>906460323</v>
      </c>
      <c r="O24" s="77">
        <f t="shared" si="1"/>
        <v>911142559</v>
      </c>
      <c r="P24" s="77">
        <f t="shared" si="1"/>
        <v>912134632</v>
      </c>
      <c r="Q24" s="77">
        <f t="shared" si="1"/>
        <v>915971442</v>
      </c>
      <c r="R24" s="77">
        <f t="shared" si="1"/>
        <v>915971442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915971442</v>
      </c>
      <c r="X24" s="77">
        <f t="shared" si="1"/>
        <v>673444567</v>
      </c>
      <c r="Y24" s="77">
        <f t="shared" si="1"/>
        <v>242526875</v>
      </c>
      <c r="Z24" s="212">
        <f>+IF(X24&lt;&gt;0,+(Y24/X24)*100,0)</f>
        <v>36.012893545253</v>
      </c>
      <c r="AA24" s="79">
        <f>SUM(AA15:AA23)</f>
        <v>897926088</v>
      </c>
    </row>
    <row r="25" spans="1:27" ht="12.75">
      <c r="A25" s="250" t="s">
        <v>159</v>
      </c>
      <c r="B25" s="251"/>
      <c r="C25" s="168">
        <f aca="true" t="shared" si="2" ref="C25:Y25">+C12+C24</f>
        <v>902332577</v>
      </c>
      <c r="D25" s="168">
        <f>+D12+D24</f>
        <v>0</v>
      </c>
      <c r="E25" s="72">
        <f t="shared" si="2"/>
        <v>962026892</v>
      </c>
      <c r="F25" s="73">
        <f t="shared" si="2"/>
        <v>958264071</v>
      </c>
      <c r="G25" s="73">
        <f t="shared" si="2"/>
        <v>214860809</v>
      </c>
      <c r="H25" s="73">
        <f t="shared" si="2"/>
        <v>1046657745</v>
      </c>
      <c r="I25" s="73">
        <f t="shared" si="2"/>
        <v>1024819197</v>
      </c>
      <c r="J25" s="73">
        <f t="shared" si="2"/>
        <v>1024819197</v>
      </c>
      <c r="K25" s="73">
        <f t="shared" si="2"/>
        <v>154313929</v>
      </c>
      <c r="L25" s="73">
        <f t="shared" si="2"/>
        <v>1006169936</v>
      </c>
      <c r="M25" s="73">
        <f t="shared" si="2"/>
        <v>1085720171</v>
      </c>
      <c r="N25" s="73">
        <f t="shared" si="2"/>
        <v>1085720171</v>
      </c>
      <c r="O25" s="73">
        <f t="shared" si="2"/>
        <v>1065279608</v>
      </c>
      <c r="P25" s="73">
        <f t="shared" si="2"/>
        <v>1057646370</v>
      </c>
      <c r="Q25" s="73">
        <f t="shared" si="2"/>
        <v>1082009760</v>
      </c>
      <c r="R25" s="73">
        <f t="shared" si="2"/>
        <v>1082009760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1082009760</v>
      </c>
      <c r="X25" s="73">
        <f t="shared" si="2"/>
        <v>718698055</v>
      </c>
      <c r="Y25" s="73">
        <f t="shared" si="2"/>
        <v>363311705</v>
      </c>
      <c r="Z25" s="170">
        <f>+IF(X25&lt;&gt;0,+(Y25/X25)*100,0)</f>
        <v>50.551368891627234</v>
      </c>
      <c r="AA25" s="74">
        <f>+AA12+AA24</f>
        <v>958264071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>
        <v>210065</v>
      </c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263119</v>
      </c>
      <c r="D30" s="155"/>
      <c r="E30" s="59">
        <v>138583</v>
      </c>
      <c r="F30" s="60">
        <v>138583</v>
      </c>
      <c r="G30" s="60">
        <v>342887</v>
      </c>
      <c r="H30" s="60">
        <v>315429</v>
      </c>
      <c r="I30" s="60">
        <v>283270</v>
      </c>
      <c r="J30" s="60">
        <v>283270</v>
      </c>
      <c r="K30" s="60">
        <v>250778</v>
      </c>
      <c r="L30" s="60">
        <v>218097</v>
      </c>
      <c r="M30" s="60">
        <v>185096</v>
      </c>
      <c r="N30" s="60">
        <v>185096</v>
      </c>
      <c r="O30" s="60">
        <v>170361</v>
      </c>
      <c r="P30" s="60">
        <v>155419</v>
      </c>
      <c r="Q30" s="60">
        <v>155419</v>
      </c>
      <c r="R30" s="60">
        <v>155419</v>
      </c>
      <c r="S30" s="60"/>
      <c r="T30" s="60"/>
      <c r="U30" s="60"/>
      <c r="V30" s="60"/>
      <c r="W30" s="60">
        <v>155419</v>
      </c>
      <c r="X30" s="60">
        <v>103937</v>
      </c>
      <c r="Y30" s="60">
        <v>51482</v>
      </c>
      <c r="Z30" s="140">
        <v>49.53</v>
      </c>
      <c r="AA30" s="62">
        <v>138583</v>
      </c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30660090</v>
      </c>
      <c r="D32" s="155"/>
      <c r="E32" s="59">
        <v>46719144</v>
      </c>
      <c r="F32" s="60">
        <v>46719144</v>
      </c>
      <c r="G32" s="60">
        <v>3356113</v>
      </c>
      <c r="H32" s="60">
        <v>28430470</v>
      </c>
      <c r="I32" s="60">
        <v>19632457</v>
      </c>
      <c r="J32" s="60">
        <v>19632457</v>
      </c>
      <c r="K32" s="60">
        <v>15021121</v>
      </c>
      <c r="L32" s="60">
        <v>11001152</v>
      </c>
      <c r="M32" s="60">
        <v>12729137</v>
      </c>
      <c r="N32" s="60">
        <v>12729137</v>
      </c>
      <c r="O32" s="60">
        <v>29421525</v>
      </c>
      <c r="P32" s="60">
        <v>27651735</v>
      </c>
      <c r="Q32" s="60">
        <v>11952163</v>
      </c>
      <c r="R32" s="60">
        <v>11952163</v>
      </c>
      <c r="S32" s="60"/>
      <c r="T32" s="60"/>
      <c r="U32" s="60"/>
      <c r="V32" s="60"/>
      <c r="W32" s="60">
        <v>11952163</v>
      </c>
      <c r="X32" s="60">
        <v>35039358</v>
      </c>
      <c r="Y32" s="60">
        <v>-23087195</v>
      </c>
      <c r="Z32" s="140">
        <v>-65.89</v>
      </c>
      <c r="AA32" s="62">
        <v>46719144</v>
      </c>
    </row>
    <row r="33" spans="1:27" ht="12.75">
      <c r="A33" s="249" t="s">
        <v>165</v>
      </c>
      <c r="B33" s="182"/>
      <c r="C33" s="155">
        <v>19486717</v>
      </c>
      <c r="D33" s="155"/>
      <c r="E33" s="59"/>
      <c r="F33" s="60"/>
      <c r="G33" s="60">
        <v>15690141</v>
      </c>
      <c r="H33" s="60">
        <v>15690141</v>
      </c>
      <c r="I33" s="60">
        <v>15690141</v>
      </c>
      <c r="J33" s="60">
        <v>15690141</v>
      </c>
      <c r="K33" s="60">
        <v>15690141</v>
      </c>
      <c r="L33" s="60">
        <v>15690141</v>
      </c>
      <c r="M33" s="60">
        <v>15690141</v>
      </c>
      <c r="N33" s="60">
        <v>15690141</v>
      </c>
      <c r="O33" s="60">
        <v>15690141</v>
      </c>
      <c r="P33" s="60">
        <v>15690141</v>
      </c>
      <c r="Q33" s="60">
        <v>15690141</v>
      </c>
      <c r="R33" s="60">
        <v>15690141</v>
      </c>
      <c r="S33" s="60"/>
      <c r="T33" s="60"/>
      <c r="U33" s="60"/>
      <c r="V33" s="60"/>
      <c r="W33" s="60">
        <v>15690141</v>
      </c>
      <c r="X33" s="60"/>
      <c r="Y33" s="60">
        <v>15690141</v>
      </c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50619991</v>
      </c>
      <c r="D34" s="168">
        <f>SUM(D29:D33)</f>
        <v>0</v>
      </c>
      <c r="E34" s="72">
        <f t="shared" si="3"/>
        <v>46857727</v>
      </c>
      <c r="F34" s="73">
        <f t="shared" si="3"/>
        <v>46857727</v>
      </c>
      <c r="G34" s="73">
        <f t="shared" si="3"/>
        <v>19389141</v>
      </c>
      <c r="H34" s="73">
        <f t="shared" si="3"/>
        <v>44436040</v>
      </c>
      <c r="I34" s="73">
        <f t="shared" si="3"/>
        <v>35605868</v>
      </c>
      <c r="J34" s="73">
        <f t="shared" si="3"/>
        <v>35605868</v>
      </c>
      <c r="K34" s="73">
        <f t="shared" si="3"/>
        <v>30962040</v>
      </c>
      <c r="L34" s="73">
        <f t="shared" si="3"/>
        <v>26909390</v>
      </c>
      <c r="M34" s="73">
        <f t="shared" si="3"/>
        <v>28604374</v>
      </c>
      <c r="N34" s="73">
        <f t="shared" si="3"/>
        <v>28604374</v>
      </c>
      <c r="O34" s="73">
        <f t="shared" si="3"/>
        <v>45282027</v>
      </c>
      <c r="P34" s="73">
        <f t="shared" si="3"/>
        <v>43497295</v>
      </c>
      <c r="Q34" s="73">
        <f t="shared" si="3"/>
        <v>27797723</v>
      </c>
      <c r="R34" s="73">
        <f t="shared" si="3"/>
        <v>27797723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27797723</v>
      </c>
      <c r="X34" s="73">
        <f t="shared" si="3"/>
        <v>35143295</v>
      </c>
      <c r="Y34" s="73">
        <f t="shared" si="3"/>
        <v>-7345572</v>
      </c>
      <c r="Z34" s="170">
        <f>+IF(X34&lt;&gt;0,+(Y34/X34)*100,0)</f>
        <v>-20.901773723835515</v>
      </c>
      <c r="AA34" s="74">
        <f>SUM(AA29:AA33)</f>
        <v>46857727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92068</v>
      </c>
      <c r="D37" s="155"/>
      <c r="E37" s="59">
        <v>362944</v>
      </c>
      <c r="F37" s="60">
        <v>362944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272208</v>
      </c>
      <c r="Y37" s="60">
        <v>-272208</v>
      </c>
      <c r="Z37" s="140">
        <v>-100</v>
      </c>
      <c r="AA37" s="62">
        <v>362944</v>
      </c>
    </row>
    <row r="38" spans="1:27" ht="12.75">
      <c r="A38" s="249" t="s">
        <v>165</v>
      </c>
      <c r="B38" s="182"/>
      <c r="C38" s="155">
        <v>8589000</v>
      </c>
      <c r="D38" s="155"/>
      <c r="E38" s="59">
        <v>7281000</v>
      </c>
      <c r="F38" s="60">
        <v>7281000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5460750</v>
      </c>
      <c r="Y38" s="60">
        <v>-5460750</v>
      </c>
      <c r="Z38" s="140">
        <v>-100</v>
      </c>
      <c r="AA38" s="62">
        <v>7281000</v>
      </c>
    </row>
    <row r="39" spans="1:27" ht="12.75">
      <c r="A39" s="250" t="s">
        <v>59</v>
      </c>
      <c r="B39" s="253"/>
      <c r="C39" s="168">
        <f aca="true" t="shared" si="4" ref="C39:Y39">SUM(C37:C38)</f>
        <v>8681068</v>
      </c>
      <c r="D39" s="168">
        <f>SUM(D37:D38)</f>
        <v>0</v>
      </c>
      <c r="E39" s="76">
        <f t="shared" si="4"/>
        <v>7643944</v>
      </c>
      <c r="F39" s="77">
        <f t="shared" si="4"/>
        <v>7643944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5732958</v>
      </c>
      <c r="Y39" s="77">
        <f t="shared" si="4"/>
        <v>-5732958</v>
      </c>
      <c r="Z39" s="212">
        <f>+IF(X39&lt;&gt;0,+(Y39/X39)*100,0)</f>
        <v>-100</v>
      </c>
      <c r="AA39" s="79">
        <f>SUM(AA37:AA38)</f>
        <v>7643944</v>
      </c>
    </row>
    <row r="40" spans="1:27" ht="12.75">
      <c r="A40" s="250" t="s">
        <v>167</v>
      </c>
      <c r="B40" s="251"/>
      <c r="C40" s="168">
        <f aca="true" t="shared" si="5" ref="C40:Y40">+C34+C39</f>
        <v>59301059</v>
      </c>
      <c r="D40" s="168">
        <f>+D34+D39</f>
        <v>0</v>
      </c>
      <c r="E40" s="72">
        <f t="shared" si="5"/>
        <v>54501671</v>
      </c>
      <c r="F40" s="73">
        <f t="shared" si="5"/>
        <v>54501671</v>
      </c>
      <c r="G40" s="73">
        <f t="shared" si="5"/>
        <v>19389141</v>
      </c>
      <c r="H40" s="73">
        <f t="shared" si="5"/>
        <v>44436040</v>
      </c>
      <c r="I40" s="73">
        <f t="shared" si="5"/>
        <v>35605868</v>
      </c>
      <c r="J40" s="73">
        <f t="shared" si="5"/>
        <v>35605868</v>
      </c>
      <c r="K40" s="73">
        <f t="shared" si="5"/>
        <v>30962040</v>
      </c>
      <c r="L40" s="73">
        <f t="shared" si="5"/>
        <v>26909390</v>
      </c>
      <c r="M40" s="73">
        <f t="shared" si="5"/>
        <v>28604374</v>
      </c>
      <c r="N40" s="73">
        <f t="shared" si="5"/>
        <v>28604374</v>
      </c>
      <c r="O40" s="73">
        <f t="shared" si="5"/>
        <v>45282027</v>
      </c>
      <c r="P40" s="73">
        <f t="shared" si="5"/>
        <v>43497295</v>
      </c>
      <c r="Q40" s="73">
        <f t="shared" si="5"/>
        <v>27797723</v>
      </c>
      <c r="R40" s="73">
        <f t="shared" si="5"/>
        <v>27797723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27797723</v>
      </c>
      <c r="X40" s="73">
        <f t="shared" si="5"/>
        <v>40876253</v>
      </c>
      <c r="Y40" s="73">
        <f t="shared" si="5"/>
        <v>-13078530</v>
      </c>
      <c r="Z40" s="170">
        <f>+IF(X40&lt;&gt;0,+(Y40/X40)*100,0)</f>
        <v>-31.995422868138135</v>
      </c>
      <c r="AA40" s="74">
        <f>+AA34+AA39</f>
        <v>54501671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843031518</v>
      </c>
      <c r="D42" s="257">
        <f>+D25-D40</f>
        <v>0</v>
      </c>
      <c r="E42" s="258">
        <f t="shared" si="6"/>
        <v>907525221</v>
      </c>
      <c r="F42" s="259">
        <f t="shared" si="6"/>
        <v>903762400</v>
      </c>
      <c r="G42" s="259">
        <f t="shared" si="6"/>
        <v>195471668</v>
      </c>
      <c r="H42" s="259">
        <f t="shared" si="6"/>
        <v>1002221705</v>
      </c>
      <c r="I42" s="259">
        <f t="shared" si="6"/>
        <v>989213329</v>
      </c>
      <c r="J42" s="259">
        <f t="shared" si="6"/>
        <v>989213329</v>
      </c>
      <c r="K42" s="259">
        <f t="shared" si="6"/>
        <v>123351889</v>
      </c>
      <c r="L42" s="259">
        <f t="shared" si="6"/>
        <v>979260546</v>
      </c>
      <c r="M42" s="259">
        <f t="shared" si="6"/>
        <v>1057115797</v>
      </c>
      <c r="N42" s="259">
        <f t="shared" si="6"/>
        <v>1057115797</v>
      </c>
      <c r="O42" s="259">
        <f t="shared" si="6"/>
        <v>1019997581</v>
      </c>
      <c r="P42" s="259">
        <f t="shared" si="6"/>
        <v>1014149075</v>
      </c>
      <c r="Q42" s="259">
        <f t="shared" si="6"/>
        <v>1054212037</v>
      </c>
      <c r="R42" s="259">
        <f t="shared" si="6"/>
        <v>1054212037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1054212037</v>
      </c>
      <c r="X42" s="259">
        <f t="shared" si="6"/>
        <v>677821802</v>
      </c>
      <c r="Y42" s="259">
        <f t="shared" si="6"/>
        <v>376390235</v>
      </c>
      <c r="Z42" s="260">
        <f>+IF(X42&lt;&gt;0,+(Y42/X42)*100,0)</f>
        <v>55.52937864928694</v>
      </c>
      <c r="AA42" s="261">
        <f>+AA25-AA40</f>
        <v>903762400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404813213</v>
      </c>
      <c r="D45" s="155"/>
      <c r="E45" s="59">
        <v>464077559</v>
      </c>
      <c r="F45" s="60">
        <v>460315000</v>
      </c>
      <c r="G45" s="60">
        <v>195471668</v>
      </c>
      <c r="H45" s="60">
        <v>1002221705</v>
      </c>
      <c r="I45" s="60">
        <v>989213329</v>
      </c>
      <c r="J45" s="60">
        <v>989213329</v>
      </c>
      <c r="K45" s="60">
        <v>123351889</v>
      </c>
      <c r="L45" s="60">
        <v>979260546</v>
      </c>
      <c r="M45" s="60">
        <v>1057115797</v>
      </c>
      <c r="N45" s="60">
        <v>1057115797</v>
      </c>
      <c r="O45" s="60">
        <v>1019997581</v>
      </c>
      <c r="P45" s="60">
        <v>1014149075</v>
      </c>
      <c r="Q45" s="60">
        <v>1054212037</v>
      </c>
      <c r="R45" s="60">
        <v>1054212037</v>
      </c>
      <c r="S45" s="60"/>
      <c r="T45" s="60"/>
      <c r="U45" s="60"/>
      <c r="V45" s="60"/>
      <c r="W45" s="60">
        <v>1054212037</v>
      </c>
      <c r="X45" s="60">
        <v>345236250</v>
      </c>
      <c r="Y45" s="60">
        <v>708975787</v>
      </c>
      <c r="Z45" s="139">
        <v>205.36</v>
      </c>
      <c r="AA45" s="62">
        <v>460315000</v>
      </c>
    </row>
    <row r="46" spans="1:27" ht="12.75">
      <c r="A46" s="249" t="s">
        <v>171</v>
      </c>
      <c r="B46" s="182"/>
      <c r="C46" s="155">
        <v>438218305</v>
      </c>
      <c r="D46" s="155"/>
      <c r="E46" s="59">
        <v>443447662</v>
      </c>
      <c r="F46" s="60">
        <v>443447400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332585550</v>
      </c>
      <c r="Y46" s="60">
        <v>-332585550</v>
      </c>
      <c r="Z46" s="139">
        <v>-100</v>
      </c>
      <c r="AA46" s="62">
        <v>443447400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843031518</v>
      </c>
      <c r="D48" s="217">
        <f>SUM(D45:D47)</f>
        <v>0</v>
      </c>
      <c r="E48" s="264">
        <f t="shared" si="7"/>
        <v>907525221</v>
      </c>
      <c r="F48" s="219">
        <f t="shared" si="7"/>
        <v>903762400</v>
      </c>
      <c r="G48" s="219">
        <f t="shared" si="7"/>
        <v>195471668</v>
      </c>
      <c r="H48" s="219">
        <f t="shared" si="7"/>
        <v>1002221705</v>
      </c>
      <c r="I48" s="219">
        <f t="shared" si="7"/>
        <v>989213329</v>
      </c>
      <c r="J48" s="219">
        <f t="shared" si="7"/>
        <v>989213329</v>
      </c>
      <c r="K48" s="219">
        <f t="shared" si="7"/>
        <v>123351889</v>
      </c>
      <c r="L48" s="219">
        <f t="shared" si="7"/>
        <v>979260546</v>
      </c>
      <c r="M48" s="219">
        <f t="shared" si="7"/>
        <v>1057115797</v>
      </c>
      <c r="N48" s="219">
        <f t="shared" si="7"/>
        <v>1057115797</v>
      </c>
      <c r="O48" s="219">
        <f t="shared" si="7"/>
        <v>1019997581</v>
      </c>
      <c r="P48" s="219">
        <f t="shared" si="7"/>
        <v>1014149075</v>
      </c>
      <c r="Q48" s="219">
        <f t="shared" si="7"/>
        <v>1054212037</v>
      </c>
      <c r="R48" s="219">
        <f t="shared" si="7"/>
        <v>1054212037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1054212037</v>
      </c>
      <c r="X48" s="219">
        <f t="shared" si="7"/>
        <v>677821800</v>
      </c>
      <c r="Y48" s="219">
        <f t="shared" si="7"/>
        <v>376390237</v>
      </c>
      <c r="Z48" s="265">
        <f>+IF(X48&lt;&gt;0,+(Y48/X48)*100,0)</f>
        <v>55.52937910819629</v>
      </c>
      <c r="AA48" s="232">
        <f>SUM(AA45:AA47)</f>
        <v>903762400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>
        <v>19472100</v>
      </c>
      <c r="F6" s="60">
        <v>19472100</v>
      </c>
      <c r="G6" s="60">
        <v>1331122</v>
      </c>
      <c r="H6" s="60">
        <v>5721000</v>
      </c>
      <c r="I6" s="60">
        <v>1427866</v>
      </c>
      <c r="J6" s="60">
        <v>8479988</v>
      </c>
      <c r="K6" s="60">
        <v>1427965</v>
      </c>
      <c r="L6" s="60">
        <v>1427866</v>
      </c>
      <c r="M6" s="60">
        <v>1588000</v>
      </c>
      <c r="N6" s="60">
        <v>4443831</v>
      </c>
      <c r="O6" s="60">
        <v>1588000</v>
      </c>
      <c r="P6" s="60">
        <v>1588000</v>
      </c>
      <c r="Q6" s="60">
        <v>1588000</v>
      </c>
      <c r="R6" s="60">
        <v>4764000</v>
      </c>
      <c r="S6" s="60"/>
      <c r="T6" s="60"/>
      <c r="U6" s="60"/>
      <c r="V6" s="60"/>
      <c r="W6" s="60">
        <v>17687819</v>
      </c>
      <c r="X6" s="60">
        <v>14604075</v>
      </c>
      <c r="Y6" s="60">
        <v>3083744</v>
      </c>
      <c r="Z6" s="140">
        <v>21.12</v>
      </c>
      <c r="AA6" s="62">
        <v>19472100</v>
      </c>
    </row>
    <row r="7" spans="1:27" ht="12.75">
      <c r="A7" s="249" t="s">
        <v>32</v>
      </c>
      <c r="B7" s="182"/>
      <c r="C7" s="155">
        <v>12958000</v>
      </c>
      <c r="D7" s="155"/>
      <c r="E7" s="59">
        <v>4099872</v>
      </c>
      <c r="F7" s="60">
        <v>4099872</v>
      </c>
      <c r="G7" s="60">
        <v>178606</v>
      </c>
      <c r="H7" s="60">
        <v>694000</v>
      </c>
      <c r="I7" s="60">
        <v>447592</v>
      </c>
      <c r="J7" s="60">
        <v>1320198</v>
      </c>
      <c r="K7" s="60">
        <v>446992</v>
      </c>
      <c r="L7" s="60">
        <v>447592</v>
      </c>
      <c r="M7" s="60">
        <v>425837</v>
      </c>
      <c r="N7" s="60">
        <v>1320421</v>
      </c>
      <c r="O7" s="60">
        <v>425837</v>
      </c>
      <c r="P7" s="60">
        <v>425837</v>
      </c>
      <c r="Q7" s="60">
        <v>425837</v>
      </c>
      <c r="R7" s="60">
        <v>1277511</v>
      </c>
      <c r="S7" s="60"/>
      <c r="T7" s="60"/>
      <c r="U7" s="60"/>
      <c r="V7" s="60"/>
      <c r="W7" s="60">
        <v>3918130</v>
      </c>
      <c r="X7" s="60">
        <v>3074904</v>
      </c>
      <c r="Y7" s="60">
        <v>843226</v>
      </c>
      <c r="Z7" s="140">
        <v>27.42</v>
      </c>
      <c r="AA7" s="62">
        <v>4099872</v>
      </c>
    </row>
    <row r="8" spans="1:27" ht="12.75">
      <c r="A8" s="249" t="s">
        <v>178</v>
      </c>
      <c r="B8" s="182"/>
      <c r="C8" s="155"/>
      <c r="D8" s="155"/>
      <c r="E8" s="59">
        <v>14921940</v>
      </c>
      <c r="F8" s="60">
        <v>14921940</v>
      </c>
      <c r="G8" s="60">
        <v>735242</v>
      </c>
      <c r="H8" s="60">
        <v>909377</v>
      </c>
      <c r="I8" s="60">
        <v>540245</v>
      </c>
      <c r="J8" s="60">
        <v>2184864</v>
      </c>
      <c r="K8" s="60">
        <v>777363</v>
      </c>
      <c r="L8" s="60">
        <v>570333</v>
      </c>
      <c r="M8" s="60">
        <v>366213</v>
      </c>
      <c r="N8" s="60">
        <v>1713909</v>
      </c>
      <c r="O8" s="60">
        <v>674685</v>
      </c>
      <c r="P8" s="60">
        <v>686958</v>
      </c>
      <c r="Q8" s="60">
        <v>673416</v>
      </c>
      <c r="R8" s="60">
        <v>2035059</v>
      </c>
      <c r="S8" s="60"/>
      <c r="T8" s="60"/>
      <c r="U8" s="60"/>
      <c r="V8" s="60"/>
      <c r="W8" s="60">
        <v>5933832</v>
      </c>
      <c r="X8" s="60">
        <v>11191455</v>
      </c>
      <c r="Y8" s="60">
        <v>-5257623</v>
      </c>
      <c r="Z8" s="140">
        <v>-46.98</v>
      </c>
      <c r="AA8" s="62">
        <v>14921940</v>
      </c>
    </row>
    <row r="9" spans="1:27" ht="12.75">
      <c r="A9" s="249" t="s">
        <v>179</v>
      </c>
      <c r="B9" s="182"/>
      <c r="C9" s="155">
        <v>228587000</v>
      </c>
      <c r="D9" s="155"/>
      <c r="E9" s="59">
        <v>217033296</v>
      </c>
      <c r="F9" s="60">
        <v>221896656</v>
      </c>
      <c r="G9" s="60">
        <v>92460000</v>
      </c>
      <c r="H9" s="60">
        <v>1875000</v>
      </c>
      <c r="I9" s="60"/>
      <c r="J9" s="60">
        <v>94335000</v>
      </c>
      <c r="K9" s="60">
        <v>21600</v>
      </c>
      <c r="L9" s="60"/>
      <c r="M9" s="60"/>
      <c r="N9" s="60">
        <v>21600</v>
      </c>
      <c r="O9" s="60"/>
      <c r="P9" s="60">
        <v>300000</v>
      </c>
      <c r="Q9" s="60">
        <v>55478000</v>
      </c>
      <c r="R9" s="60">
        <v>55778000</v>
      </c>
      <c r="S9" s="60"/>
      <c r="T9" s="60"/>
      <c r="U9" s="60"/>
      <c r="V9" s="60"/>
      <c r="W9" s="60">
        <v>150134600</v>
      </c>
      <c r="X9" s="60">
        <v>166422492</v>
      </c>
      <c r="Y9" s="60">
        <v>-16287892</v>
      </c>
      <c r="Z9" s="140">
        <v>-9.79</v>
      </c>
      <c r="AA9" s="62">
        <v>221896656</v>
      </c>
    </row>
    <row r="10" spans="1:27" ht="12.75">
      <c r="A10" s="249" t="s">
        <v>180</v>
      </c>
      <c r="B10" s="182"/>
      <c r="C10" s="155">
        <v>80896766</v>
      </c>
      <c r="D10" s="155"/>
      <c r="E10" s="59">
        <v>72224700</v>
      </c>
      <c r="F10" s="60">
        <v>68461356</v>
      </c>
      <c r="G10" s="60">
        <v>22411000</v>
      </c>
      <c r="H10" s="60"/>
      <c r="I10" s="60">
        <v>2000000</v>
      </c>
      <c r="J10" s="60">
        <v>24411000</v>
      </c>
      <c r="K10" s="60">
        <v>2000000</v>
      </c>
      <c r="L10" s="60"/>
      <c r="M10" s="60"/>
      <c r="N10" s="60">
        <v>2000000</v>
      </c>
      <c r="O10" s="60"/>
      <c r="P10" s="60"/>
      <c r="Q10" s="60"/>
      <c r="R10" s="60"/>
      <c r="S10" s="60"/>
      <c r="T10" s="60"/>
      <c r="U10" s="60"/>
      <c r="V10" s="60"/>
      <c r="W10" s="60">
        <v>26411000</v>
      </c>
      <c r="X10" s="60">
        <v>51346017</v>
      </c>
      <c r="Y10" s="60">
        <v>-24935017</v>
      </c>
      <c r="Z10" s="140">
        <v>-48.56</v>
      </c>
      <c r="AA10" s="62">
        <v>68461356</v>
      </c>
    </row>
    <row r="11" spans="1:27" ht="12.75">
      <c r="A11" s="249" t="s">
        <v>181</v>
      </c>
      <c r="B11" s="182"/>
      <c r="C11" s="155">
        <v>5335609</v>
      </c>
      <c r="D11" s="155"/>
      <c r="E11" s="59">
        <v>9024672</v>
      </c>
      <c r="F11" s="60">
        <v>9024672</v>
      </c>
      <c r="G11" s="60">
        <v>501934</v>
      </c>
      <c r="H11" s="60">
        <v>1848705</v>
      </c>
      <c r="I11" s="60">
        <v>1221606</v>
      </c>
      <c r="J11" s="60">
        <v>3572245</v>
      </c>
      <c r="K11" s="60">
        <v>1092707</v>
      </c>
      <c r="L11" s="60">
        <v>125550</v>
      </c>
      <c r="M11" s="60">
        <v>1146799</v>
      </c>
      <c r="N11" s="60">
        <v>2365056</v>
      </c>
      <c r="O11" s="60">
        <v>1216084</v>
      </c>
      <c r="P11" s="60">
        <v>1113016</v>
      </c>
      <c r="Q11" s="60">
        <v>1132851</v>
      </c>
      <c r="R11" s="60">
        <v>3461951</v>
      </c>
      <c r="S11" s="60"/>
      <c r="T11" s="60"/>
      <c r="U11" s="60"/>
      <c r="V11" s="60"/>
      <c r="W11" s="60">
        <v>9399252</v>
      </c>
      <c r="X11" s="60">
        <v>6768504</v>
      </c>
      <c r="Y11" s="60">
        <v>2630748</v>
      </c>
      <c r="Z11" s="140">
        <v>38.87</v>
      </c>
      <c r="AA11" s="62">
        <v>9024672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-299962921</v>
      </c>
      <c r="D14" s="155"/>
      <c r="E14" s="59">
        <v>-392704056</v>
      </c>
      <c r="F14" s="60">
        <v>-397461672</v>
      </c>
      <c r="G14" s="60">
        <v>-21894943</v>
      </c>
      <c r="H14" s="60">
        <v>-28634719</v>
      </c>
      <c r="I14" s="60">
        <v>-35673690</v>
      </c>
      <c r="J14" s="60">
        <v>-86203352</v>
      </c>
      <c r="K14" s="60">
        <v>-23328739</v>
      </c>
      <c r="L14" s="60">
        <v>-21772203</v>
      </c>
      <c r="M14" s="60">
        <v>-24147740</v>
      </c>
      <c r="N14" s="60">
        <v>-69248682</v>
      </c>
      <c r="O14" s="60">
        <v>-27445318</v>
      </c>
      <c r="P14" s="60">
        <v>-31761617</v>
      </c>
      <c r="Q14" s="60">
        <v>-31753162</v>
      </c>
      <c r="R14" s="60">
        <v>-90960097</v>
      </c>
      <c r="S14" s="60"/>
      <c r="T14" s="60"/>
      <c r="U14" s="60"/>
      <c r="V14" s="60"/>
      <c r="W14" s="60">
        <v>-246412131</v>
      </c>
      <c r="X14" s="60">
        <v>-298096254</v>
      </c>
      <c r="Y14" s="60">
        <v>51684123</v>
      </c>
      <c r="Z14" s="140">
        <v>-17.34</v>
      </c>
      <c r="AA14" s="62">
        <v>-397461672</v>
      </c>
    </row>
    <row r="15" spans="1:27" ht="12.75">
      <c r="A15" s="249" t="s">
        <v>40</v>
      </c>
      <c r="B15" s="182"/>
      <c r="C15" s="155">
        <v>-716628</v>
      </c>
      <c r="D15" s="155"/>
      <c r="E15" s="59">
        <v>-1200000</v>
      </c>
      <c r="F15" s="60">
        <v>-1305000</v>
      </c>
      <c r="G15" s="60">
        <v>-63393</v>
      </c>
      <c r="H15" s="60">
        <v>-141625</v>
      </c>
      <c r="I15" s="60">
        <v>-100802</v>
      </c>
      <c r="J15" s="60">
        <v>-305820</v>
      </c>
      <c r="K15" s="60">
        <v>-133499</v>
      </c>
      <c r="L15" s="60">
        <v>-70168</v>
      </c>
      <c r="M15" s="60">
        <v>-12488</v>
      </c>
      <c r="N15" s="60">
        <v>-216155</v>
      </c>
      <c r="O15" s="60">
        <v>-1330</v>
      </c>
      <c r="P15" s="60">
        <v>-1286</v>
      </c>
      <c r="Q15" s="60">
        <v>-1286</v>
      </c>
      <c r="R15" s="60">
        <v>-3902</v>
      </c>
      <c r="S15" s="60"/>
      <c r="T15" s="60"/>
      <c r="U15" s="60"/>
      <c r="V15" s="60"/>
      <c r="W15" s="60">
        <v>-525877</v>
      </c>
      <c r="X15" s="60">
        <v>-978750</v>
      </c>
      <c r="Y15" s="60">
        <v>452873</v>
      </c>
      <c r="Z15" s="140">
        <v>-46.27</v>
      </c>
      <c r="AA15" s="62">
        <v>-1305000</v>
      </c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27097826</v>
      </c>
      <c r="D17" s="168">
        <f t="shared" si="0"/>
        <v>0</v>
      </c>
      <c r="E17" s="72">
        <f t="shared" si="0"/>
        <v>-57127476</v>
      </c>
      <c r="F17" s="73">
        <f t="shared" si="0"/>
        <v>-60890076</v>
      </c>
      <c r="G17" s="73">
        <f t="shared" si="0"/>
        <v>95659568</v>
      </c>
      <c r="H17" s="73">
        <f t="shared" si="0"/>
        <v>-17728262</v>
      </c>
      <c r="I17" s="73">
        <f t="shared" si="0"/>
        <v>-30137183</v>
      </c>
      <c r="J17" s="73">
        <f t="shared" si="0"/>
        <v>47794123</v>
      </c>
      <c r="K17" s="73">
        <f t="shared" si="0"/>
        <v>-17695611</v>
      </c>
      <c r="L17" s="73">
        <f t="shared" si="0"/>
        <v>-19271030</v>
      </c>
      <c r="M17" s="73">
        <f t="shared" si="0"/>
        <v>-20633379</v>
      </c>
      <c r="N17" s="73">
        <f t="shared" si="0"/>
        <v>-57600020</v>
      </c>
      <c r="O17" s="73">
        <f t="shared" si="0"/>
        <v>-23542042</v>
      </c>
      <c r="P17" s="73">
        <f t="shared" si="0"/>
        <v>-27649092</v>
      </c>
      <c r="Q17" s="73">
        <f t="shared" si="0"/>
        <v>27543656</v>
      </c>
      <c r="R17" s="73">
        <f t="shared" si="0"/>
        <v>-23647478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-33453375</v>
      </c>
      <c r="X17" s="73">
        <f t="shared" si="0"/>
        <v>-45667557</v>
      </c>
      <c r="Y17" s="73">
        <f t="shared" si="0"/>
        <v>12214182</v>
      </c>
      <c r="Z17" s="170">
        <f>+IF(X17&lt;&gt;0,+(Y17/X17)*100,0)</f>
        <v>-26.745862494899825</v>
      </c>
      <c r="AA17" s="74">
        <f>SUM(AA6:AA16)</f>
        <v>-60890076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201000</v>
      </c>
      <c r="D21" s="155"/>
      <c r="E21" s="59">
        <v>590244</v>
      </c>
      <c r="F21" s="60">
        <v>590244</v>
      </c>
      <c r="G21" s="159"/>
      <c r="H21" s="159">
        <v>237695</v>
      </c>
      <c r="I21" s="159"/>
      <c r="J21" s="60">
        <v>237695</v>
      </c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>
        <v>237695</v>
      </c>
      <c r="X21" s="60">
        <v>442683</v>
      </c>
      <c r="Y21" s="159">
        <v>-204988</v>
      </c>
      <c r="Z21" s="141">
        <v>-46.31</v>
      </c>
      <c r="AA21" s="225">
        <v>590244</v>
      </c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-66048000</v>
      </c>
      <c r="D26" s="155"/>
      <c r="E26" s="59">
        <v>-72224700</v>
      </c>
      <c r="F26" s="60">
        <v>-68461356</v>
      </c>
      <c r="G26" s="60">
        <v>-2463891</v>
      </c>
      <c r="H26" s="60">
        <v>-864435</v>
      </c>
      <c r="I26" s="60">
        <v>-9678000</v>
      </c>
      <c r="J26" s="60">
        <v>-13006326</v>
      </c>
      <c r="K26" s="60">
        <v>-11895164</v>
      </c>
      <c r="L26" s="60">
        <v>-2561844</v>
      </c>
      <c r="M26" s="60">
        <v>-19355372</v>
      </c>
      <c r="N26" s="60">
        <v>-33812380</v>
      </c>
      <c r="O26" s="60">
        <v>-3202062</v>
      </c>
      <c r="P26" s="60">
        <v>-988177</v>
      </c>
      <c r="Q26" s="60">
        <v>-4861839</v>
      </c>
      <c r="R26" s="60">
        <v>-9052078</v>
      </c>
      <c r="S26" s="60"/>
      <c r="T26" s="60"/>
      <c r="U26" s="60"/>
      <c r="V26" s="60"/>
      <c r="W26" s="60">
        <v>-55870784</v>
      </c>
      <c r="X26" s="60">
        <v>-51346017</v>
      </c>
      <c r="Y26" s="60">
        <v>-4524767</v>
      </c>
      <c r="Z26" s="140">
        <v>8.81</v>
      </c>
      <c r="AA26" s="62">
        <v>-68461356</v>
      </c>
    </row>
    <row r="27" spans="1:27" ht="12.75">
      <c r="A27" s="250" t="s">
        <v>192</v>
      </c>
      <c r="B27" s="251"/>
      <c r="C27" s="168">
        <f aca="true" t="shared" si="1" ref="C27:Y27">SUM(C21:C26)</f>
        <v>-65847000</v>
      </c>
      <c r="D27" s="168">
        <f>SUM(D21:D26)</f>
        <v>0</v>
      </c>
      <c r="E27" s="72">
        <f t="shared" si="1"/>
        <v>-71634456</v>
      </c>
      <c r="F27" s="73">
        <f t="shared" si="1"/>
        <v>-67871112</v>
      </c>
      <c r="G27" s="73">
        <f t="shared" si="1"/>
        <v>-2463891</v>
      </c>
      <c r="H27" s="73">
        <f t="shared" si="1"/>
        <v>-626740</v>
      </c>
      <c r="I27" s="73">
        <f t="shared" si="1"/>
        <v>-9678000</v>
      </c>
      <c r="J27" s="73">
        <f t="shared" si="1"/>
        <v>-12768631</v>
      </c>
      <c r="K27" s="73">
        <f t="shared" si="1"/>
        <v>-11895164</v>
      </c>
      <c r="L27" s="73">
        <f t="shared" si="1"/>
        <v>-2561844</v>
      </c>
      <c r="M27" s="73">
        <f t="shared" si="1"/>
        <v>-19355372</v>
      </c>
      <c r="N27" s="73">
        <f t="shared" si="1"/>
        <v>-33812380</v>
      </c>
      <c r="O27" s="73">
        <f t="shared" si="1"/>
        <v>-3202062</v>
      </c>
      <c r="P27" s="73">
        <f t="shared" si="1"/>
        <v>-988177</v>
      </c>
      <c r="Q27" s="73">
        <f t="shared" si="1"/>
        <v>-4861839</v>
      </c>
      <c r="R27" s="73">
        <f t="shared" si="1"/>
        <v>-9052078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-55633089</v>
      </c>
      <c r="X27" s="73">
        <f t="shared" si="1"/>
        <v>-50903334</v>
      </c>
      <c r="Y27" s="73">
        <f t="shared" si="1"/>
        <v>-4729755</v>
      </c>
      <c r="Z27" s="170">
        <f>+IF(X27&lt;&gt;0,+(Y27/X27)*100,0)</f>
        <v>9.291640897234748</v>
      </c>
      <c r="AA27" s="74">
        <f>SUM(AA21:AA26)</f>
        <v>-67871112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-387258</v>
      </c>
      <c r="D35" s="155"/>
      <c r="E35" s="59"/>
      <c r="F35" s="60"/>
      <c r="G35" s="60">
        <v>-34704</v>
      </c>
      <c r="H35" s="60">
        <v>-34704</v>
      </c>
      <c r="I35" s="60">
        <v>-34704</v>
      </c>
      <c r="J35" s="60">
        <v>-104112</v>
      </c>
      <c r="K35" s="60">
        <v>-34704</v>
      </c>
      <c r="L35" s="60">
        <v>-34704</v>
      </c>
      <c r="M35" s="60">
        <v>-34704</v>
      </c>
      <c r="N35" s="60">
        <v>-104112</v>
      </c>
      <c r="O35" s="60">
        <v>-16228</v>
      </c>
      <c r="P35" s="60">
        <v>-16288</v>
      </c>
      <c r="Q35" s="60">
        <v>-16288</v>
      </c>
      <c r="R35" s="60">
        <v>-48804</v>
      </c>
      <c r="S35" s="60"/>
      <c r="T35" s="60"/>
      <c r="U35" s="60"/>
      <c r="V35" s="60"/>
      <c r="W35" s="60">
        <v>-257028</v>
      </c>
      <c r="X35" s="60"/>
      <c r="Y35" s="60">
        <v>-257028</v>
      </c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-387258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-34704</v>
      </c>
      <c r="H36" s="73">
        <f t="shared" si="2"/>
        <v>-34704</v>
      </c>
      <c r="I36" s="73">
        <f t="shared" si="2"/>
        <v>-34704</v>
      </c>
      <c r="J36" s="73">
        <f t="shared" si="2"/>
        <v>-104112</v>
      </c>
      <c r="K36" s="73">
        <f t="shared" si="2"/>
        <v>-34704</v>
      </c>
      <c r="L36" s="73">
        <f t="shared" si="2"/>
        <v>-34704</v>
      </c>
      <c r="M36" s="73">
        <f t="shared" si="2"/>
        <v>-34704</v>
      </c>
      <c r="N36" s="73">
        <f t="shared" si="2"/>
        <v>-104112</v>
      </c>
      <c r="O36" s="73">
        <f t="shared" si="2"/>
        <v>-16228</v>
      </c>
      <c r="P36" s="73">
        <f t="shared" si="2"/>
        <v>-16288</v>
      </c>
      <c r="Q36" s="73">
        <f t="shared" si="2"/>
        <v>-16288</v>
      </c>
      <c r="R36" s="73">
        <f t="shared" si="2"/>
        <v>-48804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-257028</v>
      </c>
      <c r="X36" s="73">
        <f t="shared" si="2"/>
        <v>0</v>
      </c>
      <c r="Y36" s="73">
        <f t="shared" si="2"/>
        <v>-257028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-39136432</v>
      </c>
      <c r="D38" s="153">
        <f>+D17+D27+D36</f>
        <v>0</v>
      </c>
      <c r="E38" s="99">
        <f t="shared" si="3"/>
        <v>-128761932</v>
      </c>
      <c r="F38" s="100">
        <f t="shared" si="3"/>
        <v>-128761188</v>
      </c>
      <c r="G38" s="100">
        <f t="shared" si="3"/>
        <v>93160973</v>
      </c>
      <c r="H38" s="100">
        <f t="shared" si="3"/>
        <v>-18389706</v>
      </c>
      <c r="I38" s="100">
        <f t="shared" si="3"/>
        <v>-39849887</v>
      </c>
      <c r="J38" s="100">
        <f t="shared" si="3"/>
        <v>34921380</v>
      </c>
      <c r="K38" s="100">
        <f t="shared" si="3"/>
        <v>-29625479</v>
      </c>
      <c r="L38" s="100">
        <f t="shared" si="3"/>
        <v>-21867578</v>
      </c>
      <c r="M38" s="100">
        <f t="shared" si="3"/>
        <v>-40023455</v>
      </c>
      <c r="N38" s="100">
        <f t="shared" si="3"/>
        <v>-91516512</v>
      </c>
      <c r="O38" s="100">
        <f t="shared" si="3"/>
        <v>-26760332</v>
      </c>
      <c r="P38" s="100">
        <f t="shared" si="3"/>
        <v>-28653557</v>
      </c>
      <c r="Q38" s="100">
        <f t="shared" si="3"/>
        <v>22665529</v>
      </c>
      <c r="R38" s="100">
        <f t="shared" si="3"/>
        <v>-32748360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-89343492</v>
      </c>
      <c r="X38" s="100">
        <f t="shared" si="3"/>
        <v>-96570891</v>
      </c>
      <c r="Y38" s="100">
        <f t="shared" si="3"/>
        <v>7227399</v>
      </c>
      <c r="Z38" s="137">
        <f>+IF(X38&lt;&gt;0,+(Y38/X38)*100,0)</f>
        <v>-7.484034707725748</v>
      </c>
      <c r="AA38" s="102">
        <f>+AA17+AA27+AA36</f>
        <v>-128761188</v>
      </c>
    </row>
    <row r="39" spans="1:27" ht="12.75">
      <c r="A39" s="249" t="s">
        <v>200</v>
      </c>
      <c r="B39" s="182"/>
      <c r="C39" s="153">
        <v>61179293</v>
      </c>
      <c r="D39" s="153"/>
      <c r="E39" s="99">
        <v>41368765</v>
      </c>
      <c r="F39" s="100">
        <v>41368765</v>
      </c>
      <c r="G39" s="100"/>
      <c r="H39" s="100">
        <v>93160973</v>
      </c>
      <c r="I39" s="100">
        <v>74771267</v>
      </c>
      <c r="J39" s="100"/>
      <c r="K39" s="100">
        <v>34921380</v>
      </c>
      <c r="L39" s="100">
        <v>5295901</v>
      </c>
      <c r="M39" s="100">
        <v>-16571677</v>
      </c>
      <c r="N39" s="100">
        <v>34921380</v>
      </c>
      <c r="O39" s="100">
        <v>-56595132</v>
      </c>
      <c r="P39" s="100">
        <v>-83355464</v>
      </c>
      <c r="Q39" s="100">
        <v>-112009021</v>
      </c>
      <c r="R39" s="100">
        <v>-56595132</v>
      </c>
      <c r="S39" s="100"/>
      <c r="T39" s="100"/>
      <c r="U39" s="100"/>
      <c r="V39" s="100"/>
      <c r="W39" s="100"/>
      <c r="X39" s="100">
        <v>41368765</v>
      </c>
      <c r="Y39" s="100">
        <v>-41368765</v>
      </c>
      <c r="Z39" s="137">
        <v>-100</v>
      </c>
      <c r="AA39" s="102">
        <v>41368765</v>
      </c>
    </row>
    <row r="40" spans="1:27" ht="12.75">
      <c r="A40" s="269" t="s">
        <v>201</v>
      </c>
      <c r="B40" s="256"/>
      <c r="C40" s="257">
        <v>22042861</v>
      </c>
      <c r="D40" s="257"/>
      <c r="E40" s="258">
        <v>-87393167</v>
      </c>
      <c r="F40" s="259">
        <v>-87392423</v>
      </c>
      <c r="G40" s="259">
        <v>93160973</v>
      </c>
      <c r="H40" s="259">
        <v>74771267</v>
      </c>
      <c r="I40" s="259">
        <v>34921380</v>
      </c>
      <c r="J40" s="259">
        <v>34921380</v>
      </c>
      <c r="K40" s="259">
        <v>5295901</v>
      </c>
      <c r="L40" s="259">
        <v>-16571677</v>
      </c>
      <c r="M40" s="259">
        <v>-56595132</v>
      </c>
      <c r="N40" s="259">
        <v>-56595132</v>
      </c>
      <c r="O40" s="259">
        <v>-83355464</v>
      </c>
      <c r="P40" s="259">
        <v>-112009021</v>
      </c>
      <c r="Q40" s="259">
        <v>-89343492</v>
      </c>
      <c r="R40" s="259">
        <v>-89343492</v>
      </c>
      <c r="S40" s="259"/>
      <c r="T40" s="259"/>
      <c r="U40" s="259"/>
      <c r="V40" s="259"/>
      <c r="W40" s="259">
        <v>-89343492</v>
      </c>
      <c r="X40" s="259">
        <v>-55202126</v>
      </c>
      <c r="Y40" s="259">
        <v>-34141366</v>
      </c>
      <c r="Z40" s="260">
        <v>61.85</v>
      </c>
      <c r="AA40" s="261">
        <v>-87392423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68121847</v>
      </c>
      <c r="D5" s="200">
        <f t="shared" si="0"/>
        <v>0</v>
      </c>
      <c r="E5" s="106">
        <f t="shared" si="0"/>
        <v>56560025</v>
      </c>
      <c r="F5" s="106">
        <f t="shared" si="0"/>
        <v>56560025</v>
      </c>
      <c r="G5" s="106">
        <f t="shared" si="0"/>
        <v>0</v>
      </c>
      <c r="H5" s="106">
        <f t="shared" si="0"/>
        <v>66866</v>
      </c>
      <c r="I5" s="106">
        <f t="shared" si="0"/>
        <v>0</v>
      </c>
      <c r="J5" s="106">
        <f t="shared" si="0"/>
        <v>66866</v>
      </c>
      <c r="K5" s="106">
        <f t="shared" si="0"/>
        <v>0</v>
      </c>
      <c r="L5" s="106">
        <f t="shared" si="0"/>
        <v>0</v>
      </c>
      <c r="M5" s="106">
        <f t="shared" si="0"/>
        <v>192907</v>
      </c>
      <c r="N5" s="106">
        <f t="shared" si="0"/>
        <v>192907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259773</v>
      </c>
      <c r="X5" s="106">
        <f t="shared" si="0"/>
        <v>42420019</v>
      </c>
      <c r="Y5" s="106">
        <f t="shared" si="0"/>
        <v>-42160246</v>
      </c>
      <c r="Z5" s="201">
        <f>+IF(X5&lt;&gt;0,+(Y5/X5)*100,0)</f>
        <v>-99.38761696452801</v>
      </c>
      <c r="AA5" s="199">
        <f>SUM(AA11:AA18)</f>
        <v>56560025</v>
      </c>
    </row>
    <row r="6" spans="1:27" ht="12.75">
      <c r="A6" s="291" t="s">
        <v>205</v>
      </c>
      <c r="B6" s="142"/>
      <c r="C6" s="62">
        <v>62731929</v>
      </c>
      <c r="D6" s="156"/>
      <c r="E6" s="60">
        <v>46885025</v>
      </c>
      <c r="F6" s="60">
        <v>46885025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35163769</v>
      </c>
      <c r="Y6" s="60">
        <v>-35163769</v>
      </c>
      <c r="Z6" s="140">
        <v>-100</v>
      </c>
      <c r="AA6" s="155">
        <v>46885025</v>
      </c>
    </row>
    <row r="7" spans="1:27" ht="12.75">
      <c r="A7" s="291" t="s">
        <v>206</v>
      </c>
      <c r="B7" s="142"/>
      <c r="C7" s="62"/>
      <c r="D7" s="156"/>
      <c r="E7" s="60">
        <v>5620000</v>
      </c>
      <c r="F7" s="60">
        <v>5620000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4215000</v>
      </c>
      <c r="Y7" s="60">
        <v>-4215000</v>
      </c>
      <c r="Z7" s="140">
        <v>-100</v>
      </c>
      <c r="AA7" s="155">
        <v>5620000</v>
      </c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62731929</v>
      </c>
      <c r="D11" s="294">
        <f t="shared" si="1"/>
        <v>0</v>
      </c>
      <c r="E11" s="295">
        <f t="shared" si="1"/>
        <v>52505025</v>
      </c>
      <c r="F11" s="295">
        <f t="shared" si="1"/>
        <v>52505025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39378769</v>
      </c>
      <c r="Y11" s="295">
        <f t="shared" si="1"/>
        <v>-39378769</v>
      </c>
      <c r="Z11" s="296">
        <f>+IF(X11&lt;&gt;0,+(Y11/X11)*100,0)</f>
        <v>-100</v>
      </c>
      <c r="AA11" s="297">
        <f>SUM(AA6:AA10)</f>
        <v>52505025</v>
      </c>
    </row>
    <row r="12" spans="1:27" ht="12.75">
      <c r="A12" s="298" t="s">
        <v>211</v>
      </c>
      <c r="B12" s="136"/>
      <c r="C12" s="62">
        <v>1616704</v>
      </c>
      <c r="D12" s="156"/>
      <c r="E12" s="60">
        <v>1027000</v>
      </c>
      <c r="F12" s="60">
        <v>1027000</v>
      </c>
      <c r="G12" s="60"/>
      <c r="H12" s="60"/>
      <c r="I12" s="60"/>
      <c r="J12" s="60"/>
      <c r="K12" s="60"/>
      <c r="L12" s="60"/>
      <c r="M12" s="60">
        <v>127340</v>
      </c>
      <c r="N12" s="60">
        <v>127340</v>
      </c>
      <c r="O12" s="60"/>
      <c r="P12" s="60"/>
      <c r="Q12" s="60"/>
      <c r="R12" s="60"/>
      <c r="S12" s="60"/>
      <c r="T12" s="60"/>
      <c r="U12" s="60"/>
      <c r="V12" s="60"/>
      <c r="W12" s="60">
        <v>127340</v>
      </c>
      <c r="X12" s="60">
        <v>770250</v>
      </c>
      <c r="Y12" s="60">
        <v>-642910</v>
      </c>
      <c r="Z12" s="140">
        <v>-83.47</v>
      </c>
      <c r="AA12" s="155">
        <v>1027000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3773214</v>
      </c>
      <c r="D15" s="156"/>
      <c r="E15" s="60">
        <v>3028000</v>
      </c>
      <c r="F15" s="60">
        <v>3028000</v>
      </c>
      <c r="G15" s="60"/>
      <c r="H15" s="60">
        <v>66866</v>
      </c>
      <c r="I15" s="60"/>
      <c r="J15" s="60">
        <v>66866</v>
      </c>
      <c r="K15" s="60"/>
      <c r="L15" s="60"/>
      <c r="M15" s="60">
        <v>65567</v>
      </c>
      <c r="N15" s="60">
        <v>65567</v>
      </c>
      <c r="O15" s="60"/>
      <c r="P15" s="60"/>
      <c r="Q15" s="60"/>
      <c r="R15" s="60"/>
      <c r="S15" s="60"/>
      <c r="T15" s="60"/>
      <c r="U15" s="60"/>
      <c r="V15" s="60"/>
      <c r="W15" s="60">
        <v>132433</v>
      </c>
      <c r="X15" s="60">
        <v>2271000</v>
      </c>
      <c r="Y15" s="60">
        <v>-2138567</v>
      </c>
      <c r="Z15" s="140">
        <v>-94.17</v>
      </c>
      <c r="AA15" s="155">
        <v>3028000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15665625</v>
      </c>
      <c r="F20" s="100">
        <f t="shared" si="2"/>
        <v>15665625</v>
      </c>
      <c r="G20" s="100">
        <f t="shared" si="2"/>
        <v>2463891</v>
      </c>
      <c r="H20" s="100">
        <f t="shared" si="2"/>
        <v>0</v>
      </c>
      <c r="I20" s="100">
        <f t="shared" si="2"/>
        <v>0</v>
      </c>
      <c r="J20" s="100">
        <f t="shared" si="2"/>
        <v>2463891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2463891</v>
      </c>
      <c r="X20" s="100">
        <f t="shared" si="2"/>
        <v>11749219</v>
      </c>
      <c r="Y20" s="100">
        <f t="shared" si="2"/>
        <v>-9285328</v>
      </c>
      <c r="Z20" s="137">
        <f>+IF(X20&lt;&gt;0,+(Y20/X20)*100,0)</f>
        <v>-79.02932101274136</v>
      </c>
      <c r="AA20" s="153">
        <f>SUM(AA26:AA33)</f>
        <v>15665625</v>
      </c>
    </row>
    <row r="21" spans="1:27" ht="12.75">
      <c r="A21" s="291" t="s">
        <v>205</v>
      </c>
      <c r="B21" s="142"/>
      <c r="C21" s="62"/>
      <c r="D21" s="156"/>
      <c r="E21" s="60">
        <v>15665625</v>
      </c>
      <c r="F21" s="60">
        <v>15665625</v>
      </c>
      <c r="G21" s="60">
        <v>2113571</v>
      </c>
      <c r="H21" s="60"/>
      <c r="I21" s="60"/>
      <c r="J21" s="60">
        <v>2113571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2113571</v>
      </c>
      <c r="X21" s="60">
        <v>11749219</v>
      </c>
      <c r="Y21" s="60">
        <v>-9635648</v>
      </c>
      <c r="Z21" s="140">
        <v>-82.01</v>
      </c>
      <c r="AA21" s="155">
        <v>15665625</v>
      </c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15665625</v>
      </c>
      <c r="F26" s="295">
        <f t="shared" si="3"/>
        <v>15665625</v>
      </c>
      <c r="G26" s="295">
        <f t="shared" si="3"/>
        <v>2113571</v>
      </c>
      <c r="H26" s="295">
        <f t="shared" si="3"/>
        <v>0</v>
      </c>
      <c r="I26" s="295">
        <f t="shared" si="3"/>
        <v>0</v>
      </c>
      <c r="J26" s="295">
        <f t="shared" si="3"/>
        <v>2113571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2113571</v>
      </c>
      <c r="X26" s="295">
        <f t="shared" si="3"/>
        <v>11749219</v>
      </c>
      <c r="Y26" s="295">
        <f t="shared" si="3"/>
        <v>-9635648</v>
      </c>
      <c r="Z26" s="296">
        <f>+IF(X26&lt;&gt;0,+(Y26/X26)*100,0)</f>
        <v>-82.01096600548513</v>
      </c>
      <c r="AA26" s="297">
        <f>SUM(AA21:AA25)</f>
        <v>15665625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>
        <v>350320</v>
      </c>
      <c r="H27" s="60"/>
      <c r="I27" s="60"/>
      <c r="J27" s="60">
        <v>350320</v>
      </c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>
        <v>350320</v>
      </c>
      <c r="X27" s="60"/>
      <c r="Y27" s="60">
        <v>350320</v>
      </c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62731929</v>
      </c>
      <c r="D36" s="156">
        <f t="shared" si="4"/>
        <v>0</v>
      </c>
      <c r="E36" s="60">
        <f t="shared" si="4"/>
        <v>62550650</v>
      </c>
      <c r="F36" s="60">
        <f t="shared" si="4"/>
        <v>62550650</v>
      </c>
      <c r="G36" s="60">
        <f t="shared" si="4"/>
        <v>2113571</v>
      </c>
      <c r="H36" s="60">
        <f t="shared" si="4"/>
        <v>0</v>
      </c>
      <c r="I36" s="60">
        <f t="shared" si="4"/>
        <v>0</v>
      </c>
      <c r="J36" s="60">
        <f t="shared" si="4"/>
        <v>2113571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2113571</v>
      </c>
      <c r="X36" s="60">
        <f t="shared" si="4"/>
        <v>46912988</v>
      </c>
      <c r="Y36" s="60">
        <f t="shared" si="4"/>
        <v>-44799417</v>
      </c>
      <c r="Z36" s="140">
        <f aca="true" t="shared" si="5" ref="Z36:Z49">+IF(X36&lt;&gt;0,+(Y36/X36)*100,0)</f>
        <v>-95.49469967677182</v>
      </c>
      <c r="AA36" s="155">
        <f>AA6+AA21</f>
        <v>62550650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5620000</v>
      </c>
      <c r="F37" s="60">
        <f t="shared" si="4"/>
        <v>5620000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4215000</v>
      </c>
      <c r="Y37" s="60">
        <f t="shared" si="4"/>
        <v>-4215000</v>
      </c>
      <c r="Z37" s="140">
        <f t="shared" si="5"/>
        <v>-100</v>
      </c>
      <c r="AA37" s="155">
        <f>AA7+AA22</f>
        <v>5620000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62731929</v>
      </c>
      <c r="D41" s="294">
        <f t="shared" si="6"/>
        <v>0</v>
      </c>
      <c r="E41" s="295">
        <f t="shared" si="6"/>
        <v>68170650</v>
      </c>
      <c r="F41" s="295">
        <f t="shared" si="6"/>
        <v>68170650</v>
      </c>
      <c r="G41" s="295">
        <f t="shared" si="6"/>
        <v>2113571</v>
      </c>
      <c r="H41" s="295">
        <f t="shared" si="6"/>
        <v>0</v>
      </c>
      <c r="I41" s="295">
        <f t="shared" si="6"/>
        <v>0</v>
      </c>
      <c r="J41" s="295">
        <f t="shared" si="6"/>
        <v>2113571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2113571</v>
      </c>
      <c r="X41" s="295">
        <f t="shared" si="6"/>
        <v>51127988</v>
      </c>
      <c r="Y41" s="295">
        <f t="shared" si="6"/>
        <v>-49014417</v>
      </c>
      <c r="Z41" s="296">
        <f t="shared" si="5"/>
        <v>-95.86611739933909</v>
      </c>
      <c r="AA41" s="297">
        <f>SUM(AA36:AA40)</f>
        <v>68170650</v>
      </c>
    </row>
    <row r="42" spans="1:27" ht="12.75">
      <c r="A42" s="298" t="s">
        <v>211</v>
      </c>
      <c r="B42" s="136"/>
      <c r="C42" s="95">
        <f aca="true" t="shared" si="7" ref="C42:Y48">C12+C27</f>
        <v>1616704</v>
      </c>
      <c r="D42" s="129">
        <f t="shared" si="7"/>
        <v>0</v>
      </c>
      <c r="E42" s="54">
        <f t="shared" si="7"/>
        <v>1027000</v>
      </c>
      <c r="F42" s="54">
        <f t="shared" si="7"/>
        <v>1027000</v>
      </c>
      <c r="G42" s="54">
        <f t="shared" si="7"/>
        <v>350320</v>
      </c>
      <c r="H42" s="54">
        <f t="shared" si="7"/>
        <v>0</v>
      </c>
      <c r="I42" s="54">
        <f t="shared" si="7"/>
        <v>0</v>
      </c>
      <c r="J42" s="54">
        <f t="shared" si="7"/>
        <v>350320</v>
      </c>
      <c r="K42" s="54">
        <f t="shared" si="7"/>
        <v>0</v>
      </c>
      <c r="L42" s="54">
        <f t="shared" si="7"/>
        <v>0</v>
      </c>
      <c r="M42" s="54">
        <f t="shared" si="7"/>
        <v>127340</v>
      </c>
      <c r="N42" s="54">
        <f t="shared" si="7"/>
        <v>127340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477660</v>
      </c>
      <c r="X42" s="54">
        <f t="shared" si="7"/>
        <v>770250</v>
      </c>
      <c r="Y42" s="54">
        <f t="shared" si="7"/>
        <v>-292590</v>
      </c>
      <c r="Z42" s="184">
        <f t="shared" si="5"/>
        <v>-37.986368062317425</v>
      </c>
      <c r="AA42" s="130">
        <f aca="true" t="shared" si="8" ref="AA42:AA48">AA12+AA27</f>
        <v>1027000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3773214</v>
      </c>
      <c r="D45" s="129">
        <f t="shared" si="7"/>
        <v>0</v>
      </c>
      <c r="E45" s="54">
        <f t="shared" si="7"/>
        <v>3028000</v>
      </c>
      <c r="F45" s="54">
        <f t="shared" si="7"/>
        <v>3028000</v>
      </c>
      <c r="G45" s="54">
        <f t="shared" si="7"/>
        <v>0</v>
      </c>
      <c r="H45" s="54">
        <f t="shared" si="7"/>
        <v>66866</v>
      </c>
      <c r="I45" s="54">
        <f t="shared" si="7"/>
        <v>0</v>
      </c>
      <c r="J45" s="54">
        <f t="shared" si="7"/>
        <v>66866</v>
      </c>
      <c r="K45" s="54">
        <f t="shared" si="7"/>
        <v>0</v>
      </c>
      <c r="L45" s="54">
        <f t="shared" si="7"/>
        <v>0</v>
      </c>
      <c r="M45" s="54">
        <f t="shared" si="7"/>
        <v>65567</v>
      </c>
      <c r="N45" s="54">
        <f t="shared" si="7"/>
        <v>65567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132433</v>
      </c>
      <c r="X45" s="54">
        <f t="shared" si="7"/>
        <v>2271000</v>
      </c>
      <c r="Y45" s="54">
        <f t="shared" si="7"/>
        <v>-2138567</v>
      </c>
      <c r="Z45" s="184">
        <f t="shared" si="5"/>
        <v>-94.16851607221489</v>
      </c>
      <c r="AA45" s="130">
        <f t="shared" si="8"/>
        <v>3028000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68121847</v>
      </c>
      <c r="D49" s="218">
        <f t="shared" si="9"/>
        <v>0</v>
      </c>
      <c r="E49" s="220">
        <f t="shared" si="9"/>
        <v>72225650</v>
      </c>
      <c r="F49" s="220">
        <f t="shared" si="9"/>
        <v>72225650</v>
      </c>
      <c r="G49" s="220">
        <f t="shared" si="9"/>
        <v>2463891</v>
      </c>
      <c r="H49" s="220">
        <f t="shared" si="9"/>
        <v>66866</v>
      </c>
      <c r="I49" s="220">
        <f t="shared" si="9"/>
        <v>0</v>
      </c>
      <c r="J49" s="220">
        <f t="shared" si="9"/>
        <v>2530757</v>
      </c>
      <c r="K49" s="220">
        <f t="shared" si="9"/>
        <v>0</v>
      </c>
      <c r="L49" s="220">
        <f t="shared" si="9"/>
        <v>0</v>
      </c>
      <c r="M49" s="220">
        <f t="shared" si="9"/>
        <v>192907</v>
      </c>
      <c r="N49" s="220">
        <f t="shared" si="9"/>
        <v>192907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2723664</v>
      </c>
      <c r="X49" s="220">
        <f t="shared" si="9"/>
        <v>54169238</v>
      </c>
      <c r="Y49" s="220">
        <f t="shared" si="9"/>
        <v>-51445574</v>
      </c>
      <c r="Z49" s="221">
        <f t="shared" si="5"/>
        <v>-94.971935916839</v>
      </c>
      <c r="AA49" s="222">
        <f>SUM(AA41:AA48)</f>
        <v>72225650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6922573</v>
      </c>
      <c r="D51" s="129">
        <f t="shared" si="10"/>
        <v>0</v>
      </c>
      <c r="E51" s="54">
        <f t="shared" si="10"/>
        <v>7757016</v>
      </c>
      <c r="F51" s="54">
        <f t="shared" si="10"/>
        <v>7757016</v>
      </c>
      <c r="G51" s="54">
        <f t="shared" si="10"/>
        <v>0</v>
      </c>
      <c r="H51" s="54">
        <f t="shared" si="10"/>
        <v>797569</v>
      </c>
      <c r="I51" s="54">
        <f t="shared" si="10"/>
        <v>9967605</v>
      </c>
      <c r="J51" s="54">
        <f t="shared" si="10"/>
        <v>10765174</v>
      </c>
      <c r="K51" s="54">
        <f t="shared" si="10"/>
        <v>11895164</v>
      </c>
      <c r="L51" s="54">
        <f t="shared" si="10"/>
        <v>2561844</v>
      </c>
      <c r="M51" s="54">
        <f t="shared" si="10"/>
        <v>19162466</v>
      </c>
      <c r="N51" s="54">
        <f t="shared" si="10"/>
        <v>33619474</v>
      </c>
      <c r="O51" s="54">
        <f t="shared" si="10"/>
        <v>3202062</v>
      </c>
      <c r="P51" s="54">
        <f t="shared" si="10"/>
        <v>988177</v>
      </c>
      <c r="Q51" s="54">
        <f t="shared" si="10"/>
        <v>0</v>
      </c>
      <c r="R51" s="54">
        <f t="shared" si="10"/>
        <v>4190239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48574887</v>
      </c>
      <c r="X51" s="54">
        <f t="shared" si="10"/>
        <v>5817763</v>
      </c>
      <c r="Y51" s="54">
        <f t="shared" si="10"/>
        <v>42757124</v>
      </c>
      <c r="Z51" s="184">
        <f>+IF(X51&lt;&gt;0,+(Y51/X51)*100,0)</f>
        <v>734.9409730166044</v>
      </c>
      <c r="AA51" s="130">
        <f>SUM(AA57:AA61)</f>
        <v>7757016</v>
      </c>
    </row>
    <row r="52" spans="1:27" ht="12.75">
      <c r="A52" s="310" t="s">
        <v>205</v>
      </c>
      <c r="B52" s="142"/>
      <c r="C52" s="62">
        <v>6022436</v>
      </c>
      <c r="D52" s="156"/>
      <c r="E52" s="60">
        <v>2140000</v>
      </c>
      <c r="F52" s="60">
        <v>2140000</v>
      </c>
      <c r="G52" s="60"/>
      <c r="H52" s="60">
        <v>797569</v>
      </c>
      <c r="I52" s="60">
        <v>9967605</v>
      </c>
      <c r="J52" s="60">
        <v>10765174</v>
      </c>
      <c r="K52" s="60">
        <v>11895164</v>
      </c>
      <c r="L52" s="60">
        <v>2561844</v>
      </c>
      <c r="M52" s="60">
        <v>19162466</v>
      </c>
      <c r="N52" s="60">
        <v>33619474</v>
      </c>
      <c r="O52" s="60">
        <v>3202062</v>
      </c>
      <c r="P52" s="60">
        <v>988177</v>
      </c>
      <c r="Q52" s="60"/>
      <c r="R52" s="60">
        <v>4190239</v>
      </c>
      <c r="S52" s="60"/>
      <c r="T52" s="60"/>
      <c r="U52" s="60"/>
      <c r="V52" s="60"/>
      <c r="W52" s="60">
        <v>48574887</v>
      </c>
      <c r="X52" s="60">
        <v>1605000</v>
      </c>
      <c r="Y52" s="60">
        <v>46969887</v>
      </c>
      <c r="Z52" s="140">
        <v>2926.47</v>
      </c>
      <c r="AA52" s="155">
        <v>2140000</v>
      </c>
    </row>
    <row r="53" spans="1:27" ht="12.75">
      <c r="A53" s="310" t="s">
        <v>206</v>
      </c>
      <c r="B53" s="142"/>
      <c r="C53" s="62"/>
      <c r="D53" s="156"/>
      <c r="E53" s="60">
        <v>1800000</v>
      </c>
      <c r="F53" s="60">
        <v>1800000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1350000</v>
      </c>
      <c r="Y53" s="60">
        <v>-1350000</v>
      </c>
      <c r="Z53" s="140">
        <v>-100</v>
      </c>
      <c r="AA53" s="155">
        <v>1800000</v>
      </c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6022436</v>
      </c>
      <c r="D57" s="294">
        <f t="shared" si="11"/>
        <v>0</v>
      </c>
      <c r="E57" s="295">
        <f t="shared" si="11"/>
        <v>3940000</v>
      </c>
      <c r="F57" s="295">
        <f t="shared" si="11"/>
        <v>3940000</v>
      </c>
      <c r="G57" s="295">
        <f t="shared" si="11"/>
        <v>0</v>
      </c>
      <c r="H57" s="295">
        <f t="shared" si="11"/>
        <v>797569</v>
      </c>
      <c r="I57" s="295">
        <f t="shared" si="11"/>
        <v>9967605</v>
      </c>
      <c r="J57" s="295">
        <f t="shared" si="11"/>
        <v>10765174</v>
      </c>
      <c r="K57" s="295">
        <f t="shared" si="11"/>
        <v>11895164</v>
      </c>
      <c r="L57" s="295">
        <f t="shared" si="11"/>
        <v>2561844</v>
      </c>
      <c r="M57" s="295">
        <f t="shared" si="11"/>
        <v>19162466</v>
      </c>
      <c r="N57" s="295">
        <f t="shared" si="11"/>
        <v>33619474</v>
      </c>
      <c r="O57" s="295">
        <f t="shared" si="11"/>
        <v>3202062</v>
      </c>
      <c r="P57" s="295">
        <f t="shared" si="11"/>
        <v>988177</v>
      </c>
      <c r="Q57" s="295">
        <f t="shared" si="11"/>
        <v>0</v>
      </c>
      <c r="R57" s="295">
        <f t="shared" si="11"/>
        <v>4190239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48574887</v>
      </c>
      <c r="X57" s="295">
        <f t="shared" si="11"/>
        <v>2955000</v>
      </c>
      <c r="Y57" s="295">
        <f t="shared" si="11"/>
        <v>45619887</v>
      </c>
      <c r="Z57" s="296">
        <f>+IF(X57&lt;&gt;0,+(Y57/X57)*100,0)</f>
        <v>1543.8202030456853</v>
      </c>
      <c r="AA57" s="297">
        <f>SUM(AA52:AA56)</f>
        <v>3940000</v>
      </c>
    </row>
    <row r="58" spans="1:27" ht="12.75">
      <c r="A58" s="311" t="s">
        <v>211</v>
      </c>
      <c r="B58" s="136"/>
      <c r="C58" s="62"/>
      <c r="D58" s="156"/>
      <c r="E58" s="60">
        <v>1115918</v>
      </c>
      <c r="F58" s="60">
        <v>1115918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836939</v>
      </c>
      <c r="Y58" s="60">
        <v>-836939</v>
      </c>
      <c r="Z58" s="140">
        <v>-100</v>
      </c>
      <c r="AA58" s="155">
        <v>1115918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900137</v>
      </c>
      <c r="D61" s="156"/>
      <c r="E61" s="60">
        <v>2701098</v>
      </c>
      <c r="F61" s="60">
        <v>2701098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2025824</v>
      </c>
      <c r="Y61" s="60">
        <v>-2025824</v>
      </c>
      <c r="Z61" s="140">
        <v>-100</v>
      </c>
      <c r="AA61" s="155">
        <v>2701098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>
        <v>6461000</v>
      </c>
      <c r="D66" s="274"/>
      <c r="E66" s="275">
        <v>7757016</v>
      </c>
      <c r="F66" s="275">
        <v>6493000</v>
      </c>
      <c r="G66" s="275">
        <v>42539</v>
      </c>
      <c r="H66" s="275">
        <v>38825</v>
      </c>
      <c r="I66" s="275"/>
      <c r="J66" s="275">
        <v>81364</v>
      </c>
      <c r="K66" s="275"/>
      <c r="L66" s="275">
        <v>220959</v>
      </c>
      <c r="M66" s="275"/>
      <c r="N66" s="275">
        <v>220959</v>
      </c>
      <c r="O66" s="275">
        <v>46605</v>
      </c>
      <c r="P66" s="275">
        <v>109922</v>
      </c>
      <c r="Q66" s="275">
        <v>446968</v>
      </c>
      <c r="R66" s="275">
        <v>603495</v>
      </c>
      <c r="S66" s="275"/>
      <c r="T66" s="275"/>
      <c r="U66" s="275"/>
      <c r="V66" s="275"/>
      <c r="W66" s="275">
        <v>905818</v>
      </c>
      <c r="X66" s="275">
        <v>4869750</v>
      </c>
      <c r="Y66" s="275">
        <v>-3963932</v>
      </c>
      <c r="Z66" s="140">
        <v>-81.4</v>
      </c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6461000</v>
      </c>
      <c r="D69" s="218">
        <f t="shared" si="12"/>
        <v>0</v>
      </c>
      <c r="E69" s="220">
        <f t="shared" si="12"/>
        <v>7757016</v>
      </c>
      <c r="F69" s="220">
        <f t="shared" si="12"/>
        <v>6493000</v>
      </c>
      <c r="G69" s="220">
        <f t="shared" si="12"/>
        <v>42539</v>
      </c>
      <c r="H69" s="220">
        <f t="shared" si="12"/>
        <v>38825</v>
      </c>
      <c r="I69" s="220">
        <f t="shared" si="12"/>
        <v>0</v>
      </c>
      <c r="J69" s="220">
        <f t="shared" si="12"/>
        <v>81364</v>
      </c>
      <c r="K69" s="220">
        <f t="shared" si="12"/>
        <v>0</v>
      </c>
      <c r="L69" s="220">
        <f t="shared" si="12"/>
        <v>220959</v>
      </c>
      <c r="M69" s="220">
        <f t="shared" si="12"/>
        <v>0</v>
      </c>
      <c r="N69" s="220">
        <f t="shared" si="12"/>
        <v>220959</v>
      </c>
      <c r="O69" s="220">
        <f t="shared" si="12"/>
        <v>46605</v>
      </c>
      <c r="P69" s="220">
        <f t="shared" si="12"/>
        <v>109922</v>
      </c>
      <c r="Q69" s="220">
        <f t="shared" si="12"/>
        <v>446968</v>
      </c>
      <c r="R69" s="220">
        <f t="shared" si="12"/>
        <v>603495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905818</v>
      </c>
      <c r="X69" s="220">
        <f t="shared" si="12"/>
        <v>4869750</v>
      </c>
      <c r="Y69" s="220">
        <f t="shared" si="12"/>
        <v>-3963932</v>
      </c>
      <c r="Z69" s="221">
        <f>+IF(X69&lt;&gt;0,+(Y69/X69)*100,0)</f>
        <v>-81.3990861953899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62731929</v>
      </c>
      <c r="D5" s="357">
        <f t="shared" si="0"/>
        <v>0</v>
      </c>
      <c r="E5" s="356">
        <f t="shared" si="0"/>
        <v>52505025</v>
      </c>
      <c r="F5" s="358">
        <f t="shared" si="0"/>
        <v>52505025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39378769</v>
      </c>
      <c r="Y5" s="358">
        <f t="shared" si="0"/>
        <v>-39378769</v>
      </c>
      <c r="Z5" s="359">
        <f>+IF(X5&lt;&gt;0,+(Y5/X5)*100,0)</f>
        <v>-100</v>
      </c>
      <c r="AA5" s="360">
        <f>+AA6+AA8+AA11+AA13+AA15</f>
        <v>52505025</v>
      </c>
    </row>
    <row r="6" spans="1:27" ht="12.75">
      <c r="A6" s="361" t="s">
        <v>205</v>
      </c>
      <c r="B6" s="142"/>
      <c r="C6" s="60">
        <f>+C7</f>
        <v>62731929</v>
      </c>
      <c r="D6" s="340">
        <f aca="true" t="shared" si="1" ref="D6:AA6">+D7</f>
        <v>0</v>
      </c>
      <c r="E6" s="60">
        <f t="shared" si="1"/>
        <v>46885025</v>
      </c>
      <c r="F6" s="59">
        <f t="shared" si="1"/>
        <v>46885025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35163769</v>
      </c>
      <c r="Y6" s="59">
        <f t="shared" si="1"/>
        <v>-35163769</v>
      </c>
      <c r="Z6" s="61">
        <f>+IF(X6&lt;&gt;0,+(Y6/X6)*100,0)</f>
        <v>-100</v>
      </c>
      <c r="AA6" s="62">
        <f t="shared" si="1"/>
        <v>46885025</v>
      </c>
    </row>
    <row r="7" spans="1:27" ht="12.75">
      <c r="A7" s="291" t="s">
        <v>229</v>
      </c>
      <c r="B7" s="142"/>
      <c r="C7" s="60">
        <v>62731929</v>
      </c>
      <c r="D7" s="340"/>
      <c r="E7" s="60">
        <v>46885025</v>
      </c>
      <c r="F7" s="59">
        <v>46885025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35163769</v>
      </c>
      <c r="Y7" s="59">
        <v>-35163769</v>
      </c>
      <c r="Z7" s="61">
        <v>-100</v>
      </c>
      <c r="AA7" s="62">
        <v>46885025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5620000</v>
      </c>
      <c r="F8" s="59">
        <f t="shared" si="2"/>
        <v>5620000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4215000</v>
      </c>
      <c r="Y8" s="59">
        <f t="shared" si="2"/>
        <v>-4215000</v>
      </c>
      <c r="Z8" s="61">
        <f>+IF(X8&lt;&gt;0,+(Y8/X8)*100,0)</f>
        <v>-100</v>
      </c>
      <c r="AA8" s="62">
        <f>SUM(AA9:AA10)</f>
        <v>5620000</v>
      </c>
    </row>
    <row r="9" spans="1:27" ht="12.75">
      <c r="A9" s="291" t="s">
        <v>230</v>
      </c>
      <c r="B9" s="142"/>
      <c r="C9" s="60"/>
      <c r="D9" s="340"/>
      <c r="E9" s="60">
        <v>5620000</v>
      </c>
      <c r="F9" s="59">
        <v>5620000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4215000</v>
      </c>
      <c r="Y9" s="59">
        <v>-4215000</v>
      </c>
      <c r="Z9" s="61">
        <v>-100</v>
      </c>
      <c r="AA9" s="62">
        <v>5620000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1616704</v>
      </c>
      <c r="D22" s="344">
        <f t="shared" si="6"/>
        <v>0</v>
      </c>
      <c r="E22" s="343">
        <f t="shared" si="6"/>
        <v>1027000</v>
      </c>
      <c r="F22" s="345">
        <f t="shared" si="6"/>
        <v>1027000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127340</v>
      </c>
      <c r="N22" s="345">
        <f t="shared" si="6"/>
        <v>127340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127340</v>
      </c>
      <c r="X22" s="343">
        <f t="shared" si="6"/>
        <v>770250</v>
      </c>
      <c r="Y22" s="345">
        <f t="shared" si="6"/>
        <v>-642910</v>
      </c>
      <c r="Z22" s="336">
        <f>+IF(X22&lt;&gt;0,+(Y22/X22)*100,0)</f>
        <v>-83.4677052904901</v>
      </c>
      <c r="AA22" s="350">
        <f>SUM(AA23:AA32)</f>
        <v>1027000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1616704</v>
      </c>
      <c r="D32" s="340"/>
      <c r="E32" s="60">
        <v>1027000</v>
      </c>
      <c r="F32" s="59">
        <v>1027000</v>
      </c>
      <c r="G32" s="59"/>
      <c r="H32" s="60"/>
      <c r="I32" s="60"/>
      <c r="J32" s="59"/>
      <c r="K32" s="59"/>
      <c r="L32" s="60"/>
      <c r="M32" s="60">
        <v>127340</v>
      </c>
      <c r="N32" s="59">
        <v>127340</v>
      </c>
      <c r="O32" s="59"/>
      <c r="P32" s="60"/>
      <c r="Q32" s="60"/>
      <c r="R32" s="59"/>
      <c r="S32" s="59"/>
      <c r="T32" s="60"/>
      <c r="U32" s="60"/>
      <c r="V32" s="59"/>
      <c r="W32" s="59">
        <v>127340</v>
      </c>
      <c r="X32" s="60">
        <v>770250</v>
      </c>
      <c r="Y32" s="59">
        <v>-642910</v>
      </c>
      <c r="Z32" s="61">
        <v>-83.47</v>
      </c>
      <c r="AA32" s="62">
        <v>1027000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3773214</v>
      </c>
      <c r="D40" s="344">
        <f t="shared" si="9"/>
        <v>0</v>
      </c>
      <c r="E40" s="343">
        <f t="shared" si="9"/>
        <v>3028000</v>
      </c>
      <c r="F40" s="345">
        <f t="shared" si="9"/>
        <v>3028000</v>
      </c>
      <c r="G40" s="345">
        <f t="shared" si="9"/>
        <v>0</v>
      </c>
      <c r="H40" s="343">
        <f t="shared" si="9"/>
        <v>66866</v>
      </c>
      <c r="I40" s="343">
        <f t="shared" si="9"/>
        <v>0</v>
      </c>
      <c r="J40" s="345">
        <f t="shared" si="9"/>
        <v>66866</v>
      </c>
      <c r="K40" s="345">
        <f t="shared" si="9"/>
        <v>0</v>
      </c>
      <c r="L40" s="343">
        <f t="shared" si="9"/>
        <v>0</v>
      </c>
      <c r="M40" s="343">
        <f t="shared" si="9"/>
        <v>65567</v>
      </c>
      <c r="N40" s="345">
        <f t="shared" si="9"/>
        <v>65567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132433</v>
      </c>
      <c r="X40" s="343">
        <f t="shared" si="9"/>
        <v>2271000</v>
      </c>
      <c r="Y40" s="345">
        <f t="shared" si="9"/>
        <v>-2138567</v>
      </c>
      <c r="Z40" s="336">
        <f>+IF(X40&lt;&gt;0,+(Y40/X40)*100,0)</f>
        <v>-94.16851607221489</v>
      </c>
      <c r="AA40" s="350">
        <f>SUM(AA41:AA49)</f>
        <v>3028000</v>
      </c>
    </row>
    <row r="41" spans="1:27" ht="12.75">
      <c r="A41" s="361" t="s">
        <v>248</v>
      </c>
      <c r="B41" s="142"/>
      <c r="C41" s="362"/>
      <c r="D41" s="363"/>
      <c r="E41" s="362">
        <v>980000</v>
      </c>
      <c r="F41" s="364">
        <v>980000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735000</v>
      </c>
      <c r="Y41" s="364">
        <v>-735000</v>
      </c>
      <c r="Z41" s="365">
        <v>-100</v>
      </c>
      <c r="AA41" s="366">
        <v>980000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384218</v>
      </c>
      <c r="D44" s="368"/>
      <c r="E44" s="54">
        <v>232000</v>
      </c>
      <c r="F44" s="53">
        <v>232000</v>
      </c>
      <c r="G44" s="53"/>
      <c r="H44" s="54">
        <v>66866</v>
      </c>
      <c r="I44" s="54"/>
      <c r="J44" s="53">
        <v>66866</v>
      </c>
      <c r="K44" s="53"/>
      <c r="L44" s="54"/>
      <c r="M44" s="54">
        <v>65567</v>
      </c>
      <c r="N44" s="53">
        <v>65567</v>
      </c>
      <c r="O44" s="53"/>
      <c r="P44" s="54"/>
      <c r="Q44" s="54"/>
      <c r="R44" s="53"/>
      <c r="S44" s="53"/>
      <c r="T44" s="54"/>
      <c r="U44" s="54"/>
      <c r="V44" s="53"/>
      <c r="W44" s="53">
        <v>132433</v>
      </c>
      <c r="X44" s="54">
        <v>174000</v>
      </c>
      <c r="Y44" s="53">
        <v>-41567</v>
      </c>
      <c r="Z44" s="94">
        <v>-23.89</v>
      </c>
      <c r="AA44" s="95">
        <v>232000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3388996</v>
      </c>
      <c r="D49" s="368"/>
      <c r="E49" s="54">
        <v>1816000</v>
      </c>
      <c r="F49" s="53">
        <v>1816000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1362000</v>
      </c>
      <c r="Y49" s="53">
        <v>-1362000</v>
      </c>
      <c r="Z49" s="94">
        <v>-100</v>
      </c>
      <c r="AA49" s="95">
        <v>1816000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68121847</v>
      </c>
      <c r="D60" s="346">
        <f t="shared" si="14"/>
        <v>0</v>
      </c>
      <c r="E60" s="219">
        <f t="shared" si="14"/>
        <v>56560025</v>
      </c>
      <c r="F60" s="264">
        <f t="shared" si="14"/>
        <v>56560025</v>
      </c>
      <c r="G60" s="264">
        <f t="shared" si="14"/>
        <v>0</v>
      </c>
      <c r="H60" s="219">
        <f t="shared" si="14"/>
        <v>66866</v>
      </c>
      <c r="I60" s="219">
        <f t="shared" si="14"/>
        <v>0</v>
      </c>
      <c r="J60" s="264">
        <f t="shared" si="14"/>
        <v>66866</v>
      </c>
      <c r="K60" s="264">
        <f t="shared" si="14"/>
        <v>0</v>
      </c>
      <c r="L60" s="219">
        <f t="shared" si="14"/>
        <v>0</v>
      </c>
      <c r="M60" s="219">
        <f t="shared" si="14"/>
        <v>192907</v>
      </c>
      <c r="N60" s="264">
        <f t="shared" si="14"/>
        <v>192907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259773</v>
      </c>
      <c r="X60" s="219">
        <f t="shared" si="14"/>
        <v>42420019</v>
      </c>
      <c r="Y60" s="264">
        <f t="shared" si="14"/>
        <v>-42160246</v>
      </c>
      <c r="Z60" s="337">
        <f>+IF(X60&lt;&gt;0,+(Y60/X60)*100,0)</f>
        <v>-99.38761696452801</v>
      </c>
      <c r="AA60" s="232">
        <f>+AA57+AA54+AA51+AA40+AA37+AA34+AA22+AA5</f>
        <v>56560025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15665625</v>
      </c>
      <c r="F5" s="358">
        <f t="shared" si="0"/>
        <v>15665625</v>
      </c>
      <c r="G5" s="358">
        <f t="shared" si="0"/>
        <v>2113571</v>
      </c>
      <c r="H5" s="356">
        <f t="shared" si="0"/>
        <v>0</v>
      </c>
      <c r="I5" s="356">
        <f t="shared" si="0"/>
        <v>0</v>
      </c>
      <c r="J5" s="358">
        <f t="shared" si="0"/>
        <v>2113571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2113571</v>
      </c>
      <c r="X5" s="356">
        <f t="shared" si="0"/>
        <v>11749219</v>
      </c>
      <c r="Y5" s="358">
        <f t="shared" si="0"/>
        <v>-9635648</v>
      </c>
      <c r="Z5" s="359">
        <f>+IF(X5&lt;&gt;0,+(Y5/X5)*100,0)</f>
        <v>-82.01096600548513</v>
      </c>
      <c r="AA5" s="360">
        <f>+AA6+AA8+AA11+AA13+AA15</f>
        <v>15665625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15665625</v>
      </c>
      <c r="F6" s="59">
        <f t="shared" si="1"/>
        <v>15665625</v>
      </c>
      <c r="G6" s="59">
        <f t="shared" si="1"/>
        <v>2113571</v>
      </c>
      <c r="H6" s="60">
        <f t="shared" si="1"/>
        <v>0</v>
      </c>
      <c r="I6" s="60">
        <f t="shared" si="1"/>
        <v>0</v>
      </c>
      <c r="J6" s="59">
        <f t="shared" si="1"/>
        <v>2113571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2113571</v>
      </c>
      <c r="X6" s="60">
        <f t="shared" si="1"/>
        <v>11749219</v>
      </c>
      <c r="Y6" s="59">
        <f t="shared" si="1"/>
        <v>-9635648</v>
      </c>
      <c r="Z6" s="61">
        <f>+IF(X6&lt;&gt;0,+(Y6/X6)*100,0)</f>
        <v>-82.01096600548513</v>
      </c>
      <c r="AA6" s="62">
        <f t="shared" si="1"/>
        <v>15665625</v>
      </c>
    </row>
    <row r="7" spans="1:27" ht="12.75">
      <c r="A7" s="291" t="s">
        <v>229</v>
      </c>
      <c r="B7" s="142"/>
      <c r="C7" s="60"/>
      <c r="D7" s="340"/>
      <c r="E7" s="60">
        <v>15665625</v>
      </c>
      <c r="F7" s="59">
        <v>15665625</v>
      </c>
      <c r="G7" s="59">
        <v>2113571</v>
      </c>
      <c r="H7" s="60"/>
      <c r="I7" s="60"/>
      <c r="J7" s="59">
        <v>2113571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2113571</v>
      </c>
      <c r="X7" s="60">
        <v>11749219</v>
      </c>
      <c r="Y7" s="59">
        <v>-9635648</v>
      </c>
      <c r="Z7" s="61">
        <v>-82.01</v>
      </c>
      <c r="AA7" s="62">
        <v>15665625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350320</v>
      </c>
      <c r="H22" s="343">
        <f t="shared" si="6"/>
        <v>0</v>
      </c>
      <c r="I22" s="343">
        <f t="shared" si="6"/>
        <v>0</v>
      </c>
      <c r="J22" s="345">
        <f t="shared" si="6"/>
        <v>350320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350320</v>
      </c>
      <c r="X22" s="343">
        <f t="shared" si="6"/>
        <v>0</v>
      </c>
      <c r="Y22" s="345">
        <f t="shared" si="6"/>
        <v>350320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>
        <v>350320</v>
      </c>
      <c r="H24" s="60"/>
      <c r="I24" s="60"/>
      <c r="J24" s="59">
        <v>350320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350320</v>
      </c>
      <c r="X24" s="60"/>
      <c r="Y24" s="59">
        <v>350320</v>
      </c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15665625</v>
      </c>
      <c r="F60" s="264">
        <f t="shared" si="14"/>
        <v>15665625</v>
      </c>
      <c r="G60" s="264">
        <f t="shared" si="14"/>
        <v>2463891</v>
      </c>
      <c r="H60" s="219">
        <f t="shared" si="14"/>
        <v>0</v>
      </c>
      <c r="I60" s="219">
        <f t="shared" si="14"/>
        <v>0</v>
      </c>
      <c r="J60" s="264">
        <f t="shared" si="14"/>
        <v>2463891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2463891</v>
      </c>
      <c r="X60" s="219">
        <f t="shared" si="14"/>
        <v>11749219</v>
      </c>
      <c r="Y60" s="264">
        <f t="shared" si="14"/>
        <v>-9285328</v>
      </c>
      <c r="Z60" s="337">
        <f>+IF(X60&lt;&gt;0,+(Y60/X60)*100,0)</f>
        <v>-79.02932101274136</v>
      </c>
      <c r="AA60" s="232">
        <f>+AA57+AA54+AA51+AA40+AA37+AA34+AA22+AA5</f>
        <v>15665625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2017-05-05T12:09:26Z</dcterms:created>
  <dcterms:modified xsi:type="dcterms:W3CDTF">2017-05-05T12:09:29Z</dcterms:modified>
  <cp:category/>
  <cp:version/>
  <cp:contentType/>
  <cp:contentStatus/>
</cp:coreProperties>
</file>