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<sst xmlns="http://schemas.openxmlformats.org/spreadsheetml/2006/main" count="857" uniqueCount="303">
  <si>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Eastern Cape: Great Kei(EC123) - Table C1 Schedule Quarterly Budget Statement Summary for 3rd Quarter ended 31 March 2017 (Figures Finalised as at 2017/05/04)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</si>
  <si>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</si>
  <si>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</si>
  <si>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</si>
  <si>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</si>
  <si>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</si>
  <si>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</si>
  <si>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</si>
  <si>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</si>
  <si>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</si>
  <si>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</si>
  <si>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</si>
  <si>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</si>
  <si>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</si>
  <si>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</si>
  <si>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</si>
  <si>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</si>
  <si>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</si>
  <si>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</si>
  <si>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</si>
  <si>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</si>
  <si>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</si>
  <si>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</si>
  <si>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</si>
  <si>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</si>
  <si>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</si>
  <si>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</si>
  <si>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</si>
  <si>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</si>
  <si>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</si>
  <si>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</si>
  <si>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</si>
  <si>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</si>
  <si>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</si>
  <si>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</si>
  <si>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</si>
  <si>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</si>
  <si>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</si>
  <si>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</si>
  <si>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</si>
  <si>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</si>
  <si>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</si>
  <si>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</si>
  <si>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</si>
  <si>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</si>
  <si>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</si>
  <si>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</si>
  <si>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</si>
  <si>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</si>
  <si>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</si>
  <si>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</si>
  <si>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</si>
  <si>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</si>
  <si>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</si>
  <si>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</si>
  <si>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</si>
  <si>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</si>
  <si>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</si>
  <si>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</si>
  <si>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</si>
  <si>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</si>
  <si>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</si>
  <si>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</si>
  <si>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</si>
  <si>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</si>
  <si>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</si>
  <si>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</si>
  <si>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</si>
  <si>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</si>
  <si>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</si>
  <si>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Great Kei(EC123) - Table C2 Quarterly Budget Statement - Financial Performance (standard classification) for 3rd Quarter ended 31 March 2017 (Figures Finalised as at 2017/05/04)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</si>
  <si>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</si>
  <si>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</si>
  <si>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</si>
  <si>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</si>
  <si>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</si>
  <si>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</si>
  <si>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</si>
  <si>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</si>
  <si>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</si>
  <si>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</si>
  <si>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</si>
  <si>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</si>
  <si>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</si>
  <si>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</si>
  <si>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</si>
  <si>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</si>
  <si>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</si>
  <si>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</si>
  <si>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</si>
  <si>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</si>
  <si>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</si>
  <si>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</si>
  <si>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</si>
  <si>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</si>
  <si>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</si>
  <si>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</si>
  <si>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</si>
  <si>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</si>
  <si>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</si>
  <si>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Great Kei(EC123) - Table C4 Quarterly Budget Statement - Financial Performance (revenue and expenditure) for 3rd Quarter ended 31 March 2017 (Figures Finalised as at 2017/05/04)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</si>
  <si>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</si>
  <si>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</si>
  <si>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</si>
  <si>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</si>
  <si>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</si>
  <si>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</si>
  <si>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</si>
  <si>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</si>
  <si>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</si>
  <si>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</si>
  <si>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</si>
  <si>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</si>
  <si>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</si>
  <si>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</si>
  <si>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</si>
  <si>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</si>
  <si>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</si>
  <si>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</si>
  <si>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</si>
  <si>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</si>
  <si>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</si>
  <si>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</si>
  <si>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</si>
  <si>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</si>
  <si>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</si>
  <si>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</si>
  <si>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</si>
  <si>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</si>
  <si>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Great Kei(EC123) - Table C5 Quarterly Budget Statement - Capital Expenditure by Standard Classification and Funding for 3rd Quarter ended 31 March 2017 (Figures Finalised as at 2017/05/04)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</si>
  <si>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</si>
  <si>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</si>
  <si>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</si>
  <si>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</si>
  <si>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</si>
  <si>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</si>
  <si>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</si>
  <si>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</si>
  <si>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</si>
  <si>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</si>
  <si>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Great Kei(EC123) - Table C6 Quarterly Budget Statement - Financial Position for 3rd Quarter ended 31 March 2017 (Figures Finalised as at 2017/05/04)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</si>
  <si>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</si>
  <si>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</si>
  <si>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</si>
  <si>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</si>
  <si>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</si>
  <si>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</si>
  <si>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</si>
  <si>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</si>
  <si>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</si>
  <si>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</si>
  <si>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</si>
  <si>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</si>
  <si>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</si>
  <si>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</si>
  <si>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</si>
  <si>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</si>
  <si>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</si>
  <si>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</si>
  <si>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</si>
  <si>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</si>
  <si>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</si>
  <si>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</si>
  <si>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</si>
  <si>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</si>
  <si>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</si>
  <si>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</si>
  <si>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</si>
  <si>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</si>
  <si>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</si>
  <si>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</si>
  <si>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</si>
  <si>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</si>
  <si>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</si>
  <si>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Great Kei(EC123) - Table C7 Quarterly Budget Statement - Cash Flows for 3rd Quarter ended 31 March 2017 (Figures Finalised as at 2017/05/04)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</si>
  <si>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</si>
  <si>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</si>
  <si>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</si>
  <si>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</si>
  <si>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</si>
  <si>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</si>
  <si>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</si>
  <si>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</si>
  <si>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</si>
  <si>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</si>
  <si>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</si>
  <si>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</si>
  <si>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</si>
  <si>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</si>
  <si>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</si>
  <si>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</si>
  <si>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</si>
  <si>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</si>
  <si>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</si>
  <si>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</si>
  <si>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</si>
  <si>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</si>
  <si>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</si>
  <si>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</si>
  <si>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</si>
  <si>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</si>
  <si>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</si>
  <si>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Great Kei(EC123) - Table C9 Quarterly Budget Statement - Capital Expenditure by Asset Clas for 3rd Quarter ended 31 March 2017 (Figures Finalised as at 2017/05/04)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</si>
  <si>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</si>
  <si>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</si>
  <si>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</si>
  <si>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</si>
  <si>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</si>
  <si>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</si>
  <si>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</si>
  <si>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</si>
  <si>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</si>
  <si>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</si>
  <si>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</si>
  <si>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</si>
  <si>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</si>
  <si>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</si>
  <si>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</si>
  <si>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</si>
  <si>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</si>
  <si>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</si>
  <si>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</si>
  <si>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</si>
  <si>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</si>
  <si>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</si>
  <si>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</si>
  <si>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</si>
  <si>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Great Kei(EC123) - Table SC13a Quarterly Budget Statement - Capital Expenditure on New Assets by Asset Class for 3rd Quarter ended 31 March 2017 (Figures Finalised as at 2017/05/04)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</si>
  <si>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</si>
  <si>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</si>
  <si>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</si>
  <si>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</si>
  <si>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</si>
  <si>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</si>
  <si>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</si>
  <si>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</si>
  <si>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</si>
  <si>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</si>
  <si>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</si>
  <si>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</si>
  <si>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</si>
  <si>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</si>
  <si>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</si>
  <si>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</si>
  <si>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</si>
  <si>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</si>
  <si>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</si>
  <si>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</si>
  <si>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</si>
  <si>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</si>
  <si>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</si>
  <si>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</si>
  <si>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</si>
  <si>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</si>
  <si>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</si>
  <si>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</si>
  <si>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</si>
  <si>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</si>
  <si>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</si>
  <si>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</si>
  <si>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</si>
  <si>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</si>
  <si>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</si>
  <si>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Great Kei(EC123) - Table SC13B Quarterly Budget Statement - Capital Expenditure on Renewal of existing assets by Asset Class for 3rd Quarter ended 31 March 2017 (Figures Finalised as at 2017/05/04)</t>
  </si>
  <si>
    <t>Capital Expenditure on Renewal of Existing Assets by Asset Class/Sub-class</t>
  </si>
  <si>
    <t>Total Capital Expenditure on Renewal of Existing Assets</t>
  </si>
  <si>
    <t>Eastern Cape: Great Kei(EC123) - Table SC13C Quarterly Budget Statement - Repairs and Maintenance Expenditure by Asset Class for 3rd Quarter ended 31 March 2017 (Figures Finalised as at 2017/05/04)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</si>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</sst>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17000149</v>
      </c>
      <c r="C5" s="19">
        <v>0</v>
      </c>
      <c r="D5" s="59">
        <v>23000000</v>
      </c>
      <c r="E5" s="60">
        <v>23100000</v>
      </c>
      <c r="F5" s="60">
        <v>2006303</v>
      </c>
      <c r="G5" s="60">
        <v>2093564</v>
      </c>
      <c r="H5" s="60">
        <v>2003177</v>
      </c>
      <c r="I5" s="60">
        <v>6103044</v>
      </c>
      <c r="J5" s="60">
        <v>1821009</v>
      </c>
      <c r="K5" s="60">
        <v>1865058</v>
      </c>
      <c r="L5" s="60">
        <v>2197218</v>
      </c>
      <c r="M5" s="60">
        <v>5883285</v>
      </c>
      <c r="N5" s="60">
        <v>2029204</v>
      </c>
      <c r="O5" s="60">
        <v>2022485</v>
      </c>
      <c r="P5" s="60">
        <v>2011540</v>
      </c>
      <c r="Q5" s="60">
        <v>6063229</v>
      </c>
      <c r="R5" s="60">
        <v>0</v>
      </c>
      <c r="S5" s="60">
        <v>0</v>
      </c>
      <c r="T5" s="60">
        <v>0</v>
      </c>
      <c r="U5" s="60">
        <v>0</v>
      </c>
      <c r="V5" s="60">
        <v>18049558</v>
      </c>
      <c r="W5" s="60">
        <v>17250003</v>
      </c>
      <c r="X5" s="60">
        <v>799555</v>
      </c>
      <c r="Y5" s="61">
        <v>4.64</v>
      </c>
      <c r="Z5" s="62">
        <v>23100000</v>
      </c>
    </row>
    <row r="6" spans="1:26" ht="12.75">
      <c r="A6" s="58" t="s">
        <v>32</v>
      </c>
      <c r="B6" s="19">
        <v>5485345</v>
      </c>
      <c r="C6" s="19">
        <v>0</v>
      </c>
      <c r="D6" s="59">
        <v>18263470</v>
      </c>
      <c r="E6" s="60">
        <v>12250817</v>
      </c>
      <c r="F6" s="60">
        <v>1379270</v>
      </c>
      <c r="G6" s="60">
        <v>1390493</v>
      </c>
      <c r="H6" s="60">
        <v>665034</v>
      </c>
      <c r="I6" s="60">
        <v>3434797</v>
      </c>
      <c r="J6" s="60">
        <v>262161</v>
      </c>
      <c r="K6" s="60">
        <v>977948</v>
      </c>
      <c r="L6" s="60">
        <v>1084865</v>
      </c>
      <c r="M6" s="60">
        <v>2324974</v>
      </c>
      <c r="N6" s="60">
        <v>1005308</v>
      </c>
      <c r="O6" s="60">
        <v>1124463</v>
      </c>
      <c r="P6" s="60">
        <v>1230231</v>
      </c>
      <c r="Q6" s="60">
        <v>3360002</v>
      </c>
      <c r="R6" s="60">
        <v>0</v>
      </c>
      <c r="S6" s="60">
        <v>0</v>
      </c>
      <c r="T6" s="60">
        <v>0</v>
      </c>
      <c r="U6" s="60">
        <v>0</v>
      </c>
      <c r="V6" s="60">
        <v>9119773</v>
      </c>
      <c r="W6" s="60">
        <v>13697595</v>
      </c>
      <c r="X6" s="60">
        <v>-4577822</v>
      </c>
      <c r="Y6" s="61">
        <v>-33.42</v>
      </c>
      <c r="Z6" s="62">
        <v>12250817</v>
      </c>
    </row>
    <row r="7" spans="1:26" ht="12.75">
      <c r="A7" s="58" t="s">
        <v>33</v>
      </c>
      <c r="B7" s="19">
        <v>896313</v>
      </c>
      <c r="C7" s="19">
        <v>0</v>
      </c>
      <c r="D7" s="59">
        <v>1000000</v>
      </c>
      <c r="E7" s="60">
        <v>1000000</v>
      </c>
      <c r="F7" s="60">
        <v>0</v>
      </c>
      <c r="G7" s="60">
        <v>0</v>
      </c>
      <c r="H7" s="60">
        <v>4167</v>
      </c>
      <c r="I7" s="60">
        <v>4167</v>
      </c>
      <c r="J7" s="60">
        <v>65108</v>
      </c>
      <c r="K7" s="60">
        <v>0</v>
      </c>
      <c r="L7" s="60">
        <v>0</v>
      </c>
      <c r="M7" s="60">
        <v>65108</v>
      </c>
      <c r="N7" s="60">
        <v>76022</v>
      </c>
      <c r="O7" s="60">
        <v>0</v>
      </c>
      <c r="P7" s="60">
        <v>0</v>
      </c>
      <c r="Q7" s="60">
        <v>76022</v>
      </c>
      <c r="R7" s="60">
        <v>0</v>
      </c>
      <c r="S7" s="60">
        <v>0</v>
      </c>
      <c r="T7" s="60">
        <v>0</v>
      </c>
      <c r="U7" s="60">
        <v>0</v>
      </c>
      <c r="V7" s="60">
        <v>145297</v>
      </c>
      <c r="W7" s="60">
        <v>749997</v>
      </c>
      <c r="X7" s="60">
        <v>-604700</v>
      </c>
      <c r="Y7" s="61">
        <v>-80.63</v>
      </c>
      <c r="Z7" s="62">
        <v>1000000</v>
      </c>
    </row>
    <row r="8" spans="1:26" ht="12.75">
      <c r="A8" s="58" t="s">
        <v>34</v>
      </c>
      <c r="B8" s="19">
        <v>48786649</v>
      </c>
      <c r="C8" s="19">
        <v>0</v>
      </c>
      <c r="D8" s="59">
        <v>42877000</v>
      </c>
      <c r="E8" s="60">
        <v>42872000</v>
      </c>
      <c r="F8" s="60">
        <v>16485910</v>
      </c>
      <c r="G8" s="60">
        <v>44961</v>
      </c>
      <c r="H8" s="60">
        <v>66827</v>
      </c>
      <c r="I8" s="60">
        <v>16597698</v>
      </c>
      <c r="J8" s="60">
        <v>163683</v>
      </c>
      <c r="K8" s="60">
        <v>216747</v>
      </c>
      <c r="L8" s="60">
        <v>211781</v>
      </c>
      <c r="M8" s="60">
        <v>592211</v>
      </c>
      <c r="N8" s="60">
        <v>120429</v>
      </c>
      <c r="O8" s="60">
        <v>583765</v>
      </c>
      <c r="P8" s="60">
        <v>10410657</v>
      </c>
      <c r="Q8" s="60">
        <v>11114851</v>
      </c>
      <c r="R8" s="60">
        <v>0</v>
      </c>
      <c r="S8" s="60">
        <v>0</v>
      </c>
      <c r="T8" s="60">
        <v>0</v>
      </c>
      <c r="U8" s="60">
        <v>0</v>
      </c>
      <c r="V8" s="60">
        <v>28304760</v>
      </c>
      <c r="W8" s="60">
        <v>42876998</v>
      </c>
      <c r="X8" s="60">
        <v>-14572238</v>
      </c>
      <c r="Y8" s="61">
        <v>-33.99</v>
      </c>
      <c r="Z8" s="62">
        <v>42872000</v>
      </c>
    </row>
    <row r="9" spans="1:26" ht="12.75">
      <c r="A9" s="58" t="s">
        <v>35</v>
      </c>
      <c r="B9" s="19">
        <v>8539216</v>
      </c>
      <c r="C9" s="19">
        <v>0</v>
      </c>
      <c r="D9" s="59">
        <v>20100700</v>
      </c>
      <c r="E9" s="60">
        <v>26805700</v>
      </c>
      <c r="F9" s="60">
        <v>1074510</v>
      </c>
      <c r="G9" s="60">
        <v>1367502</v>
      </c>
      <c r="H9" s="60">
        <v>869083</v>
      </c>
      <c r="I9" s="60">
        <v>3311095</v>
      </c>
      <c r="J9" s="60">
        <v>969882</v>
      </c>
      <c r="K9" s="60">
        <v>1200289</v>
      </c>
      <c r="L9" s="60">
        <v>1424980</v>
      </c>
      <c r="M9" s="60">
        <v>3595151</v>
      </c>
      <c r="N9" s="60">
        <v>1249936</v>
      </c>
      <c r="O9" s="60">
        <v>932735</v>
      </c>
      <c r="P9" s="60">
        <v>992261</v>
      </c>
      <c r="Q9" s="60">
        <v>3174932</v>
      </c>
      <c r="R9" s="60">
        <v>0</v>
      </c>
      <c r="S9" s="60">
        <v>0</v>
      </c>
      <c r="T9" s="60">
        <v>0</v>
      </c>
      <c r="U9" s="60">
        <v>0</v>
      </c>
      <c r="V9" s="60">
        <v>10081178</v>
      </c>
      <c r="W9" s="60">
        <v>15075540</v>
      </c>
      <c r="X9" s="60">
        <v>-4994362</v>
      </c>
      <c r="Y9" s="61">
        <v>-33.13</v>
      </c>
      <c r="Z9" s="62">
        <v>26805700</v>
      </c>
    </row>
    <row r="10" spans="1:26" ht="22.5">
      <c r="A10" s="63" t="s">
        <v>278</v>
      </c>
      <c r="B10" s="64">
        <f>SUM(B5:B9)</f>
        <v>80707672</v>
      </c>
      <c r="C10" s="64">
        <f>SUM(C5:C9)</f>
        <v>0</v>
      </c>
      <c r="D10" s="65">
        <f aca="true" t="shared" si="0" ref="D10:Z10">SUM(D5:D9)</f>
        <v>105241170</v>
      </c>
      <c r="E10" s="66">
        <f t="shared" si="0"/>
        <v>106028517</v>
      </c>
      <c r="F10" s="66">
        <f t="shared" si="0"/>
        <v>20945993</v>
      </c>
      <c r="G10" s="66">
        <f t="shared" si="0"/>
        <v>4896520</v>
      </c>
      <c r="H10" s="66">
        <f t="shared" si="0"/>
        <v>3608288</v>
      </c>
      <c r="I10" s="66">
        <f t="shared" si="0"/>
        <v>29450801</v>
      </c>
      <c r="J10" s="66">
        <f t="shared" si="0"/>
        <v>3281843</v>
      </c>
      <c r="K10" s="66">
        <f t="shared" si="0"/>
        <v>4260042</v>
      </c>
      <c r="L10" s="66">
        <f t="shared" si="0"/>
        <v>4918844</v>
      </c>
      <c r="M10" s="66">
        <f t="shared" si="0"/>
        <v>12460729</v>
      </c>
      <c r="N10" s="66">
        <f t="shared" si="0"/>
        <v>4480899</v>
      </c>
      <c r="O10" s="66">
        <f t="shared" si="0"/>
        <v>4663448</v>
      </c>
      <c r="P10" s="66">
        <f t="shared" si="0"/>
        <v>14644689</v>
      </c>
      <c r="Q10" s="66">
        <f t="shared" si="0"/>
        <v>23789036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65700566</v>
      </c>
      <c r="W10" s="66">
        <f t="shared" si="0"/>
        <v>89650133</v>
      </c>
      <c r="X10" s="66">
        <f t="shared" si="0"/>
        <v>-23949567</v>
      </c>
      <c r="Y10" s="67">
        <f>+IF(W10&lt;&gt;0,(X10/W10)*100,0)</f>
        <v>-26.714480167028864</v>
      </c>
      <c r="Z10" s="68">
        <f t="shared" si="0"/>
        <v>106028517</v>
      </c>
    </row>
    <row r="11" spans="1:26" ht="12.75">
      <c r="A11" s="58" t="s">
        <v>37</v>
      </c>
      <c r="B11" s="19">
        <v>42570085</v>
      </c>
      <c r="C11" s="19">
        <v>0</v>
      </c>
      <c r="D11" s="59">
        <v>50768247</v>
      </c>
      <c r="E11" s="60">
        <v>52041766</v>
      </c>
      <c r="F11" s="60">
        <v>3697882</v>
      </c>
      <c r="G11" s="60">
        <v>3559452</v>
      </c>
      <c r="H11" s="60">
        <v>3623496</v>
      </c>
      <c r="I11" s="60">
        <v>10880830</v>
      </c>
      <c r="J11" s="60">
        <v>3759105</v>
      </c>
      <c r="K11" s="60">
        <v>5912236</v>
      </c>
      <c r="L11" s="60">
        <v>3700354</v>
      </c>
      <c r="M11" s="60">
        <v>13371695</v>
      </c>
      <c r="N11" s="60">
        <v>3859114</v>
      </c>
      <c r="O11" s="60">
        <v>3920007</v>
      </c>
      <c r="P11" s="60">
        <v>3750506</v>
      </c>
      <c r="Q11" s="60">
        <v>11529627</v>
      </c>
      <c r="R11" s="60">
        <v>0</v>
      </c>
      <c r="S11" s="60">
        <v>0</v>
      </c>
      <c r="T11" s="60">
        <v>0</v>
      </c>
      <c r="U11" s="60">
        <v>0</v>
      </c>
      <c r="V11" s="60">
        <v>35782152</v>
      </c>
      <c r="W11" s="60">
        <v>38076183</v>
      </c>
      <c r="X11" s="60">
        <v>-2294031</v>
      </c>
      <c r="Y11" s="61">
        <v>-6.02</v>
      </c>
      <c r="Z11" s="62">
        <v>52041766</v>
      </c>
    </row>
    <row r="12" spans="1:26" ht="12.75">
      <c r="A12" s="58" t="s">
        <v>38</v>
      </c>
      <c r="B12" s="19">
        <v>3992576</v>
      </c>
      <c r="C12" s="19">
        <v>0</v>
      </c>
      <c r="D12" s="59">
        <v>4201906</v>
      </c>
      <c r="E12" s="60">
        <v>4292765</v>
      </c>
      <c r="F12" s="60">
        <v>332585</v>
      </c>
      <c r="G12" s="60">
        <v>239904</v>
      </c>
      <c r="H12" s="60">
        <v>410923</v>
      </c>
      <c r="I12" s="60">
        <v>983412</v>
      </c>
      <c r="J12" s="60">
        <v>337976</v>
      </c>
      <c r="K12" s="60">
        <v>337976</v>
      </c>
      <c r="L12" s="60">
        <v>337976</v>
      </c>
      <c r="M12" s="60">
        <v>1013928</v>
      </c>
      <c r="N12" s="60">
        <v>337950</v>
      </c>
      <c r="O12" s="60">
        <v>337950</v>
      </c>
      <c r="P12" s="60">
        <v>436023</v>
      </c>
      <c r="Q12" s="60">
        <v>1111923</v>
      </c>
      <c r="R12" s="60">
        <v>0</v>
      </c>
      <c r="S12" s="60">
        <v>0</v>
      </c>
      <c r="T12" s="60">
        <v>0</v>
      </c>
      <c r="U12" s="60">
        <v>0</v>
      </c>
      <c r="V12" s="60">
        <v>3109263</v>
      </c>
      <c r="W12" s="60">
        <v>3151431</v>
      </c>
      <c r="X12" s="60">
        <v>-42168</v>
      </c>
      <c r="Y12" s="61">
        <v>-1.34</v>
      </c>
      <c r="Z12" s="62">
        <v>4292765</v>
      </c>
    </row>
    <row r="13" spans="1:26" ht="12.75">
      <c r="A13" s="58" t="s">
        <v>279</v>
      </c>
      <c r="B13" s="19">
        <v>25267477</v>
      </c>
      <c r="C13" s="19">
        <v>0</v>
      </c>
      <c r="D13" s="59">
        <v>15000000</v>
      </c>
      <c r="E13" s="60">
        <v>15000000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11250000</v>
      </c>
      <c r="X13" s="60">
        <v>-11250000</v>
      </c>
      <c r="Y13" s="61">
        <v>-100</v>
      </c>
      <c r="Z13" s="62">
        <v>15000000</v>
      </c>
    </row>
    <row r="14" spans="1:26" ht="12.75">
      <c r="A14" s="58" t="s">
        <v>40</v>
      </c>
      <c r="B14" s="19">
        <v>1238389</v>
      </c>
      <c r="C14" s="19">
        <v>0</v>
      </c>
      <c r="D14" s="59">
        <v>701720</v>
      </c>
      <c r="E14" s="60">
        <v>701720</v>
      </c>
      <c r="F14" s="60">
        <v>0</v>
      </c>
      <c r="G14" s="60">
        <v>0</v>
      </c>
      <c r="H14" s="60">
        <v>165657</v>
      </c>
      <c r="I14" s="60">
        <v>165657</v>
      </c>
      <c r="J14" s="60">
        <v>0</v>
      </c>
      <c r="K14" s="60">
        <v>0</v>
      </c>
      <c r="L14" s="60">
        <v>166090</v>
      </c>
      <c r="M14" s="60">
        <v>166090</v>
      </c>
      <c r="N14" s="60">
        <v>0</v>
      </c>
      <c r="O14" s="60">
        <v>0</v>
      </c>
      <c r="P14" s="60">
        <v>165657</v>
      </c>
      <c r="Q14" s="60">
        <v>165657</v>
      </c>
      <c r="R14" s="60">
        <v>0</v>
      </c>
      <c r="S14" s="60">
        <v>0</v>
      </c>
      <c r="T14" s="60">
        <v>0</v>
      </c>
      <c r="U14" s="60">
        <v>0</v>
      </c>
      <c r="V14" s="60">
        <v>497404</v>
      </c>
      <c r="W14" s="60">
        <v>526290</v>
      </c>
      <c r="X14" s="60">
        <v>-28886</v>
      </c>
      <c r="Y14" s="61">
        <v>-5.49</v>
      </c>
      <c r="Z14" s="62">
        <v>701720</v>
      </c>
    </row>
    <row r="15" spans="1:26" ht="12.75">
      <c r="A15" s="58" t="s">
        <v>41</v>
      </c>
      <c r="B15" s="19">
        <v>7954154</v>
      </c>
      <c r="C15" s="19">
        <v>0</v>
      </c>
      <c r="D15" s="59">
        <v>7800000</v>
      </c>
      <c r="E15" s="60">
        <v>9050000</v>
      </c>
      <c r="F15" s="60">
        <v>0</v>
      </c>
      <c r="G15" s="60">
        <v>2238778</v>
      </c>
      <c r="H15" s="60">
        <v>714</v>
      </c>
      <c r="I15" s="60">
        <v>2239492</v>
      </c>
      <c r="J15" s="60">
        <v>439407</v>
      </c>
      <c r="K15" s="60">
        <v>921</v>
      </c>
      <c r="L15" s="60">
        <v>1643806</v>
      </c>
      <c r="M15" s="60">
        <v>2084134</v>
      </c>
      <c r="N15" s="60">
        <v>458893</v>
      </c>
      <c r="O15" s="60">
        <v>115091</v>
      </c>
      <c r="P15" s="60">
        <v>1101183</v>
      </c>
      <c r="Q15" s="60">
        <v>1675167</v>
      </c>
      <c r="R15" s="60">
        <v>0</v>
      </c>
      <c r="S15" s="60">
        <v>0</v>
      </c>
      <c r="T15" s="60">
        <v>0</v>
      </c>
      <c r="U15" s="60">
        <v>0</v>
      </c>
      <c r="V15" s="60">
        <v>5998793</v>
      </c>
      <c r="W15" s="60">
        <v>5850000</v>
      </c>
      <c r="X15" s="60">
        <v>148793</v>
      </c>
      <c r="Y15" s="61">
        <v>2.54</v>
      </c>
      <c r="Z15" s="62">
        <v>9050000</v>
      </c>
    </row>
    <row r="16" spans="1:26" ht="12.7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2.75">
      <c r="A17" s="58" t="s">
        <v>43</v>
      </c>
      <c r="B17" s="19">
        <v>28514426</v>
      </c>
      <c r="C17" s="19">
        <v>0</v>
      </c>
      <c r="D17" s="59">
        <v>48843249</v>
      </c>
      <c r="E17" s="60">
        <v>48976092</v>
      </c>
      <c r="F17" s="60">
        <v>320933</v>
      </c>
      <c r="G17" s="60">
        <v>1547983</v>
      </c>
      <c r="H17" s="60">
        <v>1167606</v>
      </c>
      <c r="I17" s="60">
        <v>3036522</v>
      </c>
      <c r="J17" s="60">
        <v>1428110</v>
      </c>
      <c r="K17" s="60">
        <v>1400171</v>
      </c>
      <c r="L17" s="60">
        <v>2772579</v>
      </c>
      <c r="M17" s="60">
        <v>5600860</v>
      </c>
      <c r="N17" s="60">
        <v>1164534</v>
      </c>
      <c r="O17" s="60">
        <v>1396102</v>
      </c>
      <c r="P17" s="60">
        <v>4819214</v>
      </c>
      <c r="Q17" s="60">
        <v>7379850</v>
      </c>
      <c r="R17" s="60">
        <v>0</v>
      </c>
      <c r="S17" s="60">
        <v>0</v>
      </c>
      <c r="T17" s="60">
        <v>0</v>
      </c>
      <c r="U17" s="60">
        <v>0</v>
      </c>
      <c r="V17" s="60">
        <v>16017232</v>
      </c>
      <c r="W17" s="60">
        <v>37472436</v>
      </c>
      <c r="X17" s="60">
        <v>-21455204</v>
      </c>
      <c r="Y17" s="61">
        <v>-57.26</v>
      </c>
      <c r="Z17" s="62">
        <v>48976092</v>
      </c>
    </row>
    <row r="18" spans="1:26" ht="12.75">
      <c r="A18" s="70" t="s">
        <v>44</v>
      </c>
      <c r="B18" s="71">
        <f>SUM(B11:B17)</f>
        <v>109537107</v>
      </c>
      <c r="C18" s="71">
        <f>SUM(C11:C17)</f>
        <v>0</v>
      </c>
      <c r="D18" s="72">
        <f aca="true" t="shared" si="1" ref="D18:Z18">SUM(D11:D17)</f>
        <v>127315122</v>
      </c>
      <c r="E18" s="73">
        <f t="shared" si="1"/>
        <v>130062343</v>
      </c>
      <c r="F18" s="73">
        <f t="shared" si="1"/>
        <v>4351400</v>
      </c>
      <c r="G18" s="73">
        <f t="shared" si="1"/>
        <v>7586117</v>
      </c>
      <c r="H18" s="73">
        <f t="shared" si="1"/>
        <v>5368396</v>
      </c>
      <c r="I18" s="73">
        <f t="shared" si="1"/>
        <v>17305913</v>
      </c>
      <c r="J18" s="73">
        <f t="shared" si="1"/>
        <v>5964598</v>
      </c>
      <c r="K18" s="73">
        <f t="shared" si="1"/>
        <v>7651304</v>
      </c>
      <c r="L18" s="73">
        <f t="shared" si="1"/>
        <v>8620805</v>
      </c>
      <c r="M18" s="73">
        <f t="shared" si="1"/>
        <v>22236707</v>
      </c>
      <c r="N18" s="73">
        <f t="shared" si="1"/>
        <v>5820491</v>
      </c>
      <c r="O18" s="73">
        <f t="shared" si="1"/>
        <v>5769150</v>
      </c>
      <c r="P18" s="73">
        <f t="shared" si="1"/>
        <v>10272583</v>
      </c>
      <c r="Q18" s="73">
        <f t="shared" si="1"/>
        <v>21862224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61404844</v>
      </c>
      <c r="W18" s="73">
        <f t="shared" si="1"/>
        <v>96326340</v>
      </c>
      <c r="X18" s="73">
        <f t="shared" si="1"/>
        <v>-34921496</v>
      </c>
      <c r="Y18" s="67">
        <f>+IF(W18&lt;&gt;0,(X18/W18)*100,0)</f>
        <v>-36.253319704662296</v>
      </c>
      <c r="Z18" s="74">
        <f t="shared" si="1"/>
        <v>130062343</v>
      </c>
    </row>
    <row r="19" spans="1:26" ht="12.75">
      <c r="A19" s="70" t="s">
        <v>45</v>
      </c>
      <c r="B19" s="75">
        <f>+B10-B18</f>
        <v>-28829435</v>
      </c>
      <c r="C19" s="75">
        <f>+C10-C18</f>
        <v>0</v>
      </c>
      <c r="D19" s="76">
        <f aca="true" t="shared" si="2" ref="D19:Z19">+D10-D18</f>
        <v>-22073952</v>
      </c>
      <c r="E19" s="77">
        <f t="shared" si="2"/>
        <v>-24033826</v>
      </c>
      <c r="F19" s="77">
        <f t="shared" si="2"/>
        <v>16594593</v>
      </c>
      <c r="G19" s="77">
        <f t="shared" si="2"/>
        <v>-2689597</v>
      </c>
      <c r="H19" s="77">
        <f t="shared" si="2"/>
        <v>-1760108</v>
      </c>
      <c r="I19" s="77">
        <f t="shared" si="2"/>
        <v>12144888</v>
      </c>
      <c r="J19" s="77">
        <f t="shared" si="2"/>
        <v>-2682755</v>
      </c>
      <c r="K19" s="77">
        <f t="shared" si="2"/>
        <v>-3391262</v>
      </c>
      <c r="L19" s="77">
        <f t="shared" si="2"/>
        <v>-3701961</v>
      </c>
      <c r="M19" s="77">
        <f t="shared" si="2"/>
        <v>-9775978</v>
      </c>
      <c r="N19" s="77">
        <f t="shared" si="2"/>
        <v>-1339592</v>
      </c>
      <c r="O19" s="77">
        <f t="shared" si="2"/>
        <v>-1105702</v>
      </c>
      <c r="P19" s="77">
        <f t="shared" si="2"/>
        <v>4372106</v>
      </c>
      <c r="Q19" s="77">
        <f t="shared" si="2"/>
        <v>1926812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4295722</v>
      </c>
      <c r="W19" s="77">
        <f>IF(E10=E18,0,W10-W18)</f>
        <v>-6676207</v>
      </c>
      <c r="X19" s="77">
        <f t="shared" si="2"/>
        <v>10971929</v>
      </c>
      <c r="Y19" s="78">
        <f>+IF(W19&lt;&gt;0,(X19/W19)*100,0)</f>
        <v>-164.34375087530987</v>
      </c>
      <c r="Z19" s="79">
        <f t="shared" si="2"/>
        <v>-24033826</v>
      </c>
    </row>
    <row r="20" spans="1:26" ht="12.75">
      <c r="A20" s="58" t="s">
        <v>46</v>
      </c>
      <c r="B20" s="19">
        <v>33065000</v>
      </c>
      <c r="C20" s="19">
        <v>0</v>
      </c>
      <c r="D20" s="59">
        <v>16072000</v>
      </c>
      <c r="E20" s="60">
        <v>19605794</v>
      </c>
      <c r="F20" s="60">
        <v>233254</v>
      </c>
      <c r="G20" s="60">
        <v>313856</v>
      </c>
      <c r="H20" s="60">
        <v>950313</v>
      </c>
      <c r="I20" s="60">
        <v>1497423</v>
      </c>
      <c r="J20" s="60">
        <v>1441721</v>
      </c>
      <c r="K20" s="60">
        <v>1238494</v>
      </c>
      <c r="L20" s="60">
        <v>5316626</v>
      </c>
      <c r="M20" s="60">
        <v>7996841</v>
      </c>
      <c r="N20" s="60">
        <v>1404634</v>
      </c>
      <c r="O20" s="60">
        <v>1463273</v>
      </c>
      <c r="P20" s="60">
        <v>1458426</v>
      </c>
      <c r="Q20" s="60">
        <v>4326333</v>
      </c>
      <c r="R20" s="60">
        <v>0</v>
      </c>
      <c r="S20" s="60">
        <v>0</v>
      </c>
      <c r="T20" s="60">
        <v>0</v>
      </c>
      <c r="U20" s="60">
        <v>0</v>
      </c>
      <c r="V20" s="60">
        <v>13820597</v>
      </c>
      <c r="W20" s="60">
        <v>16072000</v>
      </c>
      <c r="X20" s="60">
        <v>-2251403</v>
      </c>
      <c r="Y20" s="61">
        <v>-14.01</v>
      </c>
      <c r="Z20" s="62">
        <v>19605794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4235565</v>
      </c>
      <c r="C22" s="86">
        <f>SUM(C19:C21)</f>
        <v>0</v>
      </c>
      <c r="D22" s="87">
        <f aca="true" t="shared" si="3" ref="D22:Z22">SUM(D19:D21)</f>
        <v>-6001952</v>
      </c>
      <c r="E22" s="88">
        <f t="shared" si="3"/>
        <v>-4428032</v>
      </c>
      <c r="F22" s="88">
        <f t="shared" si="3"/>
        <v>16827847</v>
      </c>
      <c r="G22" s="88">
        <f t="shared" si="3"/>
        <v>-2375741</v>
      </c>
      <c r="H22" s="88">
        <f t="shared" si="3"/>
        <v>-809795</v>
      </c>
      <c r="I22" s="88">
        <f t="shared" si="3"/>
        <v>13642311</v>
      </c>
      <c r="J22" s="88">
        <f t="shared" si="3"/>
        <v>-1241034</v>
      </c>
      <c r="K22" s="88">
        <f t="shared" si="3"/>
        <v>-2152768</v>
      </c>
      <c r="L22" s="88">
        <f t="shared" si="3"/>
        <v>1614665</v>
      </c>
      <c r="M22" s="88">
        <f t="shared" si="3"/>
        <v>-1779137</v>
      </c>
      <c r="N22" s="88">
        <f t="shared" si="3"/>
        <v>65042</v>
      </c>
      <c r="O22" s="88">
        <f t="shared" si="3"/>
        <v>357571</v>
      </c>
      <c r="P22" s="88">
        <f t="shared" si="3"/>
        <v>5830532</v>
      </c>
      <c r="Q22" s="88">
        <f t="shared" si="3"/>
        <v>6253145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18116319</v>
      </c>
      <c r="W22" s="88">
        <f t="shared" si="3"/>
        <v>9395793</v>
      </c>
      <c r="X22" s="88">
        <f t="shared" si="3"/>
        <v>8720526</v>
      </c>
      <c r="Y22" s="89">
        <f>+IF(W22&lt;&gt;0,(X22/W22)*100,0)</f>
        <v>92.81309198702014</v>
      </c>
      <c r="Z22" s="90">
        <f t="shared" si="3"/>
        <v>-4428032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4235565</v>
      </c>
      <c r="C24" s="75">
        <f>SUM(C22:C23)</f>
        <v>0</v>
      </c>
      <c r="D24" s="76">
        <f aca="true" t="shared" si="4" ref="D24:Z24">SUM(D22:D23)</f>
        <v>-6001952</v>
      </c>
      <c r="E24" s="77">
        <f t="shared" si="4"/>
        <v>-4428032</v>
      </c>
      <c r="F24" s="77">
        <f t="shared" si="4"/>
        <v>16827847</v>
      </c>
      <c r="G24" s="77">
        <f t="shared" si="4"/>
        <v>-2375741</v>
      </c>
      <c r="H24" s="77">
        <f t="shared" si="4"/>
        <v>-809795</v>
      </c>
      <c r="I24" s="77">
        <f t="shared" si="4"/>
        <v>13642311</v>
      </c>
      <c r="J24" s="77">
        <f t="shared" si="4"/>
        <v>-1241034</v>
      </c>
      <c r="K24" s="77">
        <f t="shared" si="4"/>
        <v>-2152768</v>
      </c>
      <c r="L24" s="77">
        <f t="shared" si="4"/>
        <v>1614665</v>
      </c>
      <c r="M24" s="77">
        <f t="shared" si="4"/>
        <v>-1779137</v>
      </c>
      <c r="N24" s="77">
        <f t="shared" si="4"/>
        <v>65042</v>
      </c>
      <c r="O24" s="77">
        <f t="shared" si="4"/>
        <v>357571</v>
      </c>
      <c r="P24" s="77">
        <f t="shared" si="4"/>
        <v>5830532</v>
      </c>
      <c r="Q24" s="77">
        <f t="shared" si="4"/>
        <v>6253145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18116319</v>
      </c>
      <c r="W24" s="77">
        <f t="shared" si="4"/>
        <v>9395793</v>
      </c>
      <c r="X24" s="77">
        <f t="shared" si="4"/>
        <v>8720526</v>
      </c>
      <c r="Y24" s="78">
        <f>+IF(W24&lt;&gt;0,(X24/W24)*100,0)</f>
        <v>92.81309198702014</v>
      </c>
      <c r="Z24" s="79">
        <f t="shared" si="4"/>
        <v>-4428032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34372078</v>
      </c>
      <c r="C27" s="22">
        <v>0</v>
      </c>
      <c r="D27" s="99">
        <v>20674850</v>
      </c>
      <c r="E27" s="100">
        <v>21718761</v>
      </c>
      <c r="F27" s="100">
        <v>13110</v>
      </c>
      <c r="G27" s="100">
        <v>200110</v>
      </c>
      <c r="H27" s="100">
        <v>726300</v>
      </c>
      <c r="I27" s="100">
        <v>939520</v>
      </c>
      <c r="J27" s="100">
        <v>1092112</v>
      </c>
      <c r="K27" s="100">
        <v>3966452</v>
      </c>
      <c r="L27" s="100">
        <v>1456541</v>
      </c>
      <c r="M27" s="100">
        <v>6515105</v>
      </c>
      <c r="N27" s="100">
        <v>1842098</v>
      </c>
      <c r="O27" s="100">
        <v>477668</v>
      </c>
      <c r="P27" s="100">
        <v>1280290</v>
      </c>
      <c r="Q27" s="100">
        <v>3600056</v>
      </c>
      <c r="R27" s="100">
        <v>0</v>
      </c>
      <c r="S27" s="100">
        <v>0</v>
      </c>
      <c r="T27" s="100">
        <v>0</v>
      </c>
      <c r="U27" s="100">
        <v>0</v>
      </c>
      <c r="V27" s="100">
        <v>11054681</v>
      </c>
      <c r="W27" s="100">
        <v>16289071</v>
      </c>
      <c r="X27" s="100">
        <v>-5234390</v>
      </c>
      <c r="Y27" s="101">
        <v>-32.13</v>
      </c>
      <c r="Z27" s="102">
        <v>21718761</v>
      </c>
    </row>
    <row r="28" spans="1:26" ht="12.75">
      <c r="A28" s="103" t="s">
        <v>46</v>
      </c>
      <c r="B28" s="19">
        <v>31225856</v>
      </c>
      <c r="C28" s="19">
        <v>0</v>
      </c>
      <c r="D28" s="59">
        <v>12742350</v>
      </c>
      <c r="E28" s="60">
        <v>13796261</v>
      </c>
      <c r="F28" s="60">
        <v>13111</v>
      </c>
      <c r="G28" s="60">
        <v>0</v>
      </c>
      <c r="H28" s="60">
        <v>83820</v>
      </c>
      <c r="I28" s="60">
        <v>96931</v>
      </c>
      <c r="J28" s="60">
        <v>1072659</v>
      </c>
      <c r="K28" s="60">
        <v>3935526</v>
      </c>
      <c r="L28" s="60">
        <v>1425955</v>
      </c>
      <c r="M28" s="60">
        <v>6434140</v>
      </c>
      <c r="N28" s="60">
        <v>1832890</v>
      </c>
      <c r="O28" s="60">
        <v>467159</v>
      </c>
      <c r="P28" s="60">
        <v>1248069</v>
      </c>
      <c r="Q28" s="60">
        <v>3548118</v>
      </c>
      <c r="R28" s="60">
        <v>0</v>
      </c>
      <c r="S28" s="60">
        <v>0</v>
      </c>
      <c r="T28" s="60">
        <v>0</v>
      </c>
      <c r="U28" s="60">
        <v>0</v>
      </c>
      <c r="V28" s="60">
        <v>10079189</v>
      </c>
      <c r="W28" s="60">
        <v>10347196</v>
      </c>
      <c r="X28" s="60">
        <v>-268007</v>
      </c>
      <c r="Y28" s="61">
        <v>-2.59</v>
      </c>
      <c r="Z28" s="62">
        <v>13796261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3146221</v>
      </c>
      <c r="C31" s="19">
        <v>0</v>
      </c>
      <c r="D31" s="59">
        <v>7932500</v>
      </c>
      <c r="E31" s="60">
        <v>7922500</v>
      </c>
      <c r="F31" s="60">
        <v>0</v>
      </c>
      <c r="G31" s="60">
        <v>200110</v>
      </c>
      <c r="H31" s="60">
        <v>642480</v>
      </c>
      <c r="I31" s="60">
        <v>842590</v>
      </c>
      <c r="J31" s="60">
        <v>19453</v>
      </c>
      <c r="K31" s="60">
        <v>30926</v>
      </c>
      <c r="L31" s="60">
        <v>30585</v>
      </c>
      <c r="M31" s="60">
        <v>80964</v>
      </c>
      <c r="N31" s="60">
        <v>9208</v>
      </c>
      <c r="O31" s="60">
        <v>10509</v>
      </c>
      <c r="P31" s="60">
        <v>32221</v>
      </c>
      <c r="Q31" s="60">
        <v>51938</v>
      </c>
      <c r="R31" s="60">
        <v>0</v>
      </c>
      <c r="S31" s="60">
        <v>0</v>
      </c>
      <c r="T31" s="60">
        <v>0</v>
      </c>
      <c r="U31" s="60">
        <v>0</v>
      </c>
      <c r="V31" s="60">
        <v>975492</v>
      </c>
      <c r="W31" s="60">
        <v>5941875</v>
      </c>
      <c r="X31" s="60">
        <v>-4966383</v>
      </c>
      <c r="Y31" s="61">
        <v>-83.58</v>
      </c>
      <c r="Z31" s="62">
        <v>7922500</v>
      </c>
    </row>
    <row r="32" spans="1:26" ht="12.75">
      <c r="A32" s="70" t="s">
        <v>54</v>
      </c>
      <c r="B32" s="22">
        <f>SUM(B28:B31)</f>
        <v>34372077</v>
      </c>
      <c r="C32" s="22">
        <f>SUM(C28:C31)</f>
        <v>0</v>
      </c>
      <c r="D32" s="99">
        <f aca="true" t="shared" si="5" ref="D32:Z32">SUM(D28:D31)</f>
        <v>20674850</v>
      </c>
      <c r="E32" s="100">
        <f t="shared" si="5"/>
        <v>21718761</v>
      </c>
      <c r="F32" s="100">
        <f t="shared" si="5"/>
        <v>13111</v>
      </c>
      <c r="G32" s="100">
        <f t="shared" si="5"/>
        <v>200110</v>
      </c>
      <c r="H32" s="100">
        <f t="shared" si="5"/>
        <v>726300</v>
      </c>
      <c r="I32" s="100">
        <f t="shared" si="5"/>
        <v>939521</v>
      </c>
      <c r="J32" s="100">
        <f t="shared" si="5"/>
        <v>1092112</v>
      </c>
      <c r="K32" s="100">
        <f t="shared" si="5"/>
        <v>3966452</v>
      </c>
      <c r="L32" s="100">
        <f t="shared" si="5"/>
        <v>1456540</v>
      </c>
      <c r="M32" s="100">
        <f t="shared" si="5"/>
        <v>6515104</v>
      </c>
      <c r="N32" s="100">
        <f t="shared" si="5"/>
        <v>1842098</v>
      </c>
      <c r="O32" s="100">
        <f t="shared" si="5"/>
        <v>477668</v>
      </c>
      <c r="P32" s="100">
        <f t="shared" si="5"/>
        <v>1280290</v>
      </c>
      <c r="Q32" s="100">
        <f t="shared" si="5"/>
        <v>3600056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11054681</v>
      </c>
      <c r="W32" s="100">
        <f t="shared" si="5"/>
        <v>16289071</v>
      </c>
      <c r="X32" s="100">
        <f t="shared" si="5"/>
        <v>-5234390</v>
      </c>
      <c r="Y32" s="101">
        <f>+IF(W32&lt;&gt;0,(X32/W32)*100,0)</f>
        <v>-32.13436788384064</v>
      </c>
      <c r="Z32" s="102">
        <f t="shared" si="5"/>
        <v>21718761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13583162</v>
      </c>
      <c r="C35" s="19">
        <v>0</v>
      </c>
      <c r="D35" s="59">
        <v>24376067</v>
      </c>
      <c r="E35" s="60">
        <v>21662559</v>
      </c>
      <c r="F35" s="60">
        <v>0</v>
      </c>
      <c r="G35" s="60">
        <v>0</v>
      </c>
      <c r="H35" s="60">
        <v>0</v>
      </c>
      <c r="I35" s="60">
        <v>0</v>
      </c>
      <c r="J35" s="60">
        <v>62443653</v>
      </c>
      <c r="K35" s="60">
        <v>0</v>
      </c>
      <c r="L35" s="60">
        <v>0</v>
      </c>
      <c r="M35" s="60">
        <v>0</v>
      </c>
      <c r="N35" s="60">
        <v>25062564</v>
      </c>
      <c r="O35" s="60">
        <v>0</v>
      </c>
      <c r="P35" s="60">
        <v>30461030</v>
      </c>
      <c r="Q35" s="60">
        <v>30461030</v>
      </c>
      <c r="R35" s="60">
        <v>0</v>
      </c>
      <c r="S35" s="60">
        <v>0</v>
      </c>
      <c r="T35" s="60">
        <v>0</v>
      </c>
      <c r="U35" s="60">
        <v>0</v>
      </c>
      <c r="V35" s="60">
        <v>30461030</v>
      </c>
      <c r="W35" s="60">
        <v>16246919</v>
      </c>
      <c r="X35" s="60">
        <v>14214111</v>
      </c>
      <c r="Y35" s="61">
        <v>87.49</v>
      </c>
      <c r="Z35" s="62">
        <v>21662559</v>
      </c>
    </row>
    <row r="36" spans="1:26" ht="12.75">
      <c r="A36" s="58" t="s">
        <v>57</v>
      </c>
      <c r="B36" s="19">
        <v>374870946</v>
      </c>
      <c r="C36" s="19">
        <v>0</v>
      </c>
      <c r="D36" s="59">
        <v>334621233</v>
      </c>
      <c r="E36" s="60">
        <v>374870946</v>
      </c>
      <c r="F36" s="60">
        <v>0</v>
      </c>
      <c r="G36" s="60">
        <v>0</v>
      </c>
      <c r="H36" s="60">
        <v>0</v>
      </c>
      <c r="I36" s="60">
        <v>0</v>
      </c>
      <c r="J36" s="60">
        <v>80762451</v>
      </c>
      <c r="K36" s="60">
        <v>0</v>
      </c>
      <c r="L36" s="60">
        <v>0</v>
      </c>
      <c r="M36" s="60">
        <v>0</v>
      </c>
      <c r="N36" s="60">
        <v>78135486</v>
      </c>
      <c r="O36" s="60">
        <v>0</v>
      </c>
      <c r="P36" s="60">
        <v>78152493</v>
      </c>
      <c r="Q36" s="60">
        <v>78152493</v>
      </c>
      <c r="R36" s="60">
        <v>0</v>
      </c>
      <c r="S36" s="60">
        <v>0</v>
      </c>
      <c r="T36" s="60">
        <v>0</v>
      </c>
      <c r="U36" s="60">
        <v>0</v>
      </c>
      <c r="V36" s="60">
        <v>78152493</v>
      </c>
      <c r="W36" s="60">
        <v>281153210</v>
      </c>
      <c r="X36" s="60">
        <v>-203000717</v>
      </c>
      <c r="Y36" s="61">
        <v>-72.2</v>
      </c>
      <c r="Z36" s="62">
        <v>374870946</v>
      </c>
    </row>
    <row r="37" spans="1:26" ht="12.75">
      <c r="A37" s="58" t="s">
        <v>58</v>
      </c>
      <c r="B37" s="19">
        <v>26318509</v>
      </c>
      <c r="C37" s="19">
        <v>0</v>
      </c>
      <c r="D37" s="59">
        <v>16481057</v>
      </c>
      <c r="E37" s="60">
        <v>26399012</v>
      </c>
      <c r="F37" s="60">
        <v>0</v>
      </c>
      <c r="G37" s="60">
        <v>0</v>
      </c>
      <c r="H37" s="60">
        <v>0</v>
      </c>
      <c r="I37" s="60">
        <v>0</v>
      </c>
      <c r="J37" s="60">
        <v>22180139</v>
      </c>
      <c r="K37" s="60">
        <v>0</v>
      </c>
      <c r="L37" s="60">
        <v>0</v>
      </c>
      <c r="M37" s="60">
        <v>0</v>
      </c>
      <c r="N37" s="60">
        <v>5555091</v>
      </c>
      <c r="O37" s="60">
        <v>0</v>
      </c>
      <c r="P37" s="60">
        <v>2306763</v>
      </c>
      <c r="Q37" s="60">
        <v>2306763</v>
      </c>
      <c r="R37" s="60">
        <v>0</v>
      </c>
      <c r="S37" s="60">
        <v>0</v>
      </c>
      <c r="T37" s="60">
        <v>0</v>
      </c>
      <c r="U37" s="60">
        <v>0</v>
      </c>
      <c r="V37" s="60">
        <v>2306763</v>
      </c>
      <c r="W37" s="60">
        <v>19799259</v>
      </c>
      <c r="X37" s="60">
        <v>-17492496</v>
      </c>
      <c r="Y37" s="61">
        <v>-88.35</v>
      </c>
      <c r="Z37" s="62">
        <v>26399012</v>
      </c>
    </row>
    <row r="38" spans="1:26" ht="12.75">
      <c r="A38" s="58" t="s">
        <v>59</v>
      </c>
      <c r="B38" s="19">
        <v>18779050</v>
      </c>
      <c r="C38" s="19">
        <v>0</v>
      </c>
      <c r="D38" s="59">
        <v>17045634</v>
      </c>
      <c r="E38" s="60">
        <v>18779050</v>
      </c>
      <c r="F38" s="60">
        <v>0</v>
      </c>
      <c r="G38" s="60">
        <v>0</v>
      </c>
      <c r="H38" s="60">
        <v>0</v>
      </c>
      <c r="I38" s="60">
        <v>0</v>
      </c>
      <c r="J38" s="60">
        <v>-9612028</v>
      </c>
      <c r="K38" s="60">
        <v>0</v>
      </c>
      <c r="L38" s="60">
        <v>0</v>
      </c>
      <c r="M38" s="60">
        <v>0</v>
      </c>
      <c r="N38" s="60">
        <v>-9612028</v>
      </c>
      <c r="O38" s="60">
        <v>0</v>
      </c>
      <c r="P38" s="60">
        <v>-9612028</v>
      </c>
      <c r="Q38" s="60">
        <v>-9612028</v>
      </c>
      <c r="R38" s="60">
        <v>0</v>
      </c>
      <c r="S38" s="60">
        <v>0</v>
      </c>
      <c r="T38" s="60">
        <v>0</v>
      </c>
      <c r="U38" s="60">
        <v>0</v>
      </c>
      <c r="V38" s="60">
        <v>-9612028</v>
      </c>
      <c r="W38" s="60">
        <v>14084288</v>
      </c>
      <c r="X38" s="60">
        <v>-23696316</v>
      </c>
      <c r="Y38" s="61">
        <v>-168.25</v>
      </c>
      <c r="Z38" s="62">
        <v>18779050</v>
      </c>
    </row>
    <row r="39" spans="1:26" ht="12.75">
      <c r="A39" s="58" t="s">
        <v>60</v>
      </c>
      <c r="B39" s="19">
        <v>343356549</v>
      </c>
      <c r="C39" s="19">
        <v>0</v>
      </c>
      <c r="D39" s="59">
        <v>325470610</v>
      </c>
      <c r="E39" s="60">
        <v>351355443</v>
      </c>
      <c r="F39" s="60">
        <v>0</v>
      </c>
      <c r="G39" s="60">
        <v>0</v>
      </c>
      <c r="H39" s="60">
        <v>0</v>
      </c>
      <c r="I39" s="60">
        <v>0</v>
      </c>
      <c r="J39" s="60">
        <v>130637993</v>
      </c>
      <c r="K39" s="60">
        <v>0</v>
      </c>
      <c r="L39" s="60">
        <v>0</v>
      </c>
      <c r="M39" s="60">
        <v>0</v>
      </c>
      <c r="N39" s="60">
        <v>107254985</v>
      </c>
      <c r="O39" s="60">
        <v>0</v>
      </c>
      <c r="P39" s="60">
        <v>115918787</v>
      </c>
      <c r="Q39" s="60">
        <v>115918787</v>
      </c>
      <c r="R39" s="60">
        <v>0</v>
      </c>
      <c r="S39" s="60">
        <v>0</v>
      </c>
      <c r="T39" s="60">
        <v>0</v>
      </c>
      <c r="U39" s="60">
        <v>0</v>
      </c>
      <c r="V39" s="60">
        <v>115918787</v>
      </c>
      <c r="W39" s="60">
        <v>263516582</v>
      </c>
      <c r="X39" s="60">
        <v>-147597795</v>
      </c>
      <c r="Y39" s="61">
        <v>-56.01</v>
      </c>
      <c r="Z39" s="62">
        <v>351355443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11198578</v>
      </c>
      <c r="C42" s="19">
        <v>0</v>
      </c>
      <c r="D42" s="59">
        <v>21240082</v>
      </c>
      <c r="E42" s="60">
        <v>23563986</v>
      </c>
      <c r="F42" s="60">
        <v>11442889</v>
      </c>
      <c r="G42" s="60">
        <v>-1679748</v>
      </c>
      <c r="H42" s="60">
        <v>-2917901</v>
      </c>
      <c r="I42" s="60">
        <v>6845240</v>
      </c>
      <c r="J42" s="60">
        <v>-600236</v>
      </c>
      <c r="K42" s="60">
        <v>-4257583</v>
      </c>
      <c r="L42" s="60">
        <v>14495186</v>
      </c>
      <c r="M42" s="60">
        <v>9637367</v>
      </c>
      <c r="N42" s="60">
        <v>-3207814</v>
      </c>
      <c r="O42" s="60">
        <v>-2812173</v>
      </c>
      <c r="P42" s="60">
        <v>5181990</v>
      </c>
      <c r="Q42" s="60">
        <v>-837997</v>
      </c>
      <c r="R42" s="60">
        <v>0</v>
      </c>
      <c r="S42" s="60">
        <v>0</v>
      </c>
      <c r="T42" s="60">
        <v>0</v>
      </c>
      <c r="U42" s="60">
        <v>0</v>
      </c>
      <c r="V42" s="60">
        <v>15644610</v>
      </c>
      <c r="W42" s="60">
        <v>18706807</v>
      </c>
      <c r="X42" s="60">
        <v>-3062197</v>
      </c>
      <c r="Y42" s="61">
        <v>-16.37</v>
      </c>
      <c r="Z42" s="62">
        <v>23563986</v>
      </c>
    </row>
    <row r="43" spans="1:26" ht="12.75">
      <c r="A43" s="58" t="s">
        <v>63</v>
      </c>
      <c r="B43" s="19">
        <v>-29559476</v>
      </c>
      <c r="C43" s="19">
        <v>0</v>
      </c>
      <c r="D43" s="59">
        <v>-20474844</v>
      </c>
      <c r="E43" s="60">
        <v>-21518761</v>
      </c>
      <c r="F43" s="60">
        <v>-14947</v>
      </c>
      <c r="G43" s="60">
        <v>-228125</v>
      </c>
      <c r="H43" s="60">
        <v>-903204</v>
      </c>
      <c r="I43" s="60">
        <v>-1146276</v>
      </c>
      <c r="J43" s="60">
        <v>-1202831</v>
      </c>
      <c r="K43" s="60">
        <v>-1098818</v>
      </c>
      <c r="L43" s="60">
        <v>-5221352</v>
      </c>
      <c r="M43" s="60">
        <v>-7523001</v>
      </c>
      <c r="N43" s="60">
        <v>-1264961</v>
      </c>
      <c r="O43" s="60">
        <v>-532561</v>
      </c>
      <c r="P43" s="60">
        <v>-1467116</v>
      </c>
      <c r="Q43" s="60">
        <v>-3264638</v>
      </c>
      <c r="R43" s="60">
        <v>0</v>
      </c>
      <c r="S43" s="60">
        <v>0</v>
      </c>
      <c r="T43" s="60">
        <v>0</v>
      </c>
      <c r="U43" s="60">
        <v>0</v>
      </c>
      <c r="V43" s="60">
        <v>-11933915</v>
      </c>
      <c r="W43" s="60">
        <v>-15194019</v>
      </c>
      <c r="X43" s="60">
        <v>3260104</v>
      </c>
      <c r="Y43" s="61">
        <v>-21.46</v>
      </c>
      <c r="Z43" s="62">
        <v>-21518761</v>
      </c>
    </row>
    <row r="44" spans="1:26" ht="12.75">
      <c r="A44" s="58" t="s">
        <v>64</v>
      </c>
      <c r="B44" s="19">
        <v>-488145</v>
      </c>
      <c r="C44" s="19">
        <v>0</v>
      </c>
      <c r="D44" s="59">
        <v>-442020</v>
      </c>
      <c r="E44" s="60">
        <v>-442021</v>
      </c>
      <c r="F44" s="60">
        <v>-114365</v>
      </c>
      <c r="G44" s="60">
        <v>0</v>
      </c>
      <c r="H44" s="60">
        <v>0</v>
      </c>
      <c r="I44" s="60">
        <v>-114365</v>
      </c>
      <c r="J44" s="60">
        <v>-116153</v>
      </c>
      <c r="K44" s="60">
        <v>0</v>
      </c>
      <c r="L44" s="60">
        <v>-119959</v>
      </c>
      <c r="M44" s="60">
        <v>-236112</v>
      </c>
      <c r="N44" s="60">
        <v>0</v>
      </c>
      <c r="O44" s="60">
        <v>0</v>
      </c>
      <c r="P44" s="60">
        <v>-124621</v>
      </c>
      <c r="Q44" s="60">
        <v>-124621</v>
      </c>
      <c r="R44" s="60">
        <v>0</v>
      </c>
      <c r="S44" s="60">
        <v>0</v>
      </c>
      <c r="T44" s="60">
        <v>0</v>
      </c>
      <c r="U44" s="60">
        <v>0</v>
      </c>
      <c r="V44" s="60">
        <v>-475098</v>
      </c>
      <c r="W44" s="60">
        <v>-396249</v>
      </c>
      <c r="X44" s="60">
        <v>-78849</v>
      </c>
      <c r="Y44" s="61">
        <v>19.9</v>
      </c>
      <c r="Z44" s="62">
        <v>-442021</v>
      </c>
    </row>
    <row r="45" spans="1:26" ht="12.75">
      <c r="A45" s="70" t="s">
        <v>65</v>
      </c>
      <c r="B45" s="22">
        <v>2155926</v>
      </c>
      <c r="C45" s="22">
        <v>0</v>
      </c>
      <c r="D45" s="99">
        <v>4622228</v>
      </c>
      <c r="E45" s="100">
        <v>3643499</v>
      </c>
      <c r="F45" s="100">
        <v>13353872</v>
      </c>
      <c r="G45" s="100">
        <v>11445999</v>
      </c>
      <c r="H45" s="100">
        <v>7624894</v>
      </c>
      <c r="I45" s="100">
        <v>7624894</v>
      </c>
      <c r="J45" s="100">
        <v>5705674</v>
      </c>
      <c r="K45" s="100">
        <v>349273</v>
      </c>
      <c r="L45" s="100">
        <v>9503148</v>
      </c>
      <c r="M45" s="100">
        <v>9503148</v>
      </c>
      <c r="N45" s="100">
        <v>5030373</v>
      </c>
      <c r="O45" s="100">
        <v>1685639</v>
      </c>
      <c r="P45" s="100">
        <v>5275892</v>
      </c>
      <c r="Q45" s="100">
        <v>5275892</v>
      </c>
      <c r="R45" s="100">
        <v>0</v>
      </c>
      <c r="S45" s="100">
        <v>0</v>
      </c>
      <c r="T45" s="100">
        <v>0</v>
      </c>
      <c r="U45" s="100">
        <v>0</v>
      </c>
      <c r="V45" s="100">
        <v>5275892</v>
      </c>
      <c r="W45" s="100">
        <v>5156834</v>
      </c>
      <c r="X45" s="100">
        <v>119058</v>
      </c>
      <c r="Y45" s="101">
        <v>2.31</v>
      </c>
      <c r="Z45" s="102">
        <v>3643499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13081603</v>
      </c>
      <c r="C49" s="52">
        <v>0</v>
      </c>
      <c r="D49" s="129">
        <v>2571046</v>
      </c>
      <c r="E49" s="54">
        <v>2332177</v>
      </c>
      <c r="F49" s="54">
        <v>0</v>
      </c>
      <c r="G49" s="54">
        <v>0</v>
      </c>
      <c r="H49" s="54">
        <v>0</v>
      </c>
      <c r="I49" s="54">
        <v>2314548</v>
      </c>
      <c r="J49" s="54">
        <v>0</v>
      </c>
      <c r="K49" s="54">
        <v>0</v>
      </c>
      <c r="L49" s="54">
        <v>0</v>
      </c>
      <c r="M49" s="54">
        <v>57833236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78132610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1455897</v>
      </c>
      <c r="C51" s="52">
        <v>0</v>
      </c>
      <c r="D51" s="129">
        <v>761991</v>
      </c>
      <c r="E51" s="54">
        <v>1499431</v>
      </c>
      <c r="F51" s="54">
        <v>0</v>
      </c>
      <c r="G51" s="54">
        <v>0</v>
      </c>
      <c r="H51" s="54">
        <v>0</v>
      </c>
      <c r="I51" s="54">
        <v>8230712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11948031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79.91099692932482</v>
      </c>
      <c r="C58" s="5">
        <f>IF(C67=0,0,+(C76/C67)*100)</f>
        <v>0</v>
      </c>
      <c r="D58" s="6">
        <f aca="true" t="shared" si="6" ref="D58:Z58">IF(D67=0,0,+(D76/D67)*100)</f>
        <v>99.99999553207113</v>
      </c>
      <c r="E58" s="7">
        <f t="shared" si="6"/>
        <v>113.16537776408262</v>
      </c>
      <c r="F58" s="7">
        <f t="shared" si="6"/>
        <v>41.28881163831862</v>
      </c>
      <c r="G58" s="7">
        <f t="shared" si="6"/>
        <v>36.645121402316775</v>
      </c>
      <c r="H58" s="7">
        <f t="shared" si="6"/>
        <v>71.8120284061975</v>
      </c>
      <c r="I58" s="7">
        <f t="shared" si="6"/>
        <v>47.948335744234036</v>
      </c>
      <c r="J58" s="7">
        <f t="shared" si="6"/>
        <v>86.25829301028934</v>
      </c>
      <c r="K58" s="7">
        <f t="shared" si="6"/>
        <v>60.02783922962456</v>
      </c>
      <c r="L58" s="7">
        <f t="shared" si="6"/>
        <v>49.66222007455606</v>
      </c>
      <c r="M58" s="7">
        <f t="shared" si="6"/>
        <v>62.55206662494886</v>
      </c>
      <c r="N58" s="7">
        <f t="shared" si="6"/>
        <v>62.42793948744416</v>
      </c>
      <c r="O58" s="7">
        <f t="shared" si="6"/>
        <v>75.20401321460969</v>
      </c>
      <c r="P58" s="7">
        <f t="shared" si="6"/>
        <v>53.990018645423454</v>
      </c>
      <c r="Q58" s="7">
        <f t="shared" si="6"/>
        <v>63.802679275753846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58.056810962871054</v>
      </c>
      <c r="W58" s="7">
        <f t="shared" si="6"/>
        <v>85.99161858206935</v>
      </c>
      <c r="X58" s="7">
        <f t="shared" si="6"/>
        <v>0</v>
      </c>
      <c r="Y58" s="7">
        <f t="shared" si="6"/>
        <v>0</v>
      </c>
      <c r="Z58" s="8">
        <f t="shared" si="6"/>
        <v>113.16537776408262</v>
      </c>
    </row>
    <row r="59" spans="1:26" ht="12.75">
      <c r="A59" s="37" t="s">
        <v>31</v>
      </c>
      <c r="B59" s="9">
        <f aca="true" t="shared" si="7" ref="B59:Z66">IF(B68=0,0,+(B77/B68)*100)</f>
        <v>67.40866212407903</v>
      </c>
      <c r="C59" s="9">
        <f t="shared" si="7"/>
        <v>0</v>
      </c>
      <c r="D59" s="2">
        <f t="shared" si="7"/>
        <v>100.00001739130435</v>
      </c>
      <c r="E59" s="10">
        <f t="shared" si="7"/>
        <v>100.00000869565217</v>
      </c>
      <c r="F59" s="10">
        <f t="shared" si="7"/>
        <v>51.47103902052681</v>
      </c>
      <c r="G59" s="10">
        <f t="shared" si="7"/>
        <v>46.859135904132856</v>
      </c>
      <c r="H59" s="10">
        <f t="shared" si="7"/>
        <v>68.87788747574479</v>
      </c>
      <c r="I59" s="10">
        <f t="shared" si="7"/>
        <v>55.602368260821976</v>
      </c>
      <c r="J59" s="10">
        <f t="shared" si="7"/>
        <v>79.13310697530875</v>
      </c>
      <c r="K59" s="10">
        <f t="shared" si="7"/>
        <v>59.15789214061975</v>
      </c>
      <c r="L59" s="10">
        <f t="shared" si="7"/>
        <v>57.5378956480422</v>
      </c>
      <c r="M59" s="10">
        <f t="shared" si="7"/>
        <v>64.73565363568142</v>
      </c>
      <c r="N59" s="10">
        <f t="shared" si="7"/>
        <v>68.11937094545448</v>
      </c>
      <c r="O59" s="10">
        <f t="shared" si="7"/>
        <v>84.19712131773555</v>
      </c>
      <c r="P59" s="10">
        <f t="shared" si="7"/>
        <v>74.10431808465157</v>
      </c>
      <c r="Q59" s="10">
        <f t="shared" si="7"/>
        <v>75.46217452791498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65.24844939748634</v>
      </c>
      <c r="W59" s="10">
        <f t="shared" si="7"/>
        <v>87.54207752891405</v>
      </c>
      <c r="X59" s="10">
        <f t="shared" si="7"/>
        <v>0</v>
      </c>
      <c r="Y59" s="10">
        <f t="shared" si="7"/>
        <v>0</v>
      </c>
      <c r="Z59" s="11">
        <f t="shared" si="7"/>
        <v>100.00000869565217</v>
      </c>
    </row>
    <row r="60" spans="1:26" ht="12.75">
      <c r="A60" s="38" t="s">
        <v>32</v>
      </c>
      <c r="B60" s="12">
        <f t="shared" si="7"/>
        <v>101.55364885891407</v>
      </c>
      <c r="C60" s="12">
        <f t="shared" si="7"/>
        <v>0</v>
      </c>
      <c r="D60" s="3">
        <f t="shared" si="7"/>
        <v>99.99994524589249</v>
      </c>
      <c r="E60" s="13">
        <f t="shared" si="7"/>
        <v>143.7929813170828</v>
      </c>
      <c r="F60" s="13">
        <f t="shared" si="7"/>
        <v>38.10878218187882</v>
      </c>
      <c r="G60" s="13">
        <f t="shared" si="7"/>
        <v>33.31027196828751</v>
      </c>
      <c r="H60" s="13">
        <f t="shared" si="7"/>
        <v>105.84857315565822</v>
      </c>
      <c r="I60" s="13">
        <f t="shared" si="7"/>
        <v>49.281777059896115</v>
      </c>
      <c r="J60" s="13">
        <f t="shared" si="7"/>
        <v>287.9661734582947</v>
      </c>
      <c r="K60" s="13">
        <f t="shared" si="7"/>
        <v>88.1114333277434</v>
      </c>
      <c r="L60" s="13">
        <f t="shared" si="7"/>
        <v>71.0328934936605</v>
      </c>
      <c r="M60" s="13">
        <f t="shared" si="7"/>
        <v>102.67770736360924</v>
      </c>
      <c r="N60" s="13">
        <f t="shared" si="7"/>
        <v>82.17591026829588</v>
      </c>
      <c r="O60" s="13">
        <f t="shared" si="7"/>
        <v>87.18846240383188</v>
      </c>
      <c r="P60" s="13">
        <f t="shared" si="7"/>
        <v>37.805095140668705</v>
      </c>
      <c r="Q60" s="13">
        <f t="shared" si="7"/>
        <v>67.60748951935147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69.64616334200424</v>
      </c>
      <c r="W60" s="13">
        <f t="shared" si="7"/>
        <v>79.19555951245457</v>
      </c>
      <c r="X60" s="13">
        <f t="shared" si="7"/>
        <v>0</v>
      </c>
      <c r="Y60" s="13">
        <f t="shared" si="7"/>
        <v>0</v>
      </c>
      <c r="Z60" s="14">
        <f t="shared" si="7"/>
        <v>143.7929813170828</v>
      </c>
    </row>
    <row r="61" spans="1:26" ht="12.75">
      <c r="A61" s="39" t="s">
        <v>103</v>
      </c>
      <c r="B61" s="12">
        <f t="shared" si="7"/>
        <v>102.04168073137608</v>
      </c>
      <c r="C61" s="12">
        <f t="shared" si="7"/>
        <v>0</v>
      </c>
      <c r="D61" s="3">
        <f t="shared" si="7"/>
        <v>99.99993959377782</v>
      </c>
      <c r="E61" s="13">
        <f t="shared" si="7"/>
        <v>278.1034248660406</v>
      </c>
      <c r="F61" s="13">
        <f t="shared" si="7"/>
        <v>74.59490607352771</v>
      </c>
      <c r="G61" s="13">
        <f t="shared" si="7"/>
        <v>60.918444955371584</v>
      </c>
      <c r="H61" s="13">
        <f t="shared" si="7"/>
        <v>101.15145885234134</v>
      </c>
      <c r="I61" s="13">
        <f t="shared" si="7"/>
        <v>79.22547334707626</v>
      </c>
      <c r="J61" s="13">
        <f t="shared" si="7"/>
        <v>84.19766005249714</v>
      </c>
      <c r="K61" s="13">
        <f t="shared" si="7"/>
        <v>253.08934883578672</v>
      </c>
      <c r="L61" s="13">
        <f t="shared" si="7"/>
        <v>21.893368057439456</v>
      </c>
      <c r="M61" s="13">
        <f t="shared" si="7"/>
        <v>120.9127944736376</v>
      </c>
      <c r="N61" s="13">
        <f t="shared" si="7"/>
        <v>151.2831681185541</v>
      </c>
      <c r="O61" s="13">
        <f t="shared" si="7"/>
        <v>183.56293389254344</v>
      </c>
      <c r="P61" s="13">
        <f t="shared" si="7"/>
        <v>38.304166910859756</v>
      </c>
      <c r="Q61" s="13">
        <f t="shared" si="7"/>
        <v>108.54690357868142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103.42570695286774</v>
      </c>
      <c r="W61" s="13">
        <f t="shared" si="7"/>
        <v>78.4249623789821</v>
      </c>
      <c r="X61" s="13">
        <f t="shared" si="7"/>
        <v>0</v>
      </c>
      <c r="Y61" s="13">
        <f t="shared" si="7"/>
        <v>0</v>
      </c>
      <c r="Z61" s="14">
        <f t="shared" si="7"/>
        <v>278.1034248660406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99.99994993078933</v>
      </c>
      <c r="E64" s="13">
        <f t="shared" si="7"/>
        <v>100.00001082423988</v>
      </c>
      <c r="F64" s="13">
        <f t="shared" si="7"/>
        <v>31.299485092636008</v>
      </c>
      <c r="G64" s="13">
        <f t="shared" si="7"/>
        <v>27.873359645007596</v>
      </c>
      <c r="H64" s="13">
        <f t="shared" si="7"/>
        <v>108.44644141577379</v>
      </c>
      <c r="I64" s="13">
        <f t="shared" si="7"/>
        <v>41.85605014635224</v>
      </c>
      <c r="J64" s="13">
        <f t="shared" si="7"/>
        <v>1622.796658986175</v>
      </c>
      <c r="K64" s="13">
        <f t="shared" si="7"/>
        <v>37.70566867935511</v>
      </c>
      <c r="L64" s="13">
        <f t="shared" si="7"/>
        <v>83.61640073498337</v>
      </c>
      <c r="M64" s="13">
        <f t="shared" si="7"/>
        <v>95.17910232146521</v>
      </c>
      <c r="N64" s="13">
        <f t="shared" si="7"/>
        <v>65.04081592118854</v>
      </c>
      <c r="O64" s="13">
        <f t="shared" si="7"/>
        <v>54.37041470061587</v>
      </c>
      <c r="P64" s="13">
        <f t="shared" si="7"/>
        <v>37.54019132564182</v>
      </c>
      <c r="Q64" s="13">
        <f t="shared" si="7"/>
        <v>52.356573365042976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58.438763726298234</v>
      </c>
      <c r="W64" s="13">
        <f t="shared" si="7"/>
        <v>79.83428818703837</v>
      </c>
      <c r="X64" s="13">
        <f t="shared" si="7"/>
        <v>0</v>
      </c>
      <c r="Y64" s="13">
        <f t="shared" si="7"/>
        <v>0</v>
      </c>
      <c r="Z64" s="14">
        <f t="shared" si="7"/>
        <v>100.00001082423988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100.00011428571429</v>
      </c>
      <c r="E66" s="16">
        <f t="shared" si="7"/>
        <v>99.99998181818182</v>
      </c>
      <c r="F66" s="16">
        <f t="shared" si="7"/>
        <v>10.112752585613844</v>
      </c>
      <c r="G66" s="16">
        <f t="shared" si="7"/>
        <v>4.682224457427296</v>
      </c>
      <c r="H66" s="16">
        <f t="shared" si="7"/>
        <v>19.213940904325774</v>
      </c>
      <c r="I66" s="16">
        <f t="shared" si="7"/>
        <v>10.15283110766263</v>
      </c>
      <c r="J66" s="16">
        <f t="shared" si="7"/>
        <v>14.55818223960701</v>
      </c>
      <c r="K66" s="16">
        <f t="shared" si="7"/>
        <v>13.831211665626839</v>
      </c>
      <c r="L66" s="16">
        <f t="shared" si="7"/>
        <v>4.994357063819788</v>
      </c>
      <c r="M66" s="16">
        <f t="shared" si="7"/>
        <v>10.070545490147019</v>
      </c>
      <c r="N66" s="16">
        <f t="shared" si="7"/>
        <v>8.008685766572624</v>
      </c>
      <c r="O66" s="16">
        <f t="shared" si="7"/>
        <v>21.057605228964054</v>
      </c>
      <c r="P66" s="16">
        <f t="shared" si="7"/>
        <v>18.72760656187796</v>
      </c>
      <c r="Q66" s="16">
        <f t="shared" si="7"/>
        <v>15.961333243880047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12.09746441299372</v>
      </c>
      <c r="W66" s="16">
        <f t="shared" si="7"/>
        <v>111.26558712504328</v>
      </c>
      <c r="X66" s="16">
        <f t="shared" si="7"/>
        <v>0</v>
      </c>
      <c r="Y66" s="16">
        <f t="shared" si="7"/>
        <v>0</v>
      </c>
      <c r="Z66" s="17">
        <f t="shared" si="7"/>
        <v>99.99998181818182</v>
      </c>
    </row>
    <row r="67" spans="1:26" ht="12.75" hidden="1">
      <c r="A67" s="41" t="s">
        <v>286</v>
      </c>
      <c r="B67" s="24">
        <v>27155917</v>
      </c>
      <c r="C67" s="24"/>
      <c r="D67" s="25">
        <v>44763470</v>
      </c>
      <c r="E67" s="26">
        <v>40750817</v>
      </c>
      <c r="F67" s="26">
        <v>3900151</v>
      </c>
      <c r="G67" s="26">
        <v>4007996</v>
      </c>
      <c r="H67" s="26">
        <v>2986813</v>
      </c>
      <c r="I67" s="26">
        <v>10894960</v>
      </c>
      <c r="J67" s="26">
        <v>2639723</v>
      </c>
      <c r="K67" s="26">
        <v>3402393</v>
      </c>
      <c r="L67" s="26">
        <v>4188526</v>
      </c>
      <c r="M67" s="26">
        <v>10230642</v>
      </c>
      <c r="N67" s="26">
        <v>3611548</v>
      </c>
      <c r="O67" s="26">
        <v>3727087</v>
      </c>
      <c r="P67" s="26">
        <v>3824531</v>
      </c>
      <c r="Q67" s="26">
        <v>11163166</v>
      </c>
      <c r="R67" s="26"/>
      <c r="S67" s="26"/>
      <c r="T67" s="26"/>
      <c r="U67" s="26"/>
      <c r="V67" s="26">
        <v>32288768</v>
      </c>
      <c r="W67" s="26">
        <v>33572601</v>
      </c>
      <c r="X67" s="26"/>
      <c r="Y67" s="25"/>
      <c r="Z67" s="27">
        <v>40750817</v>
      </c>
    </row>
    <row r="68" spans="1:26" ht="12.75" hidden="1">
      <c r="A68" s="37" t="s">
        <v>31</v>
      </c>
      <c r="B68" s="19">
        <v>17000149</v>
      </c>
      <c r="C68" s="19"/>
      <c r="D68" s="20">
        <v>23000000</v>
      </c>
      <c r="E68" s="21">
        <v>23000000</v>
      </c>
      <c r="F68" s="21">
        <v>2006303</v>
      </c>
      <c r="G68" s="21">
        <v>2093564</v>
      </c>
      <c r="H68" s="21">
        <v>2003177</v>
      </c>
      <c r="I68" s="21">
        <v>6103044</v>
      </c>
      <c r="J68" s="21">
        <v>1821009</v>
      </c>
      <c r="K68" s="21">
        <v>1865058</v>
      </c>
      <c r="L68" s="21">
        <v>2197218</v>
      </c>
      <c r="M68" s="21">
        <v>5883285</v>
      </c>
      <c r="N68" s="21">
        <v>2029204</v>
      </c>
      <c r="O68" s="21">
        <v>2018493</v>
      </c>
      <c r="P68" s="21">
        <v>2011540</v>
      </c>
      <c r="Q68" s="21">
        <v>6059237</v>
      </c>
      <c r="R68" s="21"/>
      <c r="S68" s="21"/>
      <c r="T68" s="21"/>
      <c r="U68" s="21"/>
      <c r="V68" s="21">
        <v>18045566</v>
      </c>
      <c r="W68" s="21">
        <v>17250003</v>
      </c>
      <c r="X68" s="21"/>
      <c r="Y68" s="20"/>
      <c r="Z68" s="23">
        <v>23000000</v>
      </c>
    </row>
    <row r="69" spans="1:26" ht="12.75" hidden="1">
      <c r="A69" s="38" t="s">
        <v>32</v>
      </c>
      <c r="B69" s="19">
        <v>5485345</v>
      </c>
      <c r="C69" s="19"/>
      <c r="D69" s="20">
        <v>18263470</v>
      </c>
      <c r="E69" s="21">
        <v>12250817</v>
      </c>
      <c r="F69" s="21">
        <v>1379270</v>
      </c>
      <c r="G69" s="21">
        <v>1390493</v>
      </c>
      <c r="H69" s="21">
        <v>665034</v>
      </c>
      <c r="I69" s="21">
        <v>3434797</v>
      </c>
      <c r="J69" s="21">
        <v>262161</v>
      </c>
      <c r="K69" s="21">
        <v>977948</v>
      </c>
      <c r="L69" s="21">
        <v>1084865</v>
      </c>
      <c r="M69" s="21">
        <v>2324974</v>
      </c>
      <c r="N69" s="21">
        <v>1005308</v>
      </c>
      <c r="O69" s="21">
        <v>1124463</v>
      </c>
      <c r="P69" s="21">
        <v>1230231</v>
      </c>
      <c r="Q69" s="21">
        <v>3360002</v>
      </c>
      <c r="R69" s="21"/>
      <c r="S69" s="21"/>
      <c r="T69" s="21"/>
      <c r="U69" s="21"/>
      <c r="V69" s="21">
        <v>9119773</v>
      </c>
      <c r="W69" s="21">
        <v>13697595</v>
      </c>
      <c r="X69" s="21"/>
      <c r="Y69" s="20"/>
      <c r="Z69" s="23">
        <v>12250817</v>
      </c>
    </row>
    <row r="70" spans="1:26" ht="12.75" hidden="1">
      <c r="A70" s="39" t="s">
        <v>103</v>
      </c>
      <c r="B70" s="19">
        <v>4174159</v>
      </c>
      <c r="C70" s="19"/>
      <c r="D70" s="20">
        <v>8277293</v>
      </c>
      <c r="E70" s="21">
        <v>3012293</v>
      </c>
      <c r="F70" s="21">
        <v>216925</v>
      </c>
      <c r="G70" s="21">
        <v>228778</v>
      </c>
      <c r="H70" s="21">
        <v>236830</v>
      </c>
      <c r="I70" s="21">
        <v>682533</v>
      </c>
      <c r="J70" s="21">
        <v>227441</v>
      </c>
      <c r="K70" s="21">
        <v>228867</v>
      </c>
      <c r="L70" s="21">
        <v>221172</v>
      </c>
      <c r="M70" s="21">
        <v>677480</v>
      </c>
      <c r="N70" s="21">
        <v>199740</v>
      </c>
      <c r="O70" s="21">
        <v>285641</v>
      </c>
      <c r="P70" s="21">
        <v>426575</v>
      </c>
      <c r="Q70" s="21">
        <v>911956</v>
      </c>
      <c r="R70" s="21"/>
      <c r="S70" s="21"/>
      <c r="T70" s="21"/>
      <c r="U70" s="21"/>
      <c r="V70" s="21">
        <v>2271969</v>
      </c>
      <c r="W70" s="21">
        <v>6207966</v>
      </c>
      <c r="X70" s="21"/>
      <c r="Y70" s="20"/>
      <c r="Z70" s="23">
        <v>3012293</v>
      </c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>
        <v>1311186</v>
      </c>
      <c r="C73" s="19"/>
      <c r="D73" s="20">
        <v>9986177</v>
      </c>
      <c r="E73" s="21">
        <v>9238524</v>
      </c>
      <c r="F73" s="21">
        <v>1162345</v>
      </c>
      <c r="G73" s="21">
        <v>1161715</v>
      </c>
      <c r="H73" s="21">
        <v>428204</v>
      </c>
      <c r="I73" s="21">
        <v>2752264</v>
      </c>
      <c r="J73" s="21">
        <v>34720</v>
      </c>
      <c r="K73" s="21">
        <v>749081</v>
      </c>
      <c r="L73" s="21">
        <v>863693</v>
      </c>
      <c r="M73" s="21">
        <v>1647494</v>
      </c>
      <c r="N73" s="21">
        <v>805568</v>
      </c>
      <c r="O73" s="21">
        <v>838822</v>
      </c>
      <c r="P73" s="21">
        <v>803656</v>
      </c>
      <c r="Q73" s="21">
        <v>2448046</v>
      </c>
      <c r="R73" s="21"/>
      <c r="S73" s="21"/>
      <c r="T73" s="21"/>
      <c r="U73" s="21"/>
      <c r="V73" s="21">
        <v>6847804</v>
      </c>
      <c r="W73" s="21">
        <v>7489629</v>
      </c>
      <c r="X73" s="21"/>
      <c r="Y73" s="20"/>
      <c r="Z73" s="23">
        <v>9238524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>
        <v>4670423</v>
      </c>
      <c r="C75" s="28"/>
      <c r="D75" s="29">
        <v>3500000</v>
      </c>
      <c r="E75" s="30">
        <v>5500000</v>
      </c>
      <c r="F75" s="30">
        <v>514578</v>
      </c>
      <c r="G75" s="30">
        <v>523939</v>
      </c>
      <c r="H75" s="30">
        <v>318602</v>
      </c>
      <c r="I75" s="30">
        <v>1357119</v>
      </c>
      <c r="J75" s="30">
        <v>556553</v>
      </c>
      <c r="K75" s="30">
        <v>559387</v>
      </c>
      <c r="L75" s="30">
        <v>906443</v>
      </c>
      <c r="M75" s="30">
        <v>2022383</v>
      </c>
      <c r="N75" s="30">
        <v>577036</v>
      </c>
      <c r="O75" s="30">
        <v>584131</v>
      </c>
      <c r="P75" s="30">
        <v>582760</v>
      </c>
      <c r="Q75" s="30">
        <v>1743927</v>
      </c>
      <c r="R75" s="30"/>
      <c r="S75" s="30"/>
      <c r="T75" s="30"/>
      <c r="U75" s="30"/>
      <c r="V75" s="30">
        <v>5123429</v>
      </c>
      <c r="W75" s="30">
        <v>2625003</v>
      </c>
      <c r="X75" s="30"/>
      <c r="Y75" s="29"/>
      <c r="Z75" s="31">
        <v>5500000</v>
      </c>
    </row>
    <row r="76" spans="1:26" ht="12.75" hidden="1">
      <c r="A76" s="42" t="s">
        <v>287</v>
      </c>
      <c r="B76" s="32">
        <v>21700564</v>
      </c>
      <c r="C76" s="32"/>
      <c r="D76" s="33">
        <v>44763468</v>
      </c>
      <c r="E76" s="34">
        <v>46115816</v>
      </c>
      <c r="F76" s="34">
        <v>1610326</v>
      </c>
      <c r="G76" s="34">
        <v>1468735</v>
      </c>
      <c r="H76" s="34">
        <v>2144891</v>
      </c>
      <c r="I76" s="34">
        <v>5223952</v>
      </c>
      <c r="J76" s="34">
        <v>2276980</v>
      </c>
      <c r="K76" s="34">
        <v>2042383</v>
      </c>
      <c r="L76" s="34">
        <v>2080115</v>
      </c>
      <c r="M76" s="34">
        <v>6399478</v>
      </c>
      <c r="N76" s="34">
        <v>2254615</v>
      </c>
      <c r="O76" s="34">
        <v>2802919</v>
      </c>
      <c r="P76" s="34">
        <v>2064865</v>
      </c>
      <c r="Q76" s="34">
        <v>7122399</v>
      </c>
      <c r="R76" s="34"/>
      <c r="S76" s="34"/>
      <c r="T76" s="34"/>
      <c r="U76" s="34"/>
      <c r="V76" s="34">
        <v>18745829</v>
      </c>
      <c r="W76" s="34">
        <v>28869623</v>
      </c>
      <c r="X76" s="34"/>
      <c r="Y76" s="33"/>
      <c r="Z76" s="35">
        <v>46115816</v>
      </c>
    </row>
    <row r="77" spans="1:26" ht="12.75" hidden="1">
      <c r="A77" s="37" t="s">
        <v>31</v>
      </c>
      <c r="B77" s="19">
        <v>11459573</v>
      </c>
      <c r="C77" s="19"/>
      <c r="D77" s="20">
        <v>23000004</v>
      </c>
      <c r="E77" s="21">
        <v>23000002</v>
      </c>
      <c r="F77" s="21">
        <v>1032665</v>
      </c>
      <c r="G77" s="21">
        <v>981026</v>
      </c>
      <c r="H77" s="21">
        <v>1379746</v>
      </c>
      <c r="I77" s="21">
        <v>3393437</v>
      </c>
      <c r="J77" s="21">
        <v>1441021</v>
      </c>
      <c r="K77" s="21">
        <v>1103329</v>
      </c>
      <c r="L77" s="21">
        <v>1264233</v>
      </c>
      <c r="M77" s="21">
        <v>3808583</v>
      </c>
      <c r="N77" s="21">
        <v>1382281</v>
      </c>
      <c r="O77" s="21">
        <v>1699513</v>
      </c>
      <c r="P77" s="21">
        <v>1490638</v>
      </c>
      <c r="Q77" s="21">
        <v>4572432</v>
      </c>
      <c r="R77" s="21"/>
      <c r="S77" s="21"/>
      <c r="T77" s="21"/>
      <c r="U77" s="21"/>
      <c r="V77" s="21">
        <v>11774452</v>
      </c>
      <c r="W77" s="21">
        <v>15101011</v>
      </c>
      <c r="X77" s="21"/>
      <c r="Y77" s="20"/>
      <c r="Z77" s="23">
        <v>23000002</v>
      </c>
    </row>
    <row r="78" spans="1:26" ht="12.75" hidden="1">
      <c r="A78" s="38" t="s">
        <v>32</v>
      </c>
      <c r="B78" s="19">
        <v>5570568</v>
      </c>
      <c r="C78" s="19"/>
      <c r="D78" s="20">
        <v>18263460</v>
      </c>
      <c r="E78" s="21">
        <v>17615815</v>
      </c>
      <c r="F78" s="21">
        <v>525623</v>
      </c>
      <c r="G78" s="21">
        <v>463177</v>
      </c>
      <c r="H78" s="21">
        <v>703929</v>
      </c>
      <c r="I78" s="21">
        <v>1692729</v>
      </c>
      <c r="J78" s="21">
        <v>754935</v>
      </c>
      <c r="K78" s="21">
        <v>861684</v>
      </c>
      <c r="L78" s="21">
        <v>770611</v>
      </c>
      <c r="M78" s="21">
        <v>2387230</v>
      </c>
      <c r="N78" s="21">
        <v>826121</v>
      </c>
      <c r="O78" s="21">
        <v>980402</v>
      </c>
      <c r="P78" s="21">
        <v>465090</v>
      </c>
      <c r="Q78" s="21">
        <v>2271613</v>
      </c>
      <c r="R78" s="21"/>
      <c r="S78" s="21"/>
      <c r="T78" s="21"/>
      <c r="U78" s="21"/>
      <c r="V78" s="21">
        <v>6351572</v>
      </c>
      <c r="W78" s="21">
        <v>10847887</v>
      </c>
      <c r="X78" s="21"/>
      <c r="Y78" s="20"/>
      <c r="Z78" s="23">
        <v>17615815</v>
      </c>
    </row>
    <row r="79" spans="1:26" ht="12.75" hidden="1">
      <c r="A79" s="39" t="s">
        <v>103</v>
      </c>
      <c r="B79" s="19">
        <v>4259382</v>
      </c>
      <c r="C79" s="19"/>
      <c r="D79" s="20">
        <v>8277288</v>
      </c>
      <c r="E79" s="21">
        <v>8377290</v>
      </c>
      <c r="F79" s="21">
        <v>161815</v>
      </c>
      <c r="G79" s="21">
        <v>139368</v>
      </c>
      <c r="H79" s="21">
        <v>239557</v>
      </c>
      <c r="I79" s="21">
        <v>540740</v>
      </c>
      <c r="J79" s="21">
        <v>191500</v>
      </c>
      <c r="K79" s="21">
        <v>579238</v>
      </c>
      <c r="L79" s="21">
        <v>48422</v>
      </c>
      <c r="M79" s="21">
        <v>819160</v>
      </c>
      <c r="N79" s="21">
        <v>302173</v>
      </c>
      <c r="O79" s="21">
        <v>524331</v>
      </c>
      <c r="P79" s="21">
        <v>163396</v>
      </c>
      <c r="Q79" s="21">
        <v>989900</v>
      </c>
      <c r="R79" s="21"/>
      <c r="S79" s="21"/>
      <c r="T79" s="21"/>
      <c r="U79" s="21"/>
      <c r="V79" s="21">
        <v>2349800</v>
      </c>
      <c r="W79" s="21">
        <v>4868595</v>
      </c>
      <c r="X79" s="21"/>
      <c r="Y79" s="20"/>
      <c r="Z79" s="23">
        <v>8377290</v>
      </c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>
        <v>1311186</v>
      </c>
      <c r="C82" s="19"/>
      <c r="D82" s="20">
        <v>9986172</v>
      </c>
      <c r="E82" s="21">
        <v>9238525</v>
      </c>
      <c r="F82" s="21">
        <v>363808</v>
      </c>
      <c r="G82" s="21">
        <v>323809</v>
      </c>
      <c r="H82" s="21">
        <v>464372</v>
      </c>
      <c r="I82" s="21">
        <v>1151989</v>
      </c>
      <c r="J82" s="21">
        <v>563435</v>
      </c>
      <c r="K82" s="21">
        <v>282446</v>
      </c>
      <c r="L82" s="21">
        <v>722189</v>
      </c>
      <c r="M82" s="21">
        <v>1568070</v>
      </c>
      <c r="N82" s="21">
        <v>523948</v>
      </c>
      <c r="O82" s="21">
        <v>456071</v>
      </c>
      <c r="P82" s="21">
        <v>301694</v>
      </c>
      <c r="Q82" s="21">
        <v>1281713</v>
      </c>
      <c r="R82" s="21"/>
      <c r="S82" s="21"/>
      <c r="T82" s="21"/>
      <c r="U82" s="21"/>
      <c r="V82" s="21">
        <v>4001772</v>
      </c>
      <c r="W82" s="21">
        <v>5979292</v>
      </c>
      <c r="X82" s="21"/>
      <c r="Y82" s="20"/>
      <c r="Z82" s="23">
        <v>9238525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>
        <v>4670423</v>
      </c>
      <c r="C84" s="28"/>
      <c r="D84" s="29">
        <v>3500004</v>
      </c>
      <c r="E84" s="30">
        <v>5499999</v>
      </c>
      <c r="F84" s="30">
        <v>52038</v>
      </c>
      <c r="G84" s="30">
        <v>24532</v>
      </c>
      <c r="H84" s="30">
        <v>61216</v>
      </c>
      <c r="I84" s="30">
        <v>137786</v>
      </c>
      <c r="J84" s="30">
        <v>81024</v>
      </c>
      <c r="K84" s="30">
        <v>77370</v>
      </c>
      <c r="L84" s="30">
        <v>45271</v>
      </c>
      <c r="M84" s="30">
        <v>203665</v>
      </c>
      <c r="N84" s="30">
        <v>46213</v>
      </c>
      <c r="O84" s="30">
        <v>123004</v>
      </c>
      <c r="P84" s="30">
        <v>109137</v>
      </c>
      <c r="Q84" s="30">
        <v>278354</v>
      </c>
      <c r="R84" s="30"/>
      <c r="S84" s="30"/>
      <c r="T84" s="30"/>
      <c r="U84" s="30"/>
      <c r="V84" s="30">
        <v>619805</v>
      </c>
      <c r="W84" s="30">
        <v>2920725</v>
      </c>
      <c r="X84" s="30"/>
      <c r="Y84" s="29"/>
      <c r="Z84" s="31">
        <v>5499999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2365297</v>
      </c>
      <c r="D5" s="357">
        <f t="shared" si="0"/>
        <v>0</v>
      </c>
      <c r="E5" s="356">
        <f t="shared" si="0"/>
        <v>2630000</v>
      </c>
      <c r="F5" s="358">
        <f t="shared" si="0"/>
        <v>2700000</v>
      </c>
      <c r="G5" s="358">
        <f t="shared" si="0"/>
        <v>0</v>
      </c>
      <c r="H5" s="356">
        <f t="shared" si="0"/>
        <v>1084</v>
      </c>
      <c r="I5" s="356">
        <f t="shared" si="0"/>
        <v>0</v>
      </c>
      <c r="J5" s="358">
        <f t="shared" si="0"/>
        <v>1084</v>
      </c>
      <c r="K5" s="358">
        <f t="shared" si="0"/>
        <v>320</v>
      </c>
      <c r="L5" s="356">
        <f t="shared" si="0"/>
        <v>148549</v>
      </c>
      <c r="M5" s="356">
        <f t="shared" si="0"/>
        <v>141292</v>
      </c>
      <c r="N5" s="358">
        <f t="shared" si="0"/>
        <v>290161</v>
      </c>
      <c r="O5" s="358">
        <f t="shared" si="0"/>
        <v>8060</v>
      </c>
      <c r="P5" s="356">
        <f t="shared" si="0"/>
        <v>86677</v>
      </c>
      <c r="Q5" s="356">
        <f t="shared" si="0"/>
        <v>63715</v>
      </c>
      <c r="R5" s="358">
        <f t="shared" si="0"/>
        <v>158452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449697</v>
      </c>
      <c r="X5" s="356">
        <f t="shared" si="0"/>
        <v>2025000</v>
      </c>
      <c r="Y5" s="358">
        <f t="shared" si="0"/>
        <v>-1575303</v>
      </c>
      <c r="Z5" s="359">
        <f>+IF(X5&lt;&gt;0,+(Y5/X5)*100,0)</f>
        <v>-77.79274074074074</v>
      </c>
      <c r="AA5" s="360">
        <f>+AA6+AA8+AA11+AA13+AA15</f>
        <v>2700000</v>
      </c>
    </row>
    <row r="6" spans="1:27" ht="12.75">
      <c r="A6" s="361" t="s">
        <v>205</v>
      </c>
      <c r="B6" s="142"/>
      <c r="C6" s="60">
        <f>+C7</f>
        <v>1676535</v>
      </c>
      <c r="D6" s="340">
        <f aca="true" t="shared" si="1" ref="D6:AA6">+D7</f>
        <v>0</v>
      </c>
      <c r="E6" s="60">
        <f t="shared" si="1"/>
        <v>2000000</v>
      </c>
      <c r="F6" s="59">
        <f t="shared" si="1"/>
        <v>2020000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320</v>
      </c>
      <c r="M6" s="60">
        <f t="shared" si="1"/>
        <v>141292</v>
      </c>
      <c r="N6" s="59">
        <f t="shared" si="1"/>
        <v>141612</v>
      </c>
      <c r="O6" s="59">
        <f t="shared" si="1"/>
        <v>7372</v>
      </c>
      <c r="P6" s="60">
        <f t="shared" si="1"/>
        <v>0</v>
      </c>
      <c r="Q6" s="60">
        <f t="shared" si="1"/>
        <v>0</v>
      </c>
      <c r="R6" s="59">
        <f t="shared" si="1"/>
        <v>7372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148984</v>
      </c>
      <c r="X6" s="60">
        <f t="shared" si="1"/>
        <v>1515000</v>
      </c>
      <c r="Y6" s="59">
        <f t="shared" si="1"/>
        <v>-1366016</v>
      </c>
      <c r="Z6" s="61">
        <f>+IF(X6&lt;&gt;0,+(Y6/X6)*100,0)</f>
        <v>-90.16607260726073</v>
      </c>
      <c r="AA6" s="62">
        <f t="shared" si="1"/>
        <v>2020000</v>
      </c>
    </row>
    <row r="7" spans="1:27" ht="12.75">
      <c r="A7" s="291" t="s">
        <v>229</v>
      </c>
      <c r="B7" s="142"/>
      <c r="C7" s="60">
        <v>1676535</v>
      </c>
      <c r="D7" s="340"/>
      <c r="E7" s="60">
        <v>2000000</v>
      </c>
      <c r="F7" s="59">
        <v>2020000</v>
      </c>
      <c r="G7" s="59"/>
      <c r="H7" s="60"/>
      <c r="I7" s="60"/>
      <c r="J7" s="59"/>
      <c r="K7" s="59"/>
      <c r="L7" s="60">
        <v>320</v>
      </c>
      <c r="M7" s="60">
        <v>141292</v>
      </c>
      <c r="N7" s="59">
        <v>141612</v>
      </c>
      <c r="O7" s="59">
        <v>7372</v>
      </c>
      <c r="P7" s="60"/>
      <c r="Q7" s="60"/>
      <c r="R7" s="59">
        <v>7372</v>
      </c>
      <c r="S7" s="59"/>
      <c r="T7" s="60"/>
      <c r="U7" s="60"/>
      <c r="V7" s="59"/>
      <c r="W7" s="59">
        <v>148984</v>
      </c>
      <c r="X7" s="60">
        <v>1515000</v>
      </c>
      <c r="Y7" s="59">
        <v>-1366016</v>
      </c>
      <c r="Z7" s="61">
        <v>-90.17</v>
      </c>
      <c r="AA7" s="62">
        <v>2020000</v>
      </c>
    </row>
    <row r="8" spans="1:27" ht="12.75">
      <c r="A8" s="361" t="s">
        <v>206</v>
      </c>
      <c r="B8" s="142"/>
      <c r="C8" s="60">
        <f aca="true" t="shared" si="2" ref="C8:Y8">SUM(C9:C10)</f>
        <v>446674</v>
      </c>
      <c r="D8" s="340">
        <f t="shared" si="2"/>
        <v>0</v>
      </c>
      <c r="E8" s="60">
        <f t="shared" si="2"/>
        <v>380000</v>
      </c>
      <c r="F8" s="59">
        <f t="shared" si="2"/>
        <v>430000</v>
      </c>
      <c r="G8" s="59">
        <f t="shared" si="2"/>
        <v>0</v>
      </c>
      <c r="H8" s="60">
        <f t="shared" si="2"/>
        <v>1084</v>
      </c>
      <c r="I8" s="60">
        <f t="shared" si="2"/>
        <v>0</v>
      </c>
      <c r="J8" s="59">
        <f t="shared" si="2"/>
        <v>1084</v>
      </c>
      <c r="K8" s="59">
        <f t="shared" si="2"/>
        <v>320</v>
      </c>
      <c r="L8" s="60">
        <f t="shared" si="2"/>
        <v>0</v>
      </c>
      <c r="M8" s="60">
        <f t="shared" si="2"/>
        <v>0</v>
      </c>
      <c r="N8" s="59">
        <f t="shared" si="2"/>
        <v>320</v>
      </c>
      <c r="O8" s="59">
        <f t="shared" si="2"/>
        <v>688</v>
      </c>
      <c r="P8" s="60">
        <f t="shared" si="2"/>
        <v>86677</v>
      </c>
      <c r="Q8" s="60">
        <f t="shared" si="2"/>
        <v>0</v>
      </c>
      <c r="R8" s="59">
        <f t="shared" si="2"/>
        <v>87365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88769</v>
      </c>
      <c r="X8" s="60">
        <f t="shared" si="2"/>
        <v>322500</v>
      </c>
      <c r="Y8" s="59">
        <f t="shared" si="2"/>
        <v>-233731</v>
      </c>
      <c r="Z8" s="61">
        <f>+IF(X8&lt;&gt;0,+(Y8/X8)*100,0)</f>
        <v>-72.47472868217054</v>
      </c>
      <c r="AA8" s="62">
        <f>SUM(AA9:AA10)</f>
        <v>430000</v>
      </c>
    </row>
    <row r="9" spans="1:27" ht="12.75">
      <c r="A9" s="291" t="s">
        <v>230</v>
      </c>
      <c r="B9" s="142"/>
      <c r="C9" s="60">
        <v>446674</v>
      </c>
      <c r="D9" s="340"/>
      <c r="E9" s="60">
        <v>380000</v>
      </c>
      <c r="F9" s="59">
        <v>380000</v>
      </c>
      <c r="G9" s="59"/>
      <c r="H9" s="60">
        <v>1084</v>
      </c>
      <c r="I9" s="60"/>
      <c r="J9" s="59">
        <v>1084</v>
      </c>
      <c r="K9" s="59">
        <v>320</v>
      </c>
      <c r="L9" s="60"/>
      <c r="M9" s="60"/>
      <c r="N9" s="59">
        <v>320</v>
      </c>
      <c r="O9" s="59">
        <v>688</v>
      </c>
      <c r="P9" s="60">
        <v>86677</v>
      </c>
      <c r="Q9" s="60"/>
      <c r="R9" s="59">
        <v>87365</v>
      </c>
      <c r="S9" s="59"/>
      <c r="T9" s="60"/>
      <c r="U9" s="60"/>
      <c r="V9" s="59"/>
      <c r="W9" s="59">
        <v>88769</v>
      </c>
      <c r="X9" s="60">
        <v>285000</v>
      </c>
      <c r="Y9" s="59">
        <v>-196231</v>
      </c>
      <c r="Z9" s="61">
        <v>-68.85</v>
      </c>
      <c r="AA9" s="62">
        <v>380000</v>
      </c>
    </row>
    <row r="10" spans="1:27" ht="12.75">
      <c r="A10" s="291" t="s">
        <v>231</v>
      </c>
      <c r="B10" s="142"/>
      <c r="C10" s="60"/>
      <c r="D10" s="340"/>
      <c r="E10" s="60"/>
      <c r="F10" s="59">
        <v>50000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37500</v>
      </c>
      <c r="Y10" s="59">
        <v>-37500</v>
      </c>
      <c r="Z10" s="61">
        <v>-100</v>
      </c>
      <c r="AA10" s="62">
        <v>50000</v>
      </c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109229</v>
      </c>
      <c r="M13" s="275">
        <f t="shared" si="4"/>
        <v>0</v>
      </c>
      <c r="N13" s="342">
        <f t="shared" si="4"/>
        <v>109229</v>
      </c>
      <c r="O13" s="342">
        <f t="shared" si="4"/>
        <v>0</v>
      </c>
      <c r="P13" s="275">
        <f t="shared" si="4"/>
        <v>0</v>
      </c>
      <c r="Q13" s="275">
        <f t="shared" si="4"/>
        <v>115</v>
      </c>
      <c r="R13" s="342">
        <f t="shared" si="4"/>
        <v>115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109344</v>
      </c>
      <c r="X13" s="275">
        <f t="shared" si="4"/>
        <v>0</v>
      </c>
      <c r="Y13" s="342">
        <f t="shared" si="4"/>
        <v>109344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>
        <v>109229</v>
      </c>
      <c r="M14" s="60"/>
      <c r="N14" s="59">
        <v>109229</v>
      </c>
      <c r="O14" s="59"/>
      <c r="P14" s="60"/>
      <c r="Q14" s="60">
        <v>115</v>
      </c>
      <c r="R14" s="59">
        <v>115</v>
      </c>
      <c r="S14" s="59"/>
      <c r="T14" s="60"/>
      <c r="U14" s="60"/>
      <c r="V14" s="59"/>
      <c r="W14" s="59">
        <v>109344</v>
      </c>
      <c r="X14" s="60"/>
      <c r="Y14" s="59">
        <v>109344</v>
      </c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242088</v>
      </c>
      <c r="D15" s="340">
        <f t="shared" si="5"/>
        <v>0</v>
      </c>
      <c r="E15" s="60">
        <f t="shared" si="5"/>
        <v>250000</v>
      </c>
      <c r="F15" s="59">
        <f t="shared" si="5"/>
        <v>250000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39000</v>
      </c>
      <c r="M15" s="60">
        <f t="shared" si="5"/>
        <v>0</v>
      </c>
      <c r="N15" s="59">
        <f t="shared" si="5"/>
        <v>39000</v>
      </c>
      <c r="O15" s="59">
        <f t="shared" si="5"/>
        <v>0</v>
      </c>
      <c r="P15" s="60">
        <f t="shared" si="5"/>
        <v>0</v>
      </c>
      <c r="Q15" s="60">
        <f t="shared" si="5"/>
        <v>63600</v>
      </c>
      <c r="R15" s="59">
        <f t="shared" si="5"/>
        <v>63600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102600</v>
      </c>
      <c r="X15" s="60">
        <f t="shared" si="5"/>
        <v>187500</v>
      </c>
      <c r="Y15" s="59">
        <f t="shared" si="5"/>
        <v>-84900</v>
      </c>
      <c r="Z15" s="61">
        <f>+IF(X15&lt;&gt;0,+(Y15/X15)*100,0)</f>
        <v>-45.28</v>
      </c>
      <c r="AA15" s="62">
        <f>SUM(AA16:AA20)</f>
        <v>250000</v>
      </c>
    </row>
    <row r="16" spans="1:27" ht="12.75">
      <c r="A16" s="291" t="s">
        <v>234</v>
      </c>
      <c r="B16" s="300"/>
      <c r="C16" s="60">
        <v>242088</v>
      </c>
      <c r="D16" s="340"/>
      <c r="E16" s="60">
        <v>250000</v>
      </c>
      <c r="F16" s="59">
        <v>250000</v>
      </c>
      <c r="G16" s="59"/>
      <c r="H16" s="60"/>
      <c r="I16" s="60"/>
      <c r="J16" s="59"/>
      <c r="K16" s="59"/>
      <c r="L16" s="60">
        <v>39000</v>
      </c>
      <c r="M16" s="60"/>
      <c r="N16" s="59">
        <v>39000</v>
      </c>
      <c r="O16" s="59"/>
      <c r="P16" s="60"/>
      <c r="Q16" s="60">
        <v>63600</v>
      </c>
      <c r="R16" s="59">
        <v>63600</v>
      </c>
      <c r="S16" s="59"/>
      <c r="T16" s="60"/>
      <c r="U16" s="60"/>
      <c r="V16" s="59"/>
      <c r="W16" s="59">
        <v>102600</v>
      </c>
      <c r="X16" s="60">
        <v>187500</v>
      </c>
      <c r="Y16" s="59">
        <v>-84900</v>
      </c>
      <c r="Z16" s="61">
        <v>-45.28</v>
      </c>
      <c r="AA16" s="62">
        <v>250000</v>
      </c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110742</v>
      </c>
      <c r="D22" s="344">
        <f t="shared" si="6"/>
        <v>0</v>
      </c>
      <c r="E22" s="343">
        <f t="shared" si="6"/>
        <v>500000</v>
      </c>
      <c r="F22" s="345">
        <f t="shared" si="6"/>
        <v>700000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34690</v>
      </c>
      <c r="N22" s="345">
        <f t="shared" si="6"/>
        <v>34690</v>
      </c>
      <c r="O22" s="345">
        <f t="shared" si="6"/>
        <v>0</v>
      </c>
      <c r="P22" s="343">
        <f t="shared" si="6"/>
        <v>296</v>
      </c>
      <c r="Q22" s="343">
        <f t="shared" si="6"/>
        <v>186916</v>
      </c>
      <c r="R22" s="345">
        <f t="shared" si="6"/>
        <v>187212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221902</v>
      </c>
      <c r="X22" s="343">
        <f t="shared" si="6"/>
        <v>525000</v>
      </c>
      <c r="Y22" s="345">
        <f t="shared" si="6"/>
        <v>-303098</v>
      </c>
      <c r="Z22" s="336">
        <f>+IF(X22&lt;&gt;0,+(Y22/X22)*100,0)</f>
        <v>-57.73295238095238</v>
      </c>
      <c r="AA22" s="350">
        <f>SUM(AA23:AA32)</f>
        <v>700000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>
        <v>110742</v>
      </c>
      <c r="D25" s="340"/>
      <c r="E25" s="60">
        <v>200000</v>
      </c>
      <c r="F25" s="59">
        <v>200000</v>
      </c>
      <c r="G25" s="59"/>
      <c r="H25" s="60"/>
      <c r="I25" s="60"/>
      <c r="J25" s="59"/>
      <c r="K25" s="59"/>
      <c r="L25" s="60"/>
      <c r="M25" s="60">
        <v>34690</v>
      </c>
      <c r="N25" s="59">
        <v>34690</v>
      </c>
      <c r="O25" s="59"/>
      <c r="P25" s="60">
        <v>296</v>
      </c>
      <c r="Q25" s="60">
        <v>186752</v>
      </c>
      <c r="R25" s="59">
        <v>187048</v>
      </c>
      <c r="S25" s="59"/>
      <c r="T25" s="60"/>
      <c r="U25" s="60"/>
      <c r="V25" s="59"/>
      <c r="W25" s="59">
        <v>221738</v>
      </c>
      <c r="X25" s="60">
        <v>150000</v>
      </c>
      <c r="Y25" s="59">
        <v>71738</v>
      </c>
      <c r="Z25" s="61">
        <v>47.83</v>
      </c>
      <c r="AA25" s="62">
        <v>200000</v>
      </c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>
        <v>300000</v>
      </c>
      <c r="F27" s="59">
        <v>500000</v>
      </c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>
        <v>164</v>
      </c>
      <c r="R27" s="59">
        <v>164</v>
      </c>
      <c r="S27" s="59"/>
      <c r="T27" s="60"/>
      <c r="U27" s="60"/>
      <c r="V27" s="59"/>
      <c r="W27" s="59">
        <v>164</v>
      </c>
      <c r="X27" s="60">
        <v>375000</v>
      </c>
      <c r="Y27" s="59">
        <v>-374836</v>
      </c>
      <c r="Z27" s="61">
        <v>-99.96</v>
      </c>
      <c r="AA27" s="62">
        <v>500000</v>
      </c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778723</v>
      </c>
      <c r="D40" s="344">
        <f t="shared" si="9"/>
        <v>0</v>
      </c>
      <c r="E40" s="343">
        <f t="shared" si="9"/>
        <v>1373000</v>
      </c>
      <c r="F40" s="345">
        <f t="shared" si="9"/>
        <v>1280000</v>
      </c>
      <c r="G40" s="345">
        <f t="shared" si="9"/>
        <v>0</v>
      </c>
      <c r="H40" s="343">
        <f t="shared" si="9"/>
        <v>118606</v>
      </c>
      <c r="I40" s="343">
        <f t="shared" si="9"/>
        <v>71783</v>
      </c>
      <c r="J40" s="345">
        <f t="shared" si="9"/>
        <v>190389</v>
      </c>
      <c r="K40" s="345">
        <f t="shared" si="9"/>
        <v>49337</v>
      </c>
      <c r="L40" s="343">
        <f t="shared" si="9"/>
        <v>34429</v>
      </c>
      <c r="M40" s="343">
        <f t="shared" si="9"/>
        <v>5719</v>
      </c>
      <c r="N40" s="345">
        <f t="shared" si="9"/>
        <v>89485</v>
      </c>
      <c r="O40" s="345">
        <f t="shared" si="9"/>
        <v>41868</v>
      </c>
      <c r="P40" s="343">
        <f t="shared" si="9"/>
        <v>107074</v>
      </c>
      <c r="Q40" s="343">
        <f t="shared" si="9"/>
        <v>17851</v>
      </c>
      <c r="R40" s="345">
        <f t="shared" si="9"/>
        <v>166793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446667</v>
      </c>
      <c r="X40" s="343">
        <f t="shared" si="9"/>
        <v>960000</v>
      </c>
      <c r="Y40" s="345">
        <f t="shared" si="9"/>
        <v>-513333</v>
      </c>
      <c r="Z40" s="336">
        <f>+IF(X40&lt;&gt;0,+(Y40/X40)*100,0)</f>
        <v>-53.472187500000004</v>
      </c>
      <c r="AA40" s="350">
        <f>SUM(AA41:AA49)</f>
        <v>1280000</v>
      </c>
    </row>
    <row r="41" spans="1:27" ht="12.75">
      <c r="A41" s="361" t="s">
        <v>248</v>
      </c>
      <c r="B41" s="142"/>
      <c r="C41" s="362">
        <v>480057</v>
      </c>
      <c r="D41" s="363"/>
      <c r="E41" s="362">
        <v>400000</v>
      </c>
      <c r="F41" s="364">
        <v>415000</v>
      </c>
      <c r="G41" s="364"/>
      <c r="H41" s="362">
        <v>9011</v>
      </c>
      <c r="I41" s="362">
        <v>58961</v>
      </c>
      <c r="J41" s="364">
        <v>67972</v>
      </c>
      <c r="K41" s="364">
        <v>14625</v>
      </c>
      <c r="L41" s="362">
        <v>29429</v>
      </c>
      <c r="M41" s="362">
        <v>719</v>
      </c>
      <c r="N41" s="364">
        <v>44773</v>
      </c>
      <c r="O41" s="364">
        <v>41538</v>
      </c>
      <c r="P41" s="362">
        <v>18839</v>
      </c>
      <c r="Q41" s="362">
        <v>17583</v>
      </c>
      <c r="R41" s="364">
        <v>77960</v>
      </c>
      <c r="S41" s="364"/>
      <c r="T41" s="362"/>
      <c r="U41" s="362"/>
      <c r="V41" s="364"/>
      <c r="W41" s="364">
        <v>190705</v>
      </c>
      <c r="X41" s="362">
        <v>311250</v>
      </c>
      <c r="Y41" s="364">
        <v>-120545</v>
      </c>
      <c r="Z41" s="365">
        <v>-38.73</v>
      </c>
      <c r="AA41" s="366">
        <v>415000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197099</v>
      </c>
      <c r="D43" s="369"/>
      <c r="E43" s="305">
        <v>470000</v>
      </c>
      <c r="F43" s="370">
        <v>350000</v>
      </c>
      <c r="G43" s="370"/>
      <c r="H43" s="305"/>
      <c r="I43" s="305">
        <v>4488</v>
      </c>
      <c r="J43" s="370">
        <v>4488</v>
      </c>
      <c r="K43" s="370">
        <v>27318</v>
      </c>
      <c r="L43" s="305"/>
      <c r="M43" s="305"/>
      <c r="N43" s="370">
        <v>27318</v>
      </c>
      <c r="O43" s="370">
        <v>330</v>
      </c>
      <c r="P43" s="305"/>
      <c r="Q43" s="305">
        <v>268</v>
      </c>
      <c r="R43" s="370">
        <v>598</v>
      </c>
      <c r="S43" s="370"/>
      <c r="T43" s="305"/>
      <c r="U43" s="305"/>
      <c r="V43" s="370"/>
      <c r="W43" s="370">
        <v>32404</v>
      </c>
      <c r="X43" s="305">
        <v>262500</v>
      </c>
      <c r="Y43" s="370">
        <v>-230096</v>
      </c>
      <c r="Z43" s="371">
        <v>-87.66</v>
      </c>
      <c r="AA43" s="303">
        <v>350000</v>
      </c>
    </row>
    <row r="44" spans="1:27" ht="12.75">
      <c r="A44" s="361" t="s">
        <v>251</v>
      </c>
      <c r="B44" s="136"/>
      <c r="C44" s="60"/>
      <c r="D44" s="368"/>
      <c r="E44" s="54">
        <v>3000</v>
      </c>
      <c r="F44" s="53">
        <v>15000</v>
      </c>
      <c r="G44" s="53"/>
      <c r="H44" s="54">
        <v>170</v>
      </c>
      <c r="I44" s="54"/>
      <c r="J44" s="53">
        <v>170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170</v>
      </c>
      <c r="X44" s="54">
        <v>11250</v>
      </c>
      <c r="Y44" s="53">
        <v>-11080</v>
      </c>
      <c r="Z44" s="94">
        <v>-98.49</v>
      </c>
      <c r="AA44" s="95">
        <v>15000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>
        <v>5000</v>
      </c>
      <c r="M47" s="54"/>
      <c r="N47" s="53">
        <v>5000</v>
      </c>
      <c r="O47" s="53"/>
      <c r="P47" s="54"/>
      <c r="Q47" s="54"/>
      <c r="R47" s="53"/>
      <c r="S47" s="53"/>
      <c r="T47" s="54"/>
      <c r="U47" s="54"/>
      <c r="V47" s="53"/>
      <c r="W47" s="53">
        <v>5000</v>
      </c>
      <c r="X47" s="54"/>
      <c r="Y47" s="53">
        <v>5000</v>
      </c>
      <c r="Z47" s="94"/>
      <c r="AA47" s="95"/>
    </row>
    <row r="48" spans="1:27" ht="12.75">
      <c r="A48" s="361" t="s">
        <v>255</v>
      </c>
      <c r="B48" s="136"/>
      <c r="C48" s="60">
        <v>101567</v>
      </c>
      <c r="D48" s="368"/>
      <c r="E48" s="54">
        <v>500000</v>
      </c>
      <c r="F48" s="53">
        <v>500000</v>
      </c>
      <c r="G48" s="53"/>
      <c r="H48" s="54">
        <v>109425</v>
      </c>
      <c r="I48" s="54">
        <v>8334</v>
      </c>
      <c r="J48" s="53">
        <v>117759</v>
      </c>
      <c r="K48" s="53">
        <v>7394</v>
      </c>
      <c r="L48" s="54"/>
      <c r="M48" s="54">
        <v>5000</v>
      </c>
      <c r="N48" s="53">
        <v>12394</v>
      </c>
      <c r="O48" s="53"/>
      <c r="P48" s="54">
        <v>88235</v>
      </c>
      <c r="Q48" s="54"/>
      <c r="R48" s="53">
        <v>88235</v>
      </c>
      <c r="S48" s="53"/>
      <c r="T48" s="54"/>
      <c r="U48" s="54"/>
      <c r="V48" s="53"/>
      <c r="W48" s="53">
        <v>218388</v>
      </c>
      <c r="X48" s="54">
        <v>375000</v>
      </c>
      <c r="Y48" s="53">
        <v>-156612</v>
      </c>
      <c r="Z48" s="94">
        <v>-41.76</v>
      </c>
      <c r="AA48" s="95">
        <v>500000</v>
      </c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3254762</v>
      </c>
      <c r="D60" s="346">
        <f t="shared" si="14"/>
        <v>0</v>
      </c>
      <c r="E60" s="219">
        <f t="shared" si="14"/>
        <v>4503000</v>
      </c>
      <c r="F60" s="264">
        <f t="shared" si="14"/>
        <v>4680000</v>
      </c>
      <c r="G60" s="264">
        <f t="shared" si="14"/>
        <v>0</v>
      </c>
      <c r="H60" s="219">
        <f t="shared" si="14"/>
        <v>119690</v>
      </c>
      <c r="I60" s="219">
        <f t="shared" si="14"/>
        <v>71783</v>
      </c>
      <c r="J60" s="264">
        <f t="shared" si="14"/>
        <v>191473</v>
      </c>
      <c r="K60" s="264">
        <f t="shared" si="14"/>
        <v>49657</v>
      </c>
      <c r="L60" s="219">
        <f t="shared" si="14"/>
        <v>182978</v>
      </c>
      <c r="M60" s="219">
        <f t="shared" si="14"/>
        <v>181701</v>
      </c>
      <c r="N60" s="264">
        <f t="shared" si="14"/>
        <v>414336</v>
      </c>
      <c r="O60" s="264">
        <f t="shared" si="14"/>
        <v>49928</v>
      </c>
      <c r="P60" s="219">
        <f t="shared" si="14"/>
        <v>194047</v>
      </c>
      <c r="Q60" s="219">
        <f t="shared" si="14"/>
        <v>268482</v>
      </c>
      <c r="R60" s="264">
        <f t="shared" si="14"/>
        <v>512457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1118266</v>
      </c>
      <c r="X60" s="219">
        <f t="shared" si="14"/>
        <v>3510000</v>
      </c>
      <c r="Y60" s="264">
        <f t="shared" si="14"/>
        <v>-2391734</v>
      </c>
      <c r="Z60" s="337">
        <f>+IF(X60&lt;&gt;0,+(Y60/X60)*100,0)</f>
        <v>-68.1405698005698</v>
      </c>
      <c r="AA60" s="232">
        <f>+AA57+AA54+AA51+AA40+AA37+AA34+AA22+AA5</f>
        <v>4680000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70592786</v>
      </c>
      <c r="D5" s="153">
        <f>SUM(D6:D8)</f>
        <v>0</v>
      </c>
      <c r="E5" s="154">
        <f t="shared" si="0"/>
        <v>78998900</v>
      </c>
      <c r="F5" s="100">
        <f t="shared" si="0"/>
        <v>81133900</v>
      </c>
      <c r="G5" s="100">
        <f t="shared" si="0"/>
        <v>19082342</v>
      </c>
      <c r="H5" s="100">
        <f t="shared" si="0"/>
        <v>2690358</v>
      </c>
      <c r="I5" s="100">
        <f t="shared" si="0"/>
        <v>2405453</v>
      </c>
      <c r="J5" s="100">
        <f t="shared" si="0"/>
        <v>24178153</v>
      </c>
      <c r="K5" s="100">
        <f t="shared" si="0"/>
        <v>2496101</v>
      </c>
      <c r="L5" s="100">
        <f t="shared" si="0"/>
        <v>2511971</v>
      </c>
      <c r="M5" s="100">
        <f t="shared" si="0"/>
        <v>3345103</v>
      </c>
      <c r="N5" s="100">
        <f t="shared" si="0"/>
        <v>8353175</v>
      </c>
      <c r="O5" s="100">
        <f t="shared" si="0"/>
        <v>2763365</v>
      </c>
      <c r="P5" s="100">
        <f t="shared" si="0"/>
        <v>2668107</v>
      </c>
      <c r="Q5" s="100">
        <f t="shared" si="0"/>
        <v>12985591</v>
      </c>
      <c r="R5" s="100">
        <f t="shared" si="0"/>
        <v>18417063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50948391</v>
      </c>
      <c r="X5" s="100">
        <f t="shared" si="0"/>
        <v>59249169</v>
      </c>
      <c r="Y5" s="100">
        <f t="shared" si="0"/>
        <v>-8300778</v>
      </c>
      <c r="Z5" s="137">
        <f>+IF(X5&lt;&gt;0,+(Y5/X5)*100,0)</f>
        <v>-14.009948392693913</v>
      </c>
      <c r="AA5" s="153">
        <f>SUM(AA6:AA8)</f>
        <v>81133900</v>
      </c>
    </row>
    <row r="6" spans="1:27" ht="12.75">
      <c r="A6" s="138" t="s">
        <v>75</v>
      </c>
      <c r="B6" s="136"/>
      <c r="C6" s="155">
        <v>74475</v>
      </c>
      <c r="D6" s="155"/>
      <c r="E6" s="156">
        <v>15900</v>
      </c>
      <c r="F6" s="60">
        <v>15900</v>
      </c>
      <c r="G6" s="60">
        <v>7861</v>
      </c>
      <c r="H6" s="60">
        <v>918</v>
      </c>
      <c r="I6" s="60">
        <v>7861</v>
      </c>
      <c r="J6" s="60">
        <v>16640</v>
      </c>
      <c r="K6" s="60"/>
      <c r="L6" s="60"/>
      <c r="M6" s="60">
        <v>17721</v>
      </c>
      <c r="N6" s="60">
        <v>17721</v>
      </c>
      <c r="O6" s="60">
        <v>18861</v>
      </c>
      <c r="P6" s="60">
        <v>9861</v>
      </c>
      <c r="Q6" s="60">
        <v>9861</v>
      </c>
      <c r="R6" s="60">
        <v>38583</v>
      </c>
      <c r="S6" s="60"/>
      <c r="T6" s="60"/>
      <c r="U6" s="60"/>
      <c r="V6" s="60"/>
      <c r="W6" s="60">
        <v>72944</v>
      </c>
      <c r="X6" s="60">
        <v>11925</v>
      </c>
      <c r="Y6" s="60">
        <v>61019</v>
      </c>
      <c r="Z6" s="140">
        <v>511.69</v>
      </c>
      <c r="AA6" s="155">
        <v>15900</v>
      </c>
    </row>
    <row r="7" spans="1:27" ht="12.75">
      <c r="A7" s="138" t="s">
        <v>76</v>
      </c>
      <c r="B7" s="136"/>
      <c r="C7" s="157">
        <v>70455861</v>
      </c>
      <c r="D7" s="157"/>
      <c r="E7" s="158">
        <v>78883000</v>
      </c>
      <c r="F7" s="159">
        <v>81018000</v>
      </c>
      <c r="G7" s="159">
        <v>19074481</v>
      </c>
      <c r="H7" s="159">
        <v>2669792</v>
      </c>
      <c r="I7" s="159">
        <v>2397592</v>
      </c>
      <c r="J7" s="159">
        <v>24141865</v>
      </c>
      <c r="K7" s="159">
        <v>2496101</v>
      </c>
      <c r="L7" s="159">
        <v>2496437</v>
      </c>
      <c r="M7" s="159">
        <v>3327382</v>
      </c>
      <c r="N7" s="159">
        <v>8319920</v>
      </c>
      <c r="O7" s="159">
        <v>2731514</v>
      </c>
      <c r="P7" s="159">
        <v>2658246</v>
      </c>
      <c r="Q7" s="159">
        <v>12975730</v>
      </c>
      <c r="R7" s="159">
        <v>18365490</v>
      </c>
      <c r="S7" s="159"/>
      <c r="T7" s="159"/>
      <c r="U7" s="159"/>
      <c r="V7" s="159"/>
      <c r="W7" s="159">
        <v>50827275</v>
      </c>
      <c r="X7" s="159">
        <v>59162247</v>
      </c>
      <c r="Y7" s="159">
        <v>-8334972</v>
      </c>
      <c r="Z7" s="141">
        <v>-14.09</v>
      </c>
      <c r="AA7" s="157">
        <v>81018000</v>
      </c>
    </row>
    <row r="8" spans="1:27" ht="12.75">
      <c r="A8" s="138" t="s">
        <v>77</v>
      </c>
      <c r="B8" s="136"/>
      <c r="C8" s="155">
        <v>62450</v>
      </c>
      <c r="D8" s="155"/>
      <c r="E8" s="156">
        <v>100000</v>
      </c>
      <c r="F8" s="60">
        <v>100000</v>
      </c>
      <c r="G8" s="60"/>
      <c r="H8" s="60">
        <v>19648</v>
      </c>
      <c r="I8" s="60"/>
      <c r="J8" s="60">
        <v>19648</v>
      </c>
      <c r="K8" s="60"/>
      <c r="L8" s="60">
        <v>15534</v>
      </c>
      <c r="M8" s="60"/>
      <c r="N8" s="60">
        <v>15534</v>
      </c>
      <c r="O8" s="60">
        <v>12990</v>
      </c>
      <c r="P8" s="60"/>
      <c r="Q8" s="60"/>
      <c r="R8" s="60">
        <v>12990</v>
      </c>
      <c r="S8" s="60"/>
      <c r="T8" s="60"/>
      <c r="U8" s="60"/>
      <c r="V8" s="60"/>
      <c r="W8" s="60">
        <v>48172</v>
      </c>
      <c r="X8" s="60">
        <v>74997</v>
      </c>
      <c r="Y8" s="60">
        <v>-26825</v>
      </c>
      <c r="Z8" s="140">
        <v>-35.77</v>
      </c>
      <c r="AA8" s="155">
        <v>100000</v>
      </c>
    </row>
    <row r="9" spans="1:27" ht="12.75">
      <c r="A9" s="135" t="s">
        <v>78</v>
      </c>
      <c r="B9" s="136"/>
      <c r="C9" s="153">
        <f aca="true" t="shared" si="1" ref="C9:Y9">SUM(C10:C14)</f>
        <v>844109</v>
      </c>
      <c r="D9" s="153">
        <f>SUM(D10:D14)</f>
        <v>0</v>
      </c>
      <c r="E9" s="154">
        <f t="shared" si="1"/>
        <v>1147000</v>
      </c>
      <c r="F9" s="100">
        <f t="shared" si="1"/>
        <v>1147000</v>
      </c>
      <c r="G9" s="100">
        <f t="shared" si="1"/>
        <v>15410</v>
      </c>
      <c r="H9" s="100">
        <f t="shared" si="1"/>
        <v>3978</v>
      </c>
      <c r="I9" s="100">
        <f t="shared" si="1"/>
        <v>7415</v>
      </c>
      <c r="J9" s="100">
        <f t="shared" si="1"/>
        <v>26803</v>
      </c>
      <c r="K9" s="100">
        <f t="shared" si="1"/>
        <v>10149</v>
      </c>
      <c r="L9" s="100">
        <f t="shared" si="1"/>
        <v>13631</v>
      </c>
      <c r="M9" s="100">
        <f t="shared" si="1"/>
        <v>19610</v>
      </c>
      <c r="N9" s="100">
        <f t="shared" si="1"/>
        <v>43390</v>
      </c>
      <c r="O9" s="100">
        <f t="shared" si="1"/>
        <v>69951</v>
      </c>
      <c r="P9" s="100">
        <f t="shared" si="1"/>
        <v>415951</v>
      </c>
      <c r="Q9" s="100">
        <f t="shared" si="1"/>
        <v>25528</v>
      </c>
      <c r="R9" s="100">
        <f t="shared" si="1"/>
        <v>511430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581623</v>
      </c>
      <c r="X9" s="100">
        <f t="shared" si="1"/>
        <v>860247</v>
      </c>
      <c r="Y9" s="100">
        <f t="shared" si="1"/>
        <v>-278624</v>
      </c>
      <c r="Z9" s="137">
        <f>+IF(X9&lt;&gt;0,+(Y9/X9)*100,0)</f>
        <v>-32.38883715955998</v>
      </c>
      <c r="AA9" s="153">
        <f>SUM(AA10:AA14)</f>
        <v>1147000</v>
      </c>
    </row>
    <row r="10" spans="1:27" ht="12.75">
      <c r="A10" s="138" t="s">
        <v>79</v>
      </c>
      <c r="B10" s="136"/>
      <c r="C10" s="155">
        <v>844109</v>
      </c>
      <c r="D10" s="155"/>
      <c r="E10" s="156">
        <v>1147000</v>
      </c>
      <c r="F10" s="60">
        <v>1147000</v>
      </c>
      <c r="G10" s="60">
        <v>15410</v>
      </c>
      <c r="H10" s="60">
        <v>3978</v>
      </c>
      <c r="I10" s="60">
        <v>7415</v>
      </c>
      <c r="J10" s="60">
        <v>26803</v>
      </c>
      <c r="K10" s="60">
        <v>10149</v>
      </c>
      <c r="L10" s="60">
        <v>13631</v>
      </c>
      <c r="M10" s="60">
        <v>19610</v>
      </c>
      <c r="N10" s="60">
        <v>43390</v>
      </c>
      <c r="O10" s="60">
        <v>69951</v>
      </c>
      <c r="P10" s="60">
        <v>415951</v>
      </c>
      <c r="Q10" s="60">
        <v>25528</v>
      </c>
      <c r="R10" s="60">
        <v>511430</v>
      </c>
      <c r="S10" s="60"/>
      <c r="T10" s="60"/>
      <c r="U10" s="60"/>
      <c r="V10" s="60"/>
      <c r="W10" s="60">
        <v>581623</v>
      </c>
      <c r="X10" s="60">
        <v>860247</v>
      </c>
      <c r="Y10" s="60">
        <v>-278624</v>
      </c>
      <c r="Z10" s="140">
        <v>-32.39</v>
      </c>
      <c r="AA10" s="155">
        <v>1147000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35564160</v>
      </c>
      <c r="D15" s="153">
        <f>SUM(D16:D18)</f>
        <v>0</v>
      </c>
      <c r="E15" s="154">
        <f t="shared" si="2"/>
        <v>18903800</v>
      </c>
      <c r="F15" s="100">
        <f t="shared" si="2"/>
        <v>21737594</v>
      </c>
      <c r="G15" s="100">
        <f t="shared" si="2"/>
        <v>330858</v>
      </c>
      <c r="H15" s="100">
        <f t="shared" si="2"/>
        <v>481193</v>
      </c>
      <c r="I15" s="100">
        <f t="shared" si="2"/>
        <v>514177</v>
      </c>
      <c r="J15" s="100">
        <f t="shared" si="2"/>
        <v>1326228</v>
      </c>
      <c r="K15" s="100">
        <f t="shared" si="2"/>
        <v>1657866</v>
      </c>
      <c r="L15" s="100">
        <f t="shared" si="2"/>
        <v>476988</v>
      </c>
      <c r="M15" s="100">
        <f t="shared" si="2"/>
        <v>3858102</v>
      </c>
      <c r="N15" s="100">
        <f t="shared" si="2"/>
        <v>5992956</v>
      </c>
      <c r="O15" s="100">
        <f t="shared" si="2"/>
        <v>1605785</v>
      </c>
      <c r="P15" s="100">
        <f t="shared" si="2"/>
        <v>1034122</v>
      </c>
      <c r="Q15" s="100">
        <f t="shared" si="2"/>
        <v>1564212</v>
      </c>
      <c r="R15" s="100">
        <f t="shared" si="2"/>
        <v>4204119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11523303</v>
      </c>
      <c r="X15" s="100">
        <f t="shared" si="2"/>
        <v>14177853</v>
      </c>
      <c r="Y15" s="100">
        <f t="shared" si="2"/>
        <v>-2654550</v>
      </c>
      <c r="Z15" s="137">
        <f>+IF(X15&lt;&gt;0,+(Y15/X15)*100,0)</f>
        <v>-18.72321570833045</v>
      </c>
      <c r="AA15" s="153">
        <f>SUM(AA16:AA18)</f>
        <v>21737594</v>
      </c>
    </row>
    <row r="16" spans="1:27" ht="12.75">
      <c r="A16" s="138" t="s">
        <v>85</v>
      </c>
      <c r="B16" s="136"/>
      <c r="C16" s="155">
        <v>280035</v>
      </c>
      <c r="D16" s="155"/>
      <c r="E16" s="156">
        <v>2000000</v>
      </c>
      <c r="F16" s="60">
        <v>1600000</v>
      </c>
      <c r="G16" s="60">
        <v>25824</v>
      </c>
      <c r="H16" s="60">
        <v>8211</v>
      </c>
      <c r="I16" s="60">
        <v>1552</v>
      </c>
      <c r="J16" s="60">
        <v>35587</v>
      </c>
      <c r="K16" s="60">
        <v>10067</v>
      </c>
      <c r="L16" s="60">
        <v>13783</v>
      </c>
      <c r="M16" s="60">
        <v>19929</v>
      </c>
      <c r="N16" s="60">
        <v>43779</v>
      </c>
      <c r="O16" s="60">
        <v>351</v>
      </c>
      <c r="P16" s="60">
        <v>19445</v>
      </c>
      <c r="Q16" s="60">
        <v>27381</v>
      </c>
      <c r="R16" s="60">
        <v>47177</v>
      </c>
      <c r="S16" s="60"/>
      <c r="T16" s="60"/>
      <c r="U16" s="60"/>
      <c r="V16" s="60"/>
      <c r="W16" s="60">
        <v>126543</v>
      </c>
      <c r="X16" s="60">
        <v>1500003</v>
      </c>
      <c r="Y16" s="60">
        <v>-1373460</v>
      </c>
      <c r="Z16" s="140">
        <v>-91.56</v>
      </c>
      <c r="AA16" s="155">
        <v>1600000</v>
      </c>
    </row>
    <row r="17" spans="1:27" ht="12.75">
      <c r="A17" s="138" t="s">
        <v>86</v>
      </c>
      <c r="B17" s="136"/>
      <c r="C17" s="155">
        <v>35284125</v>
      </c>
      <c r="D17" s="155"/>
      <c r="E17" s="156">
        <v>16903800</v>
      </c>
      <c r="F17" s="60">
        <v>20137594</v>
      </c>
      <c r="G17" s="60">
        <v>305034</v>
      </c>
      <c r="H17" s="60">
        <v>472982</v>
      </c>
      <c r="I17" s="60">
        <v>512625</v>
      </c>
      <c r="J17" s="60">
        <v>1290641</v>
      </c>
      <c r="K17" s="60">
        <v>1647799</v>
      </c>
      <c r="L17" s="60">
        <v>463205</v>
      </c>
      <c r="M17" s="60">
        <v>3838173</v>
      </c>
      <c r="N17" s="60">
        <v>5949177</v>
      </c>
      <c r="O17" s="60">
        <v>1605434</v>
      </c>
      <c r="P17" s="60">
        <v>1014677</v>
      </c>
      <c r="Q17" s="60">
        <v>1536831</v>
      </c>
      <c r="R17" s="60">
        <v>4156942</v>
      </c>
      <c r="S17" s="60"/>
      <c r="T17" s="60"/>
      <c r="U17" s="60"/>
      <c r="V17" s="60"/>
      <c r="W17" s="60">
        <v>11396760</v>
      </c>
      <c r="X17" s="60">
        <v>12677850</v>
      </c>
      <c r="Y17" s="60">
        <v>-1281090</v>
      </c>
      <c r="Z17" s="140">
        <v>-10.1</v>
      </c>
      <c r="AA17" s="155">
        <v>20137594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6771617</v>
      </c>
      <c r="D19" s="153">
        <f>SUM(D20:D23)</f>
        <v>0</v>
      </c>
      <c r="E19" s="154">
        <f t="shared" si="3"/>
        <v>22263470</v>
      </c>
      <c r="F19" s="100">
        <f t="shared" si="3"/>
        <v>21615817</v>
      </c>
      <c r="G19" s="100">
        <f t="shared" si="3"/>
        <v>1750637</v>
      </c>
      <c r="H19" s="100">
        <f t="shared" si="3"/>
        <v>2034847</v>
      </c>
      <c r="I19" s="100">
        <f t="shared" si="3"/>
        <v>1631556</v>
      </c>
      <c r="J19" s="100">
        <f t="shared" si="3"/>
        <v>5417040</v>
      </c>
      <c r="K19" s="100">
        <f t="shared" si="3"/>
        <v>559448</v>
      </c>
      <c r="L19" s="100">
        <f t="shared" si="3"/>
        <v>2495946</v>
      </c>
      <c r="M19" s="100">
        <f t="shared" si="3"/>
        <v>3012655</v>
      </c>
      <c r="N19" s="100">
        <f t="shared" si="3"/>
        <v>6068049</v>
      </c>
      <c r="O19" s="100">
        <f t="shared" si="3"/>
        <v>1446432</v>
      </c>
      <c r="P19" s="100">
        <f t="shared" si="3"/>
        <v>2008541</v>
      </c>
      <c r="Q19" s="100">
        <f t="shared" si="3"/>
        <v>1527784</v>
      </c>
      <c r="R19" s="100">
        <f t="shared" si="3"/>
        <v>4982757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16467846</v>
      </c>
      <c r="X19" s="100">
        <f t="shared" si="3"/>
        <v>16697601</v>
      </c>
      <c r="Y19" s="100">
        <f t="shared" si="3"/>
        <v>-229755</v>
      </c>
      <c r="Z19" s="137">
        <f>+IF(X19&lt;&gt;0,+(Y19/X19)*100,0)</f>
        <v>-1.3759761057890891</v>
      </c>
      <c r="AA19" s="153">
        <f>SUM(AA20:AA23)</f>
        <v>21615817</v>
      </c>
    </row>
    <row r="20" spans="1:27" ht="12.75">
      <c r="A20" s="138" t="s">
        <v>89</v>
      </c>
      <c r="B20" s="136"/>
      <c r="C20" s="155">
        <v>5460194</v>
      </c>
      <c r="D20" s="155"/>
      <c r="E20" s="156">
        <v>12277293</v>
      </c>
      <c r="F20" s="60">
        <v>12377293</v>
      </c>
      <c r="G20" s="60">
        <v>588292</v>
      </c>
      <c r="H20" s="60">
        <v>873132</v>
      </c>
      <c r="I20" s="60">
        <v>1203352</v>
      </c>
      <c r="J20" s="60">
        <v>2664776</v>
      </c>
      <c r="K20" s="60">
        <v>524728</v>
      </c>
      <c r="L20" s="60">
        <v>1746865</v>
      </c>
      <c r="M20" s="60">
        <v>2148830</v>
      </c>
      <c r="N20" s="60">
        <v>4420423</v>
      </c>
      <c r="O20" s="60">
        <v>640864</v>
      </c>
      <c r="P20" s="60">
        <v>1169719</v>
      </c>
      <c r="Q20" s="60">
        <v>723803</v>
      </c>
      <c r="R20" s="60">
        <v>2534386</v>
      </c>
      <c r="S20" s="60"/>
      <c r="T20" s="60"/>
      <c r="U20" s="60"/>
      <c r="V20" s="60"/>
      <c r="W20" s="60">
        <v>9619585</v>
      </c>
      <c r="X20" s="60">
        <v>9207972</v>
      </c>
      <c r="Y20" s="60">
        <v>411613</v>
      </c>
      <c r="Z20" s="140">
        <v>4.47</v>
      </c>
      <c r="AA20" s="155">
        <v>12377293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>
        <v>1311423</v>
      </c>
      <c r="D23" s="155"/>
      <c r="E23" s="156">
        <v>9986177</v>
      </c>
      <c r="F23" s="60">
        <v>9238524</v>
      </c>
      <c r="G23" s="60">
        <v>1162345</v>
      </c>
      <c r="H23" s="60">
        <v>1161715</v>
      </c>
      <c r="I23" s="60">
        <v>428204</v>
      </c>
      <c r="J23" s="60">
        <v>2752264</v>
      </c>
      <c r="K23" s="60">
        <v>34720</v>
      </c>
      <c r="L23" s="60">
        <v>749081</v>
      </c>
      <c r="M23" s="60">
        <v>863825</v>
      </c>
      <c r="N23" s="60">
        <v>1647626</v>
      </c>
      <c r="O23" s="60">
        <v>805568</v>
      </c>
      <c r="P23" s="60">
        <v>838822</v>
      </c>
      <c r="Q23" s="60">
        <v>803981</v>
      </c>
      <c r="R23" s="60">
        <v>2448371</v>
      </c>
      <c r="S23" s="60"/>
      <c r="T23" s="60"/>
      <c r="U23" s="60"/>
      <c r="V23" s="60"/>
      <c r="W23" s="60">
        <v>6848261</v>
      </c>
      <c r="X23" s="60">
        <v>7489629</v>
      </c>
      <c r="Y23" s="60">
        <v>-641368</v>
      </c>
      <c r="Z23" s="140">
        <v>-8.56</v>
      </c>
      <c r="AA23" s="155">
        <v>9238524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113772672</v>
      </c>
      <c r="D25" s="168">
        <f>+D5+D9+D15+D19+D24</f>
        <v>0</v>
      </c>
      <c r="E25" s="169">
        <f t="shared" si="4"/>
        <v>121313170</v>
      </c>
      <c r="F25" s="73">
        <f t="shared" si="4"/>
        <v>125634311</v>
      </c>
      <c r="G25" s="73">
        <f t="shared" si="4"/>
        <v>21179247</v>
      </c>
      <c r="H25" s="73">
        <f t="shared" si="4"/>
        <v>5210376</v>
      </c>
      <c r="I25" s="73">
        <f t="shared" si="4"/>
        <v>4558601</v>
      </c>
      <c r="J25" s="73">
        <f t="shared" si="4"/>
        <v>30948224</v>
      </c>
      <c r="K25" s="73">
        <f t="shared" si="4"/>
        <v>4723564</v>
      </c>
      <c r="L25" s="73">
        <f t="shared" si="4"/>
        <v>5498536</v>
      </c>
      <c r="M25" s="73">
        <f t="shared" si="4"/>
        <v>10235470</v>
      </c>
      <c r="N25" s="73">
        <f t="shared" si="4"/>
        <v>20457570</v>
      </c>
      <c r="O25" s="73">
        <f t="shared" si="4"/>
        <v>5885533</v>
      </c>
      <c r="P25" s="73">
        <f t="shared" si="4"/>
        <v>6126721</v>
      </c>
      <c r="Q25" s="73">
        <f t="shared" si="4"/>
        <v>16103115</v>
      </c>
      <c r="R25" s="73">
        <f t="shared" si="4"/>
        <v>28115369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79521163</v>
      </c>
      <c r="X25" s="73">
        <f t="shared" si="4"/>
        <v>90984870</v>
      </c>
      <c r="Y25" s="73">
        <f t="shared" si="4"/>
        <v>-11463707</v>
      </c>
      <c r="Z25" s="170">
        <f>+IF(X25&lt;&gt;0,+(Y25/X25)*100,0)</f>
        <v>-12.599575072207061</v>
      </c>
      <c r="AA25" s="168">
        <f>+AA5+AA9+AA15+AA19+AA24</f>
        <v>125634311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74922958</v>
      </c>
      <c r="D28" s="153">
        <f>SUM(D29:D31)</f>
        <v>0</v>
      </c>
      <c r="E28" s="154">
        <f t="shared" si="5"/>
        <v>82993038</v>
      </c>
      <c r="F28" s="100">
        <f t="shared" si="5"/>
        <v>84184950</v>
      </c>
      <c r="G28" s="100">
        <f t="shared" si="5"/>
        <v>2451511</v>
      </c>
      <c r="H28" s="100">
        <f t="shared" si="5"/>
        <v>2877797</v>
      </c>
      <c r="I28" s="100">
        <f t="shared" si="5"/>
        <v>3095070</v>
      </c>
      <c r="J28" s="100">
        <f t="shared" si="5"/>
        <v>8424378</v>
      </c>
      <c r="K28" s="100">
        <f t="shared" si="5"/>
        <v>3365948</v>
      </c>
      <c r="L28" s="100">
        <f t="shared" si="5"/>
        <v>4358509</v>
      </c>
      <c r="M28" s="100">
        <f t="shared" si="5"/>
        <v>4492299</v>
      </c>
      <c r="N28" s="100">
        <f t="shared" si="5"/>
        <v>12216756</v>
      </c>
      <c r="O28" s="100">
        <f t="shared" si="5"/>
        <v>3312425</v>
      </c>
      <c r="P28" s="100">
        <f t="shared" si="5"/>
        <v>3057968</v>
      </c>
      <c r="Q28" s="100">
        <f t="shared" si="5"/>
        <v>6660993</v>
      </c>
      <c r="R28" s="100">
        <f t="shared" si="5"/>
        <v>13031386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33672520</v>
      </c>
      <c r="X28" s="100">
        <f t="shared" si="5"/>
        <v>62244774</v>
      </c>
      <c r="Y28" s="100">
        <f t="shared" si="5"/>
        <v>-28572254</v>
      </c>
      <c r="Z28" s="137">
        <f>+IF(X28&lt;&gt;0,+(Y28/X28)*100,0)</f>
        <v>-45.90305685743192</v>
      </c>
      <c r="AA28" s="153">
        <f>SUM(AA29:AA31)</f>
        <v>84184950</v>
      </c>
    </row>
    <row r="29" spans="1:27" ht="12.75">
      <c r="A29" s="138" t="s">
        <v>75</v>
      </c>
      <c r="B29" s="136"/>
      <c r="C29" s="155">
        <v>15313230</v>
      </c>
      <c r="D29" s="155"/>
      <c r="E29" s="156">
        <v>18245377</v>
      </c>
      <c r="F29" s="60">
        <v>16460434</v>
      </c>
      <c r="G29" s="60">
        <v>695078</v>
      </c>
      <c r="H29" s="60">
        <v>608835</v>
      </c>
      <c r="I29" s="60">
        <v>683373</v>
      </c>
      <c r="J29" s="60">
        <v>1987286</v>
      </c>
      <c r="K29" s="60">
        <v>806901</v>
      </c>
      <c r="L29" s="60">
        <v>875148</v>
      </c>
      <c r="M29" s="60">
        <v>1028823</v>
      </c>
      <c r="N29" s="60">
        <v>2710872</v>
      </c>
      <c r="O29" s="60">
        <v>649601</v>
      </c>
      <c r="P29" s="60">
        <v>765408</v>
      </c>
      <c r="Q29" s="60">
        <v>1224607</v>
      </c>
      <c r="R29" s="60">
        <v>2639616</v>
      </c>
      <c r="S29" s="60"/>
      <c r="T29" s="60"/>
      <c r="U29" s="60"/>
      <c r="V29" s="60"/>
      <c r="W29" s="60">
        <v>7337774</v>
      </c>
      <c r="X29" s="60">
        <v>13684032</v>
      </c>
      <c r="Y29" s="60">
        <v>-6346258</v>
      </c>
      <c r="Z29" s="140">
        <v>-46.38</v>
      </c>
      <c r="AA29" s="155">
        <v>16460434</v>
      </c>
    </row>
    <row r="30" spans="1:27" ht="12.75">
      <c r="A30" s="138" t="s">
        <v>76</v>
      </c>
      <c r="B30" s="136"/>
      <c r="C30" s="157">
        <v>46686634</v>
      </c>
      <c r="D30" s="157"/>
      <c r="E30" s="158">
        <v>53144103</v>
      </c>
      <c r="F30" s="159">
        <v>51795462</v>
      </c>
      <c r="G30" s="159">
        <v>1041525</v>
      </c>
      <c r="H30" s="159">
        <v>1242539</v>
      </c>
      <c r="I30" s="159">
        <v>1610239</v>
      </c>
      <c r="J30" s="159">
        <v>3894303</v>
      </c>
      <c r="K30" s="159">
        <v>1357014</v>
      </c>
      <c r="L30" s="159">
        <v>2349362</v>
      </c>
      <c r="M30" s="159">
        <v>2450941</v>
      </c>
      <c r="N30" s="159">
        <v>6157317</v>
      </c>
      <c r="O30" s="159">
        <v>1729858</v>
      </c>
      <c r="P30" s="159">
        <v>1573084</v>
      </c>
      <c r="Q30" s="159">
        <v>4675219</v>
      </c>
      <c r="R30" s="159">
        <v>7978161</v>
      </c>
      <c r="S30" s="159"/>
      <c r="T30" s="159"/>
      <c r="U30" s="159"/>
      <c r="V30" s="159"/>
      <c r="W30" s="159">
        <v>18029781</v>
      </c>
      <c r="X30" s="159">
        <v>39858075</v>
      </c>
      <c r="Y30" s="159">
        <v>-21828294</v>
      </c>
      <c r="Z30" s="141">
        <v>-54.77</v>
      </c>
      <c r="AA30" s="157">
        <v>51795462</v>
      </c>
    </row>
    <row r="31" spans="1:27" ht="12.75">
      <c r="A31" s="138" t="s">
        <v>77</v>
      </c>
      <c r="B31" s="136"/>
      <c r="C31" s="155">
        <v>12923094</v>
      </c>
      <c r="D31" s="155"/>
      <c r="E31" s="156">
        <v>11603558</v>
      </c>
      <c r="F31" s="60">
        <v>15929054</v>
      </c>
      <c r="G31" s="60">
        <v>714908</v>
      </c>
      <c r="H31" s="60">
        <v>1026423</v>
      </c>
      <c r="I31" s="60">
        <v>801458</v>
      </c>
      <c r="J31" s="60">
        <v>2542789</v>
      </c>
      <c r="K31" s="60">
        <v>1202033</v>
      </c>
      <c r="L31" s="60">
        <v>1133999</v>
      </c>
      <c r="M31" s="60">
        <v>1012535</v>
      </c>
      <c r="N31" s="60">
        <v>3348567</v>
      </c>
      <c r="O31" s="60">
        <v>932966</v>
      </c>
      <c r="P31" s="60">
        <v>719476</v>
      </c>
      <c r="Q31" s="60">
        <v>761167</v>
      </c>
      <c r="R31" s="60">
        <v>2413609</v>
      </c>
      <c r="S31" s="60"/>
      <c r="T31" s="60"/>
      <c r="U31" s="60"/>
      <c r="V31" s="60"/>
      <c r="W31" s="60">
        <v>8304965</v>
      </c>
      <c r="X31" s="60">
        <v>8702667</v>
      </c>
      <c r="Y31" s="60">
        <v>-397702</v>
      </c>
      <c r="Z31" s="140">
        <v>-4.57</v>
      </c>
      <c r="AA31" s="155">
        <v>15929054</v>
      </c>
    </row>
    <row r="32" spans="1:27" ht="12.75">
      <c r="A32" s="135" t="s">
        <v>78</v>
      </c>
      <c r="B32" s="136"/>
      <c r="C32" s="153">
        <f aca="true" t="shared" si="6" ref="C32:Y32">SUM(C33:C37)</f>
        <v>2521690</v>
      </c>
      <c r="D32" s="153">
        <f>SUM(D33:D37)</f>
        <v>0</v>
      </c>
      <c r="E32" s="154">
        <f t="shared" si="6"/>
        <v>3182929</v>
      </c>
      <c r="F32" s="100">
        <f t="shared" si="6"/>
        <v>3334800</v>
      </c>
      <c r="G32" s="100">
        <f t="shared" si="6"/>
        <v>181662</v>
      </c>
      <c r="H32" s="100">
        <f t="shared" si="6"/>
        <v>158664</v>
      </c>
      <c r="I32" s="100">
        <f t="shared" si="6"/>
        <v>111535</v>
      </c>
      <c r="J32" s="100">
        <f t="shared" si="6"/>
        <v>451861</v>
      </c>
      <c r="K32" s="100">
        <f t="shared" si="6"/>
        <v>141613</v>
      </c>
      <c r="L32" s="100">
        <f t="shared" si="6"/>
        <v>304047</v>
      </c>
      <c r="M32" s="100">
        <f t="shared" si="6"/>
        <v>181717</v>
      </c>
      <c r="N32" s="100">
        <f t="shared" si="6"/>
        <v>627377</v>
      </c>
      <c r="O32" s="100">
        <f t="shared" si="6"/>
        <v>131018</v>
      </c>
      <c r="P32" s="100">
        <f t="shared" si="6"/>
        <v>108462</v>
      </c>
      <c r="Q32" s="100">
        <f t="shared" si="6"/>
        <v>103584</v>
      </c>
      <c r="R32" s="100">
        <f t="shared" si="6"/>
        <v>343064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1422302</v>
      </c>
      <c r="X32" s="100">
        <f t="shared" si="6"/>
        <v>2387196</v>
      </c>
      <c r="Y32" s="100">
        <f t="shared" si="6"/>
        <v>-964894</v>
      </c>
      <c r="Z32" s="137">
        <f>+IF(X32&lt;&gt;0,+(Y32/X32)*100,0)</f>
        <v>-40.41955499255193</v>
      </c>
      <c r="AA32" s="153">
        <f>SUM(AA33:AA37)</f>
        <v>3334800</v>
      </c>
    </row>
    <row r="33" spans="1:27" ht="12.75">
      <c r="A33" s="138" t="s">
        <v>79</v>
      </c>
      <c r="B33" s="136"/>
      <c r="C33" s="155">
        <v>2521690</v>
      </c>
      <c r="D33" s="155"/>
      <c r="E33" s="156">
        <v>3182929</v>
      </c>
      <c r="F33" s="60">
        <v>3334800</v>
      </c>
      <c r="G33" s="60">
        <v>181662</v>
      </c>
      <c r="H33" s="60">
        <v>158664</v>
      </c>
      <c r="I33" s="60">
        <v>111535</v>
      </c>
      <c r="J33" s="60">
        <v>451861</v>
      </c>
      <c r="K33" s="60">
        <v>141613</v>
      </c>
      <c r="L33" s="60">
        <v>304047</v>
      </c>
      <c r="M33" s="60">
        <v>181717</v>
      </c>
      <c r="N33" s="60">
        <v>627377</v>
      </c>
      <c r="O33" s="60">
        <v>131018</v>
      </c>
      <c r="P33" s="60">
        <v>108462</v>
      </c>
      <c r="Q33" s="60">
        <v>103584</v>
      </c>
      <c r="R33" s="60">
        <v>343064</v>
      </c>
      <c r="S33" s="60"/>
      <c r="T33" s="60"/>
      <c r="U33" s="60"/>
      <c r="V33" s="60"/>
      <c r="W33" s="60">
        <v>1422302</v>
      </c>
      <c r="X33" s="60">
        <v>2387196</v>
      </c>
      <c r="Y33" s="60">
        <v>-964894</v>
      </c>
      <c r="Z33" s="140">
        <v>-40.42</v>
      </c>
      <c r="AA33" s="155">
        <v>3334800</v>
      </c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17489456</v>
      </c>
      <c r="D38" s="153">
        <f>SUM(D39:D41)</f>
        <v>0</v>
      </c>
      <c r="E38" s="154">
        <f t="shared" si="7"/>
        <v>22802816</v>
      </c>
      <c r="F38" s="100">
        <f t="shared" si="7"/>
        <v>23392232</v>
      </c>
      <c r="G38" s="100">
        <f t="shared" si="7"/>
        <v>1169284</v>
      </c>
      <c r="H38" s="100">
        <f t="shared" si="7"/>
        <v>1635296</v>
      </c>
      <c r="I38" s="100">
        <f t="shared" si="7"/>
        <v>1383775</v>
      </c>
      <c r="J38" s="100">
        <f t="shared" si="7"/>
        <v>4188355</v>
      </c>
      <c r="K38" s="100">
        <f t="shared" si="7"/>
        <v>1375356</v>
      </c>
      <c r="L38" s="100">
        <f t="shared" si="7"/>
        <v>1959862</v>
      </c>
      <c r="M38" s="100">
        <f t="shared" si="7"/>
        <v>1607699</v>
      </c>
      <c r="N38" s="100">
        <f t="shared" si="7"/>
        <v>4942917</v>
      </c>
      <c r="O38" s="100">
        <f t="shared" si="7"/>
        <v>1300589</v>
      </c>
      <c r="P38" s="100">
        <f t="shared" si="7"/>
        <v>1754605</v>
      </c>
      <c r="Q38" s="100">
        <f t="shared" si="7"/>
        <v>1456405</v>
      </c>
      <c r="R38" s="100">
        <f t="shared" si="7"/>
        <v>4511599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13642871</v>
      </c>
      <c r="X38" s="100">
        <f t="shared" si="7"/>
        <v>17102115</v>
      </c>
      <c r="Y38" s="100">
        <f t="shared" si="7"/>
        <v>-3459244</v>
      </c>
      <c r="Z38" s="137">
        <f>+IF(X38&lt;&gt;0,+(Y38/X38)*100,0)</f>
        <v>-20.226995316076405</v>
      </c>
      <c r="AA38" s="153">
        <f>SUM(AA39:AA41)</f>
        <v>23392232</v>
      </c>
    </row>
    <row r="39" spans="1:27" ht="12.75">
      <c r="A39" s="138" t="s">
        <v>85</v>
      </c>
      <c r="B39" s="136"/>
      <c r="C39" s="155">
        <v>4468274</v>
      </c>
      <c r="D39" s="155"/>
      <c r="E39" s="156">
        <v>7795437</v>
      </c>
      <c r="F39" s="60">
        <v>7550648</v>
      </c>
      <c r="G39" s="60">
        <v>322528</v>
      </c>
      <c r="H39" s="60">
        <v>525521</v>
      </c>
      <c r="I39" s="60">
        <v>437058</v>
      </c>
      <c r="J39" s="60">
        <v>1285107</v>
      </c>
      <c r="K39" s="60">
        <v>418289</v>
      </c>
      <c r="L39" s="60">
        <v>662171</v>
      </c>
      <c r="M39" s="60">
        <v>524367</v>
      </c>
      <c r="N39" s="60">
        <v>1604827</v>
      </c>
      <c r="O39" s="60">
        <v>350854</v>
      </c>
      <c r="P39" s="60">
        <v>587375</v>
      </c>
      <c r="Q39" s="60">
        <v>423285</v>
      </c>
      <c r="R39" s="60">
        <v>1361514</v>
      </c>
      <c r="S39" s="60"/>
      <c r="T39" s="60"/>
      <c r="U39" s="60"/>
      <c r="V39" s="60"/>
      <c r="W39" s="60">
        <v>4251448</v>
      </c>
      <c r="X39" s="60">
        <v>5846580</v>
      </c>
      <c r="Y39" s="60">
        <v>-1595132</v>
      </c>
      <c r="Z39" s="140">
        <v>-27.28</v>
      </c>
      <c r="AA39" s="155">
        <v>7550648</v>
      </c>
    </row>
    <row r="40" spans="1:27" ht="12.75">
      <c r="A40" s="138" t="s">
        <v>86</v>
      </c>
      <c r="B40" s="136"/>
      <c r="C40" s="155">
        <v>13021182</v>
      </c>
      <c r="D40" s="155"/>
      <c r="E40" s="156">
        <v>15007379</v>
      </c>
      <c r="F40" s="60">
        <v>15841584</v>
      </c>
      <c r="G40" s="60">
        <v>846756</v>
      </c>
      <c r="H40" s="60">
        <v>1109775</v>
      </c>
      <c r="I40" s="60">
        <v>946717</v>
      </c>
      <c r="J40" s="60">
        <v>2903248</v>
      </c>
      <c r="K40" s="60">
        <v>957067</v>
      </c>
      <c r="L40" s="60">
        <v>1297691</v>
      </c>
      <c r="M40" s="60">
        <v>1083332</v>
      </c>
      <c r="N40" s="60">
        <v>3338090</v>
      </c>
      <c r="O40" s="60">
        <v>949735</v>
      </c>
      <c r="P40" s="60">
        <v>1167230</v>
      </c>
      <c r="Q40" s="60">
        <v>1033120</v>
      </c>
      <c r="R40" s="60">
        <v>3150085</v>
      </c>
      <c r="S40" s="60"/>
      <c r="T40" s="60"/>
      <c r="U40" s="60"/>
      <c r="V40" s="60"/>
      <c r="W40" s="60">
        <v>9391423</v>
      </c>
      <c r="X40" s="60">
        <v>11255535</v>
      </c>
      <c r="Y40" s="60">
        <v>-1864112</v>
      </c>
      <c r="Z40" s="140">
        <v>-16.56</v>
      </c>
      <c r="AA40" s="155">
        <v>15841584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14603003</v>
      </c>
      <c r="D42" s="153">
        <f>SUM(D43:D46)</f>
        <v>0</v>
      </c>
      <c r="E42" s="154">
        <f t="shared" si="8"/>
        <v>18336339</v>
      </c>
      <c r="F42" s="100">
        <f t="shared" si="8"/>
        <v>19150361</v>
      </c>
      <c r="G42" s="100">
        <f t="shared" si="8"/>
        <v>548943</v>
      </c>
      <c r="H42" s="100">
        <f t="shared" si="8"/>
        <v>2914360</v>
      </c>
      <c r="I42" s="100">
        <f t="shared" si="8"/>
        <v>778016</v>
      </c>
      <c r="J42" s="100">
        <f t="shared" si="8"/>
        <v>4241319</v>
      </c>
      <c r="K42" s="100">
        <f t="shared" si="8"/>
        <v>1081681</v>
      </c>
      <c r="L42" s="100">
        <f t="shared" si="8"/>
        <v>1028886</v>
      </c>
      <c r="M42" s="100">
        <f t="shared" si="8"/>
        <v>2339090</v>
      </c>
      <c r="N42" s="100">
        <f t="shared" si="8"/>
        <v>4449657</v>
      </c>
      <c r="O42" s="100">
        <f t="shared" si="8"/>
        <v>1076459</v>
      </c>
      <c r="P42" s="100">
        <f t="shared" si="8"/>
        <v>848115</v>
      </c>
      <c r="Q42" s="100">
        <f t="shared" si="8"/>
        <v>2051601</v>
      </c>
      <c r="R42" s="100">
        <f t="shared" si="8"/>
        <v>3976175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12667151</v>
      </c>
      <c r="X42" s="100">
        <f t="shared" si="8"/>
        <v>13752252</v>
      </c>
      <c r="Y42" s="100">
        <f t="shared" si="8"/>
        <v>-1085101</v>
      </c>
      <c r="Z42" s="137">
        <f>+IF(X42&lt;&gt;0,+(Y42/X42)*100,0)</f>
        <v>-7.890351340275033</v>
      </c>
      <c r="AA42" s="153">
        <f>SUM(AA43:AA46)</f>
        <v>19150361</v>
      </c>
    </row>
    <row r="43" spans="1:27" ht="12.75">
      <c r="A43" s="138" t="s">
        <v>89</v>
      </c>
      <c r="B43" s="136"/>
      <c r="C43" s="155">
        <v>8409429</v>
      </c>
      <c r="D43" s="155"/>
      <c r="E43" s="156">
        <v>11507653</v>
      </c>
      <c r="F43" s="60">
        <v>12383456</v>
      </c>
      <c r="G43" s="60">
        <v>111766</v>
      </c>
      <c r="H43" s="60">
        <v>2456111</v>
      </c>
      <c r="I43" s="60">
        <v>171019</v>
      </c>
      <c r="J43" s="60">
        <v>2738896</v>
      </c>
      <c r="K43" s="60">
        <v>615747</v>
      </c>
      <c r="L43" s="60">
        <v>203969</v>
      </c>
      <c r="M43" s="60">
        <v>1923461</v>
      </c>
      <c r="N43" s="60">
        <v>2743177</v>
      </c>
      <c r="O43" s="60">
        <v>600995</v>
      </c>
      <c r="P43" s="60">
        <v>330501</v>
      </c>
      <c r="Q43" s="60">
        <v>1549187</v>
      </c>
      <c r="R43" s="60">
        <v>2480683</v>
      </c>
      <c r="S43" s="60"/>
      <c r="T43" s="60"/>
      <c r="U43" s="60"/>
      <c r="V43" s="60"/>
      <c r="W43" s="60">
        <v>7962756</v>
      </c>
      <c r="X43" s="60">
        <v>8630739</v>
      </c>
      <c r="Y43" s="60">
        <v>-667983</v>
      </c>
      <c r="Z43" s="140">
        <v>-7.74</v>
      </c>
      <c r="AA43" s="155">
        <v>12383456</v>
      </c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>
        <v>6193574</v>
      </c>
      <c r="D46" s="155"/>
      <c r="E46" s="156">
        <v>6828686</v>
      </c>
      <c r="F46" s="60">
        <v>6766905</v>
      </c>
      <c r="G46" s="60">
        <v>437177</v>
      </c>
      <c r="H46" s="60">
        <v>458249</v>
      </c>
      <c r="I46" s="60">
        <v>606997</v>
      </c>
      <c r="J46" s="60">
        <v>1502423</v>
      </c>
      <c r="K46" s="60">
        <v>465934</v>
      </c>
      <c r="L46" s="60">
        <v>824917</v>
      </c>
      <c r="M46" s="60">
        <v>415629</v>
      </c>
      <c r="N46" s="60">
        <v>1706480</v>
      </c>
      <c r="O46" s="60">
        <v>475464</v>
      </c>
      <c r="P46" s="60">
        <v>517614</v>
      </c>
      <c r="Q46" s="60">
        <v>502414</v>
      </c>
      <c r="R46" s="60">
        <v>1495492</v>
      </c>
      <c r="S46" s="60"/>
      <c r="T46" s="60"/>
      <c r="U46" s="60"/>
      <c r="V46" s="60"/>
      <c r="W46" s="60">
        <v>4704395</v>
      </c>
      <c r="X46" s="60">
        <v>5121513</v>
      </c>
      <c r="Y46" s="60">
        <v>-417118</v>
      </c>
      <c r="Z46" s="140">
        <v>-8.14</v>
      </c>
      <c r="AA46" s="155">
        <v>6766905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109537107</v>
      </c>
      <c r="D48" s="168">
        <f>+D28+D32+D38+D42+D47</f>
        <v>0</v>
      </c>
      <c r="E48" s="169">
        <f t="shared" si="9"/>
        <v>127315122</v>
      </c>
      <c r="F48" s="73">
        <f t="shared" si="9"/>
        <v>130062343</v>
      </c>
      <c r="G48" s="73">
        <f t="shared" si="9"/>
        <v>4351400</v>
      </c>
      <c r="H48" s="73">
        <f t="shared" si="9"/>
        <v>7586117</v>
      </c>
      <c r="I48" s="73">
        <f t="shared" si="9"/>
        <v>5368396</v>
      </c>
      <c r="J48" s="73">
        <f t="shared" si="9"/>
        <v>17305913</v>
      </c>
      <c r="K48" s="73">
        <f t="shared" si="9"/>
        <v>5964598</v>
      </c>
      <c r="L48" s="73">
        <f t="shared" si="9"/>
        <v>7651304</v>
      </c>
      <c r="M48" s="73">
        <f t="shared" si="9"/>
        <v>8620805</v>
      </c>
      <c r="N48" s="73">
        <f t="shared" si="9"/>
        <v>22236707</v>
      </c>
      <c r="O48" s="73">
        <f t="shared" si="9"/>
        <v>5820491</v>
      </c>
      <c r="P48" s="73">
        <f t="shared" si="9"/>
        <v>5769150</v>
      </c>
      <c r="Q48" s="73">
        <f t="shared" si="9"/>
        <v>10272583</v>
      </c>
      <c r="R48" s="73">
        <f t="shared" si="9"/>
        <v>21862224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61404844</v>
      </c>
      <c r="X48" s="73">
        <f t="shared" si="9"/>
        <v>95486337</v>
      </c>
      <c r="Y48" s="73">
        <f t="shared" si="9"/>
        <v>-34081493</v>
      </c>
      <c r="Z48" s="170">
        <f>+IF(X48&lt;&gt;0,+(Y48/X48)*100,0)</f>
        <v>-35.69253368678285</v>
      </c>
      <c r="AA48" s="168">
        <f>+AA28+AA32+AA38+AA42+AA47</f>
        <v>130062343</v>
      </c>
    </row>
    <row r="49" spans="1:27" ht="12.75">
      <c r="A49" s="148" t="s">
        <v>49</v>
      </c>
      <c r="B49" s="149"/>
      <c r="C49" s="171">
        <f aca="true" t="shared" si="10" ref="C49:Y49">+C25-C48</f>
        <v>4235565</v>
      </c>
      <c r="D49" s="171">
        <f>+D25-D48</f>
        <v>0</v>
      </c>
      <c r="E49" s="172">
        <f t="shared" si="10"/>
        <v>-6001952</v>
      </c>
      <c r="F49" s="173">
        <f t="shared" si="10"/>
        <v>-4428032</v>
      </c>
      <c r="G49" s="173">
        <f t="shared" si="10"/>
        <v>16827847</v>
      </c>
      <c r="H49" s="173">
        <f t="shared" si="10"/>
        <v>-2375741</v>
      </c>
      <c r="I49" s="173">
        <f t="shared" si="10"/>
        <v>-809795</v>
      </c>
      <c r="J49" s="173">
        <f t="shared" si="10"/>
        <v>13642311</v>
      </c>
      <c r="K49" s="173">
        <f t="shared" si="10"/>
        <v>-1241034</v>
      </c>
      <c r="L49" s="173">
        <f t="shared" si="10"/>
        <v>-2152768</v>
      </c>
      <c r="M49" s="173">
        <f t="shared" si="10"/>
        <v>1614665</v>
      </c>
      <c r="N49" s="173">
        <f t="shared" si="10"/>
        <v>-1779137</v>
      </c>
      <c r="O49" s="173">
        <f t="shared" si="10"/>
        <v>65042</v>
      </c>
      <c r="P49" s="173">
        <f t="shared" si="10"/>
        <v>357571</v>
      </c>
      <c r="Q49" s="173">
        <f t="shared" si="10"/>
        <v>5830532</v>
      </c>
      <c r="R49" s="173">
        <f t="shared" si="10"/>
        <v>6253145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18116319</v>
      </c>
      <c r="X49" s="173">
        <f>IF(F25=F48,0,X25-X48)</f>
        <v>-4501467</v>
      </c>
      <c r="Y49" s="173">
        <f t="shared" si="10"/>
        <v>22617786</v>
      </c>
      <c r="Z49" s="174">
        <f>+IF(X49&lt;&gt;0,+(Y49/X49)*100,0)</f>
        <v>-502.4536667712992</v>
      </c>
      <c r="AA49" s="171">
        <f>+AA25-AA48</f>
        <v>-4428032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17000149</v>
      </c>
      <c r="D5" s="155">
        <v>0</v>
      </c>
      <c r="E5" s="156">
        <v>23000000</v>
      </c>
      <c r="F5" s="60">
        <v>23000000</v>
      </c>
      <c r="G5" s="60">
        <v>2006303</v>
      </c>
      <c r="H5" s="60">
        <v>2093564</v>
      </c>
      <c r="I5" s="60">
        <v>2003177</v>
      </c>
      <c r="J5" s="60">
        <v>6103044</v>
      </c>
      <c r="K5" s="60">
        <v>1821009</v>
      </c>
      <c r="L5" s="60">
        <v>1865058</v>
      </c>
      <c r="M5" s="60">
        <v>2197218</v>
      </c>
      <c r="N5" s="60">
        <v>5883285</v>
      </c>
      <c r="O5" s="60">
        <v>2029204</v>
      </c>
      <c r="P5" s="60">
        <v>2018493</v>
      </c>
      <c r="Q5" s="60">
        <v>2011540</v>
      </c>
      <c r="R5" s="60">
        <v>6059237</v>
      </c>
      <c r="S5" s="60">
        <v>0</v>
      </c>
      <c r="T5" s="60">
        <v>0</v>
      </c>
      <c r="U5" s="60">
        <v>0</v>
      </c>
      <c r="V5" s="60">
        <v>0</v>
      </c>
      <c r="W5" s="60">
        <v>18045566</v>
      </c>
      <c r="X5" s="60">
        <v>17250003</v>
      </c>
      <c r="Y5" s="60">
        <v>795563</v>
      </c>
      <c r="Z5" s="140">
        <v>4.61</v>
      </c>
      <c r="AA5" s="155">
        <v>23000000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100000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3992</v>
      </c>
      <c r="Q6" s="60">
        <v>0</v>
      </c>
      <c r="R6" s="60">
        <v>3992</v>
      </c>
      <c r="S6" s="60">
        <v>0</v>
      </c>
      <c r="T6" s="60">
        <v>0</v>
      </c>
      <c r="U6" s="60">
        <v>0</v>
      </c>
      <c r="V6" s="60">
        <v>0</v>
      </c>
      <c r="W6" s="60">
        <v>3992</v>
      </c>
      <c r="X6" s="60"/>
      <c r="Y6" s="60">
        <v>3992</v>
      </c>
      <c r="Z6" s="140">
        <v>0</v>
      </c>
      <c r="AA6" s="155">
        <v>100000</v>
      </c>
    </row>
    <row r="7" spans="1:27" ht="12.75">
      <c r="A7" s="183" t="s">
        <v>103</v>
      </c>
      <c r="B7" s="182"/>
      <c r="C7" s="155">
        <v>4174159</v>
      </c>
      <c r="D7" s="155">
        <v>0</v>
      </c>
      <c r="E7" s="156">
        <v>8277293</v>
      </c>
      <c r="F7" s="60">
        <v>3012293</v>
      </c>
      <c r="G7" s="60">
        <v>216925</v>
      </c>
      <c r="H7" s="60">
        <v>228778</v>
      </c>
      <c r="I7" s="60">
        <v>236830</v>
      </c>
      <c r="J7" s="60">
        <v>682533</v>
      </c>
      <c r="K7" s="60">
        <v>227441</v>
      </c>
      <c r="L7" s="60">
        <v>228867</v>
      </c>
      <c r="M7" s="60">
        <v>221172</v>
      </c>
      <c r="N7" s="60">
        <v>677480</v>
      </c>
      <c r="O7" s="60">
        <v>199740</v>
      </c>
      <c r="P7" s="60">
        <v>285641</v>
      </c>
      <c r="Q7" s="60">
        <v>426575</v>
      </c>
      <c r="R7" s="60">
        <v>911956</v>
      </c>
      <c r="S7" s="60">
        <v>0</v>
      </c>
      <c r="T7" s="60">
        <v>0</v>
      </c>
      <c r="U7" s="60">
        <v>0</v>
      </c>
      <c r="V7" s="60">
        <v>0</v>
      </c>
      <c r="W7" s="60">
        <v>2271969</v>
      </c>
      <c r="X7" s="60">
        <v>6207966</v>
      </c>
      <c r="Y7" s="60">
        <v>-3935997</v>
      </c>
      <c r="Z7" s="140">
        <v>-63.4</v>
      </c>
      <c r="AA7" s="155">
        <v>3012293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1311186</v>
      </c>
      <c r="D10" s="155">
        <v>0</v>
      </c>
      <c r="E10" s="156">
        <v>9986177</v>
      </c>
      <c r="F10" s="54">
        <v>9238524</v>
      </c>
      <c r="G10" s="54">
        <v>1162345</v>
      </c>
      <c r="H10" s="54">
        <v>1161715</v>
      </c>
      <c r="I10" s="54">
        <v>428204</v>
      </c>
      <c r="J10" s="54">
        <v>2752264</v>
      </c>
      <c r="K10" s="54">
        <v>34720</v>
      </c>
      <c r="L10" s="54">
        <v>749081</v>
      </c>
      <c r="M10" s="54">
        <v>863693</v>
      </c>
      <c r="N10" s="54">
        <v>1647494</v>
      </c>
      <c r="O10" s="54">
        <v>805568</v>
      </c>
      <c r="P10" s="54">
        <v>838822</v>
      </c>
      <c r="Q10" s="54">
        <v>803656</v>
      </c>
      <c r="R10" s="54">
        <v>2448046</v>
      </c>
      <c r="S10" s="54">
        <v>0</v>
      </c>
      <c r="T10" s="54">
        <v>0</v>
      </c>
      <c r="U10" s="54">
        <v>0</v>
      </c>
      <c r="V10" s="54">
        <v>0</v>
      </c>
      <c r="W10" s="54">
        <v>6847804</v>
      </c>
      <c r="X10" s="54">
        <v>7489629</v>
      </c>
      <c r="Y10" s="54">
        <v>-641825</v>
      </c>
      <c r="Z10" s="184">
        <v>-8.57</v>
      </c>
      <c r="AA10" s="130">
        <v>9238524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316804</v>
      </c>
      <c r="D12" s="155">
        <v>0</v>
      </c>
      <c r="E12" s="156">
        <v>359000</v>
      </c>
      <c r="F12" s="60">
        <v>359000</v>
      </c>
      <c r="G12" s="60">
        <v>23241</v>
      </c>
      <c r="H12" s="60">
        <v>1818</v>
      </c>
      <c r="I12" s="60">
        <v>12812</v>
      </c>
      <c r="J12" s="60">
        <v>37871</v>
      </c>
      <c r="K12" s="60">
        <v>9026</v>
      </c>
      <c r="L12" s="60">
        <v>3134</v>
      </c>
      <c r="M12" s="60">
        <v>27869</v>
      </c>
      <c r="N12" s="60">
        <v>40029</v>
      </c>
      <c r="O12" s="60">
        <v>23935</v>
      </c>
      <c r="P12" s="60">
        <v>15812</v>
      </c>
      <c r="Q12" s="60">
        <v>15812</v>
      </c>
      <c r="R12" s="60">
        <v>55559</v>
      </c>
      <c r="S12" s="60">
        <v>0</v>
      </c>
      <c r="T12" s="60">
        <v>0</v>
      </c>
      <c r="U12" s="60">
        <v>0</v>
      </c>
      <c r="V12" s="60">
        <v>0</v>
      </c>
      <c r="W12" s="60">
        <v>133459</v>
      </c>
      <c r="X12" s="60">
        <v>269253</v>
      </c>
      <c r="Y12" s="60">
        <v>-135794</v>
      </c>
      <c r="Z12" s="140">
        <v>-50.43</v>
      </c>
      <c r="AA12" s="155">
        <v>359000</v>
      </c>
    </row>
    <row r="13" spans="1:27" ht="12.75">
      <c r="A13" s="181" t="s">
        <v>109</v>
      </c>
      <c r="B13" s="185"/>
      <c r="C13" s="155">
        <v>896313</v>
      </c>
      <c r="D13" s="155">
        <v>0</v>
      </c>
      <c r="E13" s="156">
        <v>1000000</v>
      </c>
      <c r="F13" s="60">
        <v>1000000</v>
      </c>
      <c r="G13" s="60">
        <v>0</v>
      </c>
      <c r="H13" s="60">
        <v>0</v>
      </c>
      <c r="I13" s="60">
        <v>4167</v>
      </c>
      <c r="J13" s="60">
        <v>4167</v>
      </c>
      <c r="K13" s="60">
        <v>65108</v>
      </c>
      <c r="L13" s="60">
        <v>0</v>
      </c>
      <c r="M13" s="60">
        <v>0</v>
      </c>
      <c r="N13" s="60">
        <v>65108</v>
      </c>
      <c r="O13" s="60">
        <v>76022</v>
      </c>
      <c r="P13" s="60">
        <v>0</v>
      </c>
      <c r="Q13" s="60">
        <v>0</v>
      </c>
      <c r="R13" s="60">
        <v>76022</v>
      </c>
      <c r="S13" s="60">
        <v>0</v>
      </c>
      <c r="T13" s="60">
        <v>0</v>
      </c>
      <c r="U13" s="60">
        <v>0</v>
      </c>
      <c r="V13" s="60">
        <v>0</v>
      </c>
      <c r="W13" s="60">
        <v>145297</v>
      </c>
      <c r="X13" s="60">
        <v>749997</v>
      </c>
      <c r="Y13" s="60">
        <v>-604700</v>
      </c>
      <c r="Z13" s="140">
        <v>-80.63</v>
      </c>
      <c r="AA13" s="155">
        <v>1000000</v>
      </c>
    </row>
    <row r="14" spans="1:27" ht="12.75">
      <c r="A14" s="181" t="s">
        <v>110</v>
      </c>
      <c r="B14" s="185"/>
      <c r="C14" s="155">
        <v>4670423</v>
      </c>
      <c r="D14" s="155">
        <v>0</v>
      </c>
      <c r="E14" s="156">
        <v>3500000</v>
      </c>
      <c r="F14" s="60">
        <v>5500000</v>
      </c>
      <c r="G14" s="60">
        <v>514578</v>
      </c>
      <c r="H14" s="60">
        <v>523939</v>
      </c>
      <c r="I14" s="60">
        <v>318602</v>
      </c>
      <c r="J14" s="60">
        <v>1357119</v>
      </c>
      <c r="K14" s="60">
        <v>556553</v>
      </c>
      <c r="L14" s="60">
        <v>559387</v>
      </c>
      <c r="M14" s="60">
        <v>906443</v>
      </c>
      <c r="N14" s="60">
        <v>2022383</v>
      </c>
      <c r="O14" s="60">
        <v>577036</v>
      </c>
      <c r="P14" s="60">
        <v>584131</v>
      </c>
      <c r="Q14" s="60">
        <v>582760</v>
      </c>
      <c r="R14" s="60">
        <v>1743927</v>
      </c>
      <c r="S14" s="60">
        <v>0</v>
      </c>
      <c r="T14" s="60">
        <v>0</v>
      </c>
      <c r="U14" s="60">
        <v>0</v>
      </c>
      <c r="V14" s="60">
        <v>0</v>
      </c>
      <c r="W14" s="60">
        <v>5123429</v>
      </c>
      <c r="X14" s="60">
        <v>2625003</v>
      </c>
      <c r="Y14" s="60">
        <v>2498426</v>
      </c>
      <c r="Z14" s="140">
        <v>95.18</v>
      </c>
      <c r="AA14" s="155">
        <v>5500000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33300</v>
      </c>
      <c r="D16" s="155">
        <v>0</v>
      </c>
      <c r="E16" s="156">
        <v>31800</v>
      </c>
      <c r="F16" s="60">
        <v>31800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200</v>
      </c>
      <c r="N16" s="60">
        <v>200</v>
      </c>
      <c r="O16" s="60">
        <v>0</v>
      </c>
      <c r="P16" s="60">
        <v>100</v>
      </c>
      <c r="Q16" s="60">
        <v>3200</v>
      </c>
      <c r="R16" s="60">
        <v>3300</v>
      </c>
      <c r="S16" s="60">
        <v>0</v>
      </c>
      <c r="T16" s="60">
        <v>0</v>
      </c>
      <c r="U16" s="60">
        <v>0</v>
      </c>
      <c r="V16" s="60">
        <v>0</v>
      </c>
      <c r="W16" s="60">
        <v>3500</v>
      </c>
      <c r="X16" s="60">
        <v>23850</v>
      </c>
      <c r="Y16" s="60">
        <v>-20350</v>
      </c>
      <c r="Z16" s="140">
        <v>-85.32</v>
      </c>
      <c r="AA16" s="155">
        <v>31800</v>
      </c>
    </row>
    <row r="17" spans="1:27" ht="12.75">
      <c r="A17" s="181" t="s">
        <v>113</v>
      </c>
      <c r="B17" s="185"/>
      <c r="C17" s="155">
        <v>1185825</v>
      </c>
      <c r="D17" s="155">
        <v>0</v>
      </c>
      <c r="E17" s="156">
        <v>3800000</v>
      </c>
      <c r="F17" s="60">
        <v>3500000</v>
      </c>
      <c r="G17" s="60">
        <v>71780</v>
      </c>
      <c r="H17" s="60">
        <v>243590</v>
      </c>
      <c r="I17" s="60">
        <v>188863</v>
      </c>
      <c r="J17" s="60">
        <v>504233</v>
      </c>
      <c r="K17" s="60">
        <v>93025</v>
      </c>
      <c r="L17" s="60">
        <v>159011</v>
      </c>
      <c r="M17" s="60">
        <v>40621</v>
      </c>
      <c r="N17" s="60">
        <v>292657</v>
      </c>
      <c r="O17" s="60">
        <v>128190</v>
      </c>
      <c r="P17" s="60">
        <v>92484</v>
      </c>
      <c r="Q17" s="60">
        <v>43403</v>
      </c>
      <c r="R17" s="60">
        <v>264077</v>
      </c>
      <c r="S17" s="60">
        <v>0</v>
      </c>
      <c r="T17" s="60">
        <v>0</v>
      </c>
      <c r="U17" s="60">
        <v>0</v>
      </c>
      <c r="V17" s="60">
        <v>0</v>
      </c>
      <c r="W17" s="60">
        <v>1060967</v>
      </c>
      <c r="X17" s="60">
        <v>2850003</v>
      </c>
      <c r="Y17" s="60">
        <v>-1789036</v>
      </c>
      <c r="Z17" s="140">
        <v>-62.77</v>
      </c>
      <c r="AA17" s="155">
        <v>3500000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48786649</v>
      </c>
      <c r="D19" s="155">
        <v>0</v>
      </c>
      <c r="E19" s="156">
        <v>42877000</v>
      </c>
      <c r="F19" s="60">
        <v>42872000</v>
      </c>
      <c r="G19" s="60">
        <v>16485910</v>
      </c>
      <c r="H19" s="60">
        <v>44961</v>
      </c>
      <c r="I19" s="60">
        <v>66827</v>
      </c>
      <c r="J19" s="60">
        <v>16597698</v>
      </c>
      <c r="K19" s="60">
        <v>163683</v>
      </c>
      <c r="L19" s="60">
        <v>216747</v>
      </c>
      <c r="M19" s="60">
        <v>211781</v>
      </c>
      <c r="N19" s="60">
        <v>592211</v>
      </c>
      <c r="O19" s="60">
        <v>120429</v>
      </c>
      <c r="P19" s="60">
        <v>583765</v>
      </c>
      <c r="Q19" s="60">
        <v>10410657</v>
      </c>
      <c r="R19" s="60">
        <v>11114851</v>
      </c>
      <c r="S19" s="60">
        <v>0</v>
      </c>
      <c r="T19" s="60">
        <v>0</v>
      </c>
      <c r="U19" s="60">
        <v>0</v>
      </c>
      <c r="V19" s="60">
        <v>0</v>
      </c>
      <c r="W19" s="60">
        <v>28304760</v>
      </c>
      <c r="X19" s="60">
        <v>42876998</v>
      </c>
      <c r="Y19" s="60">
        <v>-14572238</v>
      </c>
      <c r="Z19" s="140">
        <v>-33.99</v>
      </c>
      <c r="AA19" s="155">
        <v>42872000</v>
      </c>
    </row>
    <row r="20" spans="1:27" ht="12.75">
      <c r="A20" s="181" t="s">
        <v>35</v>
      </c>
      <c r="B20" s="185"/>
      <c r="C20" s="155">
        <v>2332864</v>
      </c>
      <c r="D20" s="155">
        <v>0</v>
      </c>
      <c r="E20" s="156">
        <v>12209900</v>
      </c>
      <c r="F20" s="54">
        <v>17134900</v>
      </c>
      <c r="G20" s="54">
        <v>464911</v>
      </c>
      <c r="H20" s="54">
        <v>598155</v>
      </c>
      <c r="I20" s="54">
        <v>348806</v>
      </c>
      <c r="J20" s="54">
        <v>1411872</v>
      </c>
      <c r="K20" s="54">
        <v>311278</v>
      </c>
      <c r="L20" s="54">
        <v>478757</v>
      </c>
      <c r="M20" s="54">
        <v>449847</v>
      </c>
      <c r="N20" s="54">
        <v>1239882</v>
      </c>
      <c r="O20" s="54">
        <v>520775</v>
      </c>
      <c r="P20" s="54">
        <v>240208</v>
      </c>
      <c r="Q20" s="54">
        <v>347086</v>
      </c>
      <c r="R20" s="54">
        <v>1108069</v>
      </c>
      <c r="S20" s="54">
        <v>0</v>
      </c>
      <c r="T20" s="54">
        <v>0</v>
      </c>
      <c r="U20" s="54">
        <v>0</v>
      </c>
      <c r="V20" s="54">
        <v>0</v>
      </c>
      <c r="W20" s="54">
        <v>3759823</v>
      </c>
      <c r="X20" s="54">
        <v>9157428</v>
      </c>
      <c r="Y20" s="54">
        <v>-5397605</v>
      </c>
      <c r="Z20" s="184">
        <v>-58.94</v>
      </c>
      <c r="AA20" s="130">
        <v>17134900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200000</v>
      </c>
      <c r="F21" s="60">
        <v>280000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150003</v>
      </c>
      <c r="Y21" s="60">
        <v>-150003</v>
      </c>
      <c r="Z21" s="140">
        <v>-100</v>
      </c>
      <c r="AA21" s="155">
        <v>280000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80707672</v>
      </c>
      <c r="D22" s="188">
        <f>SUM(D5:D21)</f>
        <v>0</v>
      </c>
      <c r="E22" s="189">
        <f t="shared" si="0"/>
        <v>105241170</v>
      </c>
      <c r="F22" s="190">
        <f t="shared" si="0"/>
        <v>106028517</v>
      </c>
      <c r="G22" s="190">
        <f t="shared" si="0"/>
        <v>20945993</v>
      </c>
      <c r="H22" s="190">
        <f t="shared" si="0"/>
        <v>4896520</v>
      </c>
      <c r="I22" s="190">
        <f t="shared" si="0"/>
        <v>3608288</v>
      </c>
      <c r="J22" s="190">
        <f t="shared" si="0"/>
        <v>29450801</v>
      </c>
      <c r="K22" s="190">
        <f t="shared" si="0"/>
        <v>3281843</v>
      </c>
      <c r="L22" s="190">
        <f t="shared" si="0"/>
        <v>4260042</v>
      </c>
      <c r="M22" s="190">
        <f t="shared" si="0"/>
        <v>4918844</v>
      </c>
      <c r="N22" s="190">
        <f t="shared" si="0"/>
        <v>12460729</v>
      </c>
      <c r="O22" s="190">
        <f t="shared" si="0"/>
        <v>4480899</v>
      </c>
      <c r="P22" s="190">
        <f t="shared" si="0"/>
        <v>4663448</v>
      </c>
      <c r="Q22" s="190">
        <f t="shared" si="0"/>
        <v>14644689</v>
      </c>
      <c r="R22" s="190">
        <f t="shared" si="0"/>
        <v>23789036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65700566</v>
      </c>
      <c r="X22" s="190">
        <f t="shared" si="0"/>
        <v>89650133</v>
      </c>
      <c r="Y22" s="190">
        <f t="shared" si="0"/>
        <v>-23949567</v>
      </c>
      <c r="Z22" s="191">
        <f>+IF(X22&lt;&gt;0,+(Y22/X22)*100,0)</f>
        <v>-26.714480167028864</v>
      </c>
      <c r="AA22" s="188">
        <f>SUM(AA5:AA21)</f>
        <v>106028517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42570085</v>
      </c>
      <c r="D25" s="155">
        <v>0</v>
      </c>
      <c r="E25" s="156">
        <v>50768247</v>
      </c>
      <c r="F25" s="60">
        <v>52041766</v>
      </c>
      <c r="G25" s="60">
        <v>3697882</v>
      </c>
      <c r="H25" s="60">
        <v>3559452</v>
      </c>
      <c r="I25" s="60">
        <v>3623496</v>
      </c>
      <c r="J25" s="60">
        <v>10880830</v>
      </c>
      <c r="K25" s="60">
        <v>3759105</v>
      </c>
      <c r="L25" s="60">
        <v>5912236</v>
      </c>
      <c r="M25" s="60">
        <v>3700354</v>
      </c>
      <c r="N25" s="60">
        <v>13371695</v>
      </c>
      <c r="O25" s="60">
        <v>3859114</v>
      </c>
      <c r="P25" s="60">
        <v>3920007</v>
      </c>
      <c r="Q25" s="60">
        <v>3750506</v>
      </c>
      <c r="R25" s="60">
        <v>11529627</v>
      </c>
      <c r="S25" s="60">
        <v>0</v>
      </c>
      <c r="T25" s="60">
        <v>0</v>
      </c>
      <c r="U25" s="60">
        <v>0</v>
      </c>
      <c r="V25" s="60">
        <v>0</v>
      </c>
      <c r="W25" s="60">
        <v>35782152</v>
      </c>
      <c r="X25" s="60">
        <v>38076183</v>
      </c>
      <c r="Y25" s="60">
        <v>-2294031</v>
      </c>
      <c r="Z25" s="140">
        <v>-6.02</v>
      </c>
      <c r="AA25" s="155">
        <v>52041766</v>
      </c>
    </row>
    <row r="26" spans="1:27" ht="12.75">
      <c r="A26" s="183" t="s">
        <v>38</v>
      </c>
      <c r="B26" s="182"/>
      <c r="C26" s="155">
        <v>3992576</v>
      </c>
      <c r="D26" s="155">
        <v>0</v>
      </c>
      <c r="E26" s="156">
        <v>4201906</v>
      </c>
      <c r="F26" s="60">
        <v>4292765</v>
      </c>
      <c r="G26" s="60">
        <v>332585</v>
      </c>
      <c r="H26" s="60">
        <v>239904</v>
      </c>
      <c r="I26" s="60">
        <v>410923</v>
      </c>
      <c r="J26" s="60">
        <v>983412</v>
      </c>
      <c r="K26" s="60">
        <v>337976</v>
      </c>
      <c r="L26" s="60">
        <v>337976</v>
      </c>
      <c r="M26" s="60">
        <v>337976</v>
      </c>
      <c r="N26" s="60">
        <v>1013928</v>
      </c>
      <c r="O26" s="60">
        <v>337950</v>
      </c>
      <c r="P26" s="60">
        <v>337950</v>
      </c>
      <c r="Q26" s="60">
        <v>436023</v>
      </c>
      <c r="R26" s="60">
        <v>1111923</v>
      </c>
      <c r="S26" s="60">
        <v>0</v>
      </c>
      <c r="T26" s="60">
        <v>0</v>
      </c>
      <c r="U26" s="60">
        <v>0</v>
      </c>
      <c r="V26" s="60">
        <v>0</v>
      </c>
      <c r="W26" s="60">
        <v>3109263</v>
      </c>
      <c r="X26" s="60">
        <v>3151431</v>
      </c>
      <c r="Y26" s="60">
        <v>-42168</v>
      </c>
      <c r="Z26" s="140">
        <v>-1.34</v>
      </c>
      <c r="AA26" s="155">
        <v>4292765</v>
      </c>
    </row>
    <row r="27" spans="1:27" ht="12.75">
      <c r="A27" s="183" t="s">
        <v>118</v>
      </c>
      <c r="B27" s="182"/>
      <c r="C27" s="155">
        <v>3973336</v>
      </c>
      <c r="D27" s="155">
        <v>0</v>
      </c>
      <c r="E27" s="156">
        <v>12000000</v>
      </c>
      <c r="F27" s="60">
        <v>12000000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9000000</v>
      </c>
      <c r="Y27" s="60">
        <v>-9000000</v>
      </c>
      <c r="Z27" s="140">
        <v>-100</v>
      </c>
      <c r="AA27" s="155">
        <v>12000000</v>
      </c>
    </row>
    <row r="28" spans="1:27" ht="12.75">
      <c r="A28" s="183" t="s">
        <v>39</v>
      </c>
      <c r="B28" s="182"/>
      <c r="C28" s="155">
        <v>25267477</v>
      </c>
      <c r="D28" s="155">
        <v>0</v>
      </c>
      <c r="E28" s="156">
        <v>15000000</v>
      </c>
      <c r="F28" s="60">
        <v>15000000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11250000</v>
      </c>
      <c r="Y28" s="60">
        <v>-11250000</v>
      </c>
      <c r="Z28" s="140">
        <v>-100</v>
      </c>
      <c r="AA28" s="155">
        <v>15000000</v>
      </c>
    </row>
    <row r="29" spans="1:27" ht="12.75">
      <c r="A29" s="183" t="s">
        <v>40</v>
      </c>
      <c r="B29" s="182"/>
      <c r="C29" s="155">
        <v>1238389</v>
      </c>
      <c r="D29" s="155">
        <v>0</v>
      </c>
      <c r="E29" s="156">
        <v>701720</v>
      </c>
      <c r="F29" s="60">
        <v>701720</v>
      </c>
      <c r="G29" s="60">
        <v>0</v>
      </c>
      <c r="H29" s="60">
        <v>0</v>
      </c>
      <c r="I29" s="60">
        <v>165657</v>
      </c>
      <c r="J29" s="60">
        <v>165657</v>
      </c>
      <c r="K29" s="60">
        <v>0</v>
      </c>
      <c r="L29" s="60">
        <v>0</v>
      </c>
      <c r="M29" s="60">
        <v>166090</v>
      </c>
      <c r="N29" s="60">
        <v>166090</v>
      </c>
      <c r="O29" s="60">
        <v>0</v>
      </c>
      <c r="P29" s="60">
        <v>0</v>
      </c>
      <c r="Q29" s="60">
        <v>165657</v>
      </c>
      <c r="R29" s="60">
        <v>165657</v>
      </c>
      <c r="S29" s="60">
        <v>0</v>
      </c>
      <c r="T29" s="60">
        <v>0</v>
      </c>
      <c r="U29" s="60">
        <v>0</v>
      </c>
      <c r="V29" s="60">
        <v>0</v>
      </c>
      <c r="W29" s="60">
        <v>497404</v>
      </c>
      <c r="X29" s="60">
        <v>526290</v>
      </c>
      <c r="Y29" s="60">
        <v>-28886</v>
      </c>
      <c r="Z29" s="140">
        <v>-5.49</v>
      </c>
      <c r="AA29" s="155">
        <v>701720</v>
      </c>
    </row>
    <row r="30" spans="1:27" ht="12.75">
      <c r="A30" s="183" t="s">
        <v>119</v>
      </c>
      <c r="B30" s="182"/>
      <c r="C30" s="155">
        <v>7954154</v>
      </c>
      <c r="D30" s="155">
        <v>0</v>
      </c>
      <c r="E30" s="156">
        <v>7500000</v>
      </c>
      <c r="F30" s="60">
        <v>8500000</v>
      </c>
      <c r="G30" s="60">
        <v>0</v>
      </c>
      <c r="H30" s="60">
        <v>2236702</v>
      </c>
      <c r="I30" s="60">
        <v>0</v>
      </c>
      <c r="J30" s="60">
        <v>2236702</v>
      </c>
      <c r="K30" s="60">
        <v>438596</v>
      </c>
      <c r="L30" s="60">
        <v>0</v>
      </c>
      <c r="M30" s="60">
        <v>1643806</v>
      </c>
      <c r="N30" s="60">
        <v>2082402</v>
      </c>
      <c r="O30" s="60">
        <v>458272</v>
      </c>
      <c r="P30" s="60">
        <v>114568</v>
      </c>
      <c r="Q30" s="60">
        <v>1100848</v>
      </c>
      <c r="R30" s="60">
        <v>1673688</v>
      </c>
      <c r="S30" s="60">
        <v>0</v>
      </c>
      <c r="T30" s="60">
        <v>0</v>
      </c>
      <c r="U30" s="60">
        <v>0</v>
      </c>
      <c r="V30" s="60">
        <v>0</v>
      </c>
      <c r="W30" s="60">
        <v>5992792</v>
      </c>
      <c r="X30" s="60">
        <v>5625000</v>
      </c>
      <c r="Y30" s="60">
        <v>367792</v>
      </c>
      <c r="Z30" s="140">
        <v>6.54</v>
      </c>
      <c r="AA30" s="155">
        <v>8500000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300000</v>
      </c>
      <c r="F31" s="60">
        <v>550000</v>
      </c>
      <c r="G31" s="60">
        <v>0</v>
      </c>
      <c r="H31" s="60">
        <v>2076</v>
      </c>
      <c r="I31" s="60">
        <v>714</v>
      </c>
      <c r="J31" s="60">
        <v>2790</v>
      </c>
      <c r="K31" s="60">
        <v>811</v>
      </c>
      <c r="L31" s="60">
        <v>921</v>
      </c>
      <c r="M31" s="60">
        <v>0</v>
      </c>
      <c r="N31" s="60">
        <v>1732</v>
      </c>
      <c r="O31" s="60">
        <v>621</v>
      </c>
      <c r="P31" s="60">
        <v>523</v>
      </c>
      <c r="Q31" s="60">
        <v>335</v>
      </c>
      <c r="R31" s="60">
        <v>1479</v>
      </c>
      <c r="S31" s="60">
        <v>0</v>
      </c>
      <c r="T31" s="60">
        <v>0</v>
      </c>
      <c r="U31" s="60">
        <v>0</v>
      </c>
      <c r="V31" s="60">
        <v>0</v>
      </c>
      <c r="W31" s="60">
        <v>6001</v>
      </c>
      <c r="X31" s="60">
        <v>225000</v>
      </c>
      <c r="Y31" s="60">
        <v>-218999</v>
      </c>
      <c r="Z31" s="140">
        <v>-97.33</v>
      </c>
      <c r="AA31" s="155">
        <v>550000</v>
      </c>
    </row>
    <row r="32" spans="1:27" ht="12.75">
      <c r="A32" s="183" t="s">
        <v>121</v>
      </c>
      <c r="B32" s="182"/>
      <c r="C32" s="155">
        <v>0</v>
      </c>
      <c r="D32" s="155">
        <v>0</v>
      </c>
      <c r="E32" s="156">
        <v>820000</v>
      </c>
      <c r="F32" s="60">
        <v>820000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>
        <v>614997</v>
      </c>
      <c r="Y32" s="60">
        <v>-614997</v>
      </c>
      <c r="Z32" s="140">
        <v>-100</v>
      </c>
      <c r="AA32" s="155">
        <v>820000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2.75">
      <c r="A34" s="183" t="s">
        <v>43</v>
      </c>
      <c r="B34" s="182"/>
      <c r="C34" s="155">
        <v>24455690</v>
      </c>
      <c r="D34" s="155">
        <v>0</v>
      </c>
      <c r="E34" s="156">
        <v>36023249</v>
      </c>
      <c r="F34" s="60">
        <v>36156092</v>
      </c>
      <c r="G34" s="60">
        <v>320933</v>
      </c>
      <c r="H34" s="60">
        <v>1547983</v>
      </c>
      <c r="I34" s="60">
        <v>1167606</v>
      </c>
      <c r="J34" s="60">
        <v>3036522</v>
      </c>
      <c r="K34" s="60">
        <v>1428110</v>
      </c>
      <c r="L34" s="60">
        <v>1400171</v>
      </c>
      <c r="M34" s="60">
        <v>2772579</v>
      </c>
      <c r="N34" s="60">
        <v>5600860</v>
      </c>
      <c r="O34" s="60">
        <v>1164534</v>
      </c>
      <c r="P34" s="60">
        <v>1396102</v>
      </c>
      <c r="Q34" s="60">
        <v>4819214</v>
      </c>
      <c r="R34" s="60">
        <v>7379850</v>
      </c>
      <c r="S34" s="60">
        <v>0</v>
      </c>
      <c r="T34" s="60">
        <v>0</v>
      </c>
      <c r="U34" s="60">
        <v>0</v>
      </c>
      <c r="V34" s="60">
        <v>0</v>
      </c>
      <c r="W34" s="60">
        <v>16017232</v>
      </c>
      <c r="X34" s="60">
        <v>27857439</v>
      </c>
      <c r="Y34" s="60">
        <v>-11840207</v>
      </c>
      <c r="Z34" s="140">
        <v>-42.5</v>
      </c>
      <c r="AA34" s="155">
        <v>36156092</v>
      </c>
    </row>
    <row r="35" spans="1:27" ht="12.75">
      <c r="A35" s="181" t="s">
        <v>122</v>
      </c>
      <c r="B35" s="185"/>
      <c r="C35" s="155">
        <v>85400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109537107</v>
      </c>
      <c r="D36" s="188">
        <f>SUM(D25:D35)</f>
        <v>0</v>
      </c>
      <c r="E36" s="189">
        <f t="shared" si="1"/>
        <v>127315122</v>
      </c>
      <c r="F36" s="190">
        <f t="shared" si="1"/>
        <v>130062343</v>
      </c>
      <c r="G36" s="190">
        <f t="shared" si="1"/>
        <v>4351400</v>
      </c>
      <c r="H36" s="190">
        <f t="shared" si="1"/>
        <v>7586117</v>
      </c>
      <c r="I36" s="190">
        <f t="shared" si="1"/>
        <v>5368396</v>
      </c>
      <c r="J36" s="190">
        <f t="shared" si="1"/>
        <v>17305913</v>
      </c>
      <c r="K36" s="190">
        <f t="shared" si="1"/>
        <v>5964598</v>
      </c>
      <c r="L36" s="190">
        <f t="shared" si="1"/>
        <v>7651304</v>
      </c>
      <c r="M36" s="190">
        <f t="shared" si="1"/>
        <v>8620805</v>
      </c>
      <c r="N36" s="190">
        <f t="shared" si="1"/>
        <v>22236707</v>
      </c>
      <c r="O36" s="190">
        <f t="shared" si="1"/>
        <v>5820491</v>
      </c>
      <c r="P36" s="190">
        <f t="shared" si="1"/>
        <v>5769150</v>
      </c>
      <c r="Q36" s="190">
        <f t="shared" si="1"/>
        <v>10272583</v>
      </c>
      <c r="R36" s="190">
        <f t="shared" si="1"/>
        <v>21862224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61404844</v>
      </c>
      <c r="X36" s="190">
        <f t="shared" si="1"/>
        <v>96326340</v>
      </c>
      <c r="Y36" s="190">
        <f t="shared" si="1"/>
        <v>-34921496</v>
      </c>
      <c r="Z36" s="191">
        <f>+IF(X36&lt;&gt;0,+(Y36/X36)*100,0)</f>
        <v>-36.253319704662296</v>
      </c>
      <c r="AA36" s="188">
        <f>SUM(AA25:AA35)</f>
        <v>130062343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-28829435</v>
      </c>
      <c r="D38" s="199">
        <f>+D22-D36</f>
        <v>0</v>
      </c>
      <c r="E38" s="200">
        <f t="shared" si="2"/>
        <v>-22073952</v>
      </c>
      <c r="F38" s="106">
        <f t="shared" si="2"/>
        <v>-24033826</v>
      </c>
      <c r="G38" s="106">
        <f t="shared" si="2"/>
        <v>16594593</v>
      </c>
      <c r="H38" s="106">
        <f t="shared" si="2"/>
        <v>-2689597</v>
      </c>
      <c r="I38" s="106">
        <f t="shared" si="2"/>
        <v>-1760108</v>
      </c>
      <c r="J38" s="106">
        <f t="shared" si="2"/>
        <v>12144888</v>
      </c>
      <c r="K38" s="106">
        <f t="shared" si="2"/>
        <v>-2682755</v>
      </c>
      <c r="L38" s="106">
        <f t="shared" si="2"/>
        <v>-3391262</v>
      </c>
      <c r="M38" s="106">
        <f t="shared" si="2"/>
        <v>-3701961</v>
      </c>
      <c r="N38" s="106">
        <f t="shared" si="2"/>
        <v>-9775978</v>
      </c>
      <c r="O38" s="106">
        <f t="shared" si="2"/>
        <v>-1339592</v>
      </c>
      <c r="P38" s="106">
        <f t="shared" si="2"/>
        <v>-1105702</v>
      </c>
      <c r="Q38" s="106">
        <f t="shared" si="2"/>
        <v>4372106</v>
      </c>
      <c r="R38" s="106">
        <f t="shared" si="2"/>
        <v>1926812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4295722</v>
      </c>
      <c r="X38" s="106">
        <f>IF(F22=F36,0,X22-X36)</f>
        <v>-6676207</v>
      </c>
      <c r="Y38" s="106">
        <f t="shared" si="2"/>
        <v>10971929</v>
      </c>
      <c r="Z38" s="201">
        <f>+IF(X38&lt;&gt;0,+(Y38/X38)*100,0)</f>
        <v>-164.34375087530987</v>
      </c>
      <c r="AA38" s="199">
        <f>+AA22-AA36</f>
        <v>-24033826</v>
      </c>
    </row>
    <row r="39" spans="1:27" ht="12.75">
      <c r="A39" s="181" t="s">
        <v>46</v>
      </c>
      <c r="B39" s="185"/>
      <c r="C39" s="155">
        <v>33065000</v>
      </c>
      <c r="D39" s="155">
        <v>0</v>
      </c>
      <c r="E39" s="156">
        <v>16072000</v>
      </c>
      <c r="F39" s="60">
        <v>19605794</v>
      </c>
      <c r="G39" s="60">
        <v>233254</v>
      </c>
      <c r="H39" s="60">
        <v>313856</v>
      </c>
      <c r="I39" s="60">
        <v>950313</v>
      </c>
      <c r="J39" s="60">
        <v>1497423</v>
      </c>
      <c r="K39" s="60">
        <v>1441721</v>
      </c>
      <c r="L39" s="60">
        <v>1238494</v>
      </c>
      <c r="M39" s="60">
        <v>5316626</v>
      </c>
      <c r="N39" s="60">
        <v>7996841</v>
      </c>
      <c r="O39" s="60">
        <v>1404634</v>
      </c>
      <c r="P39" s="60">
        <v>1463273</v>
      </c>
      <c r="Q39" s="60">
        <v>1458426</v>
      </c>
      <c r="R39" s="60">
        <v>4326333</v>
      </c>
      <c r="S39" s="60">
        <v>0</v>
      </c>
      <c r="T39" s="60">
        <v>0</v>
      </c>
      <c r="U39" s="60">
        <v>0</v>
      </c>
      <c r="V39" s="60">
        <v>0</v>
      </c>
      <c r="W39" s="60">
        <v>13820597</v>
      </c>
      <c r="X39" s="60">
        <v>16072000</v>
      </c>
      <c r="Y39" s="60">
        <v>-2251403</v>
      </c>
      <c r="Z39" s="140">
        <v>-14.01</v>
      </c>
      <c r="AA39" s="155">
        <v>19605794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4235565</v>
      </c>
      <c r="D42" s="206">
        <f>SUM(D38:D41)</f>
        <v>0</v>
      </c>
      <c r="E42" s="207">
        <f t="shared" si="3"/>
        <v>-6001952</v>
      </c>
      <c r="F42" s="88">
        <f t="shared" si="3"/>
        <v>-4428032</v>
      </c>
      <c r="G42" s="88">
        <f t="shared" si="3"/>
        <v>16827847</v>
      </c>
      <c r="H42" s="88">
        <f t="shared" si="3"/>
        <v>-2375741</v>
      </c>
      <c r="I42" s="88">
        <f t="shared" si="3"/>
        <v>-809795</v>
      </c>
      <c r="J42" s="88">
        <f t="shared" si="3"/>
        <v>13642311</v>
      </c>
      <c r="K42" s="88">
        <f t="shared" si="3"/>
        <v>-1241034</v>
      </c>
      <c r="L42" s="88">
        <f t="shared" si="3"/>
        <v>-2152768</v>
      </c>
      <c r="M42" s="88">
        <f t="shared" si="3"/>
        <v>1614665</v>
      </c>
      <c r="N42" s="88">
        <f t="shared" si="3"/>
        <v>-1779137</v>
      </c>
      <c r="O42" s="88">
        <f t="shared" si="3"/>
        <v>65042</v>
      </c>
      <c r="P42" s="88">
        <f t="shared" si="3"/>
        <v>357571</v>
      </c>
      <c r="Q42" s="88">
        <f t="shared" si="3"/>
        <v>5830532</v>
      </c>
      <c r="R42" s="88">
        <f t="shared" si="3"/>
        <v>6253145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18116319</v>
      </c>
      <c r="X42" s="88">
        <f t="shared" si="3"/>
        <v>9395793</v>
      </c>
      <c r="Y42" s="88">
        <f t="shared" si="3"/>
        <v>8720526</v>
      </c>
      <c r="Z42" s="208">
        <f>+IF(X42&lt;&gt;0,+(Y42/X42)*100,0)</f>
        <v>92.81309198702014</v>
      </c>
      <c r="AA42" s="206">
        <f>SUM(AA38:AA41)</f>
        <v>-4428032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4235565</v>
      </c>
      <c r="D44" s="210">
        <f>+D42-D43</f>
        <v>0</v>
      </c>
      <c r="E44" s="211">
        <f t="shared" si="4"/>
        <v>-6001952</v>
      </c>
      <c r="F44" s="77">
        <f t="shared" si="4"/>
        <v>-4428032</v>
      </c>
      <c r="G44" s="77">
        <f t="shared" si="4"/>
        <v>16827847</v>
      </c>
      <c r="H44" s="77">
        <f t="shared" si="4"/>
        <v>-2375741</v>
      </c>
      <c r="I44" s="77">
        <f t="shared" si="4"/>
        <v>-809795</v>
      </c>
      <c r="J44" s="77">
        <f t="shared" si="4"/>
        <v>13642311</v>
      </c>
      <c r="K44" s="77">
        <f t="shared" si="4"/>
        <v>-1241034</v>
      </c>
      <c r="L44" s="77">
        <f t="shared" si="4"/>
        <v>-2152768</v>
      </c>
      <c r="M44" s="77">
        <f t="shared" si="4"/>
        <v>1614665</v>
      </c>
      <c r="N44" s="77">
        <f t="shared" si="4"/>
        <v>-1779137</v>
      </c>
      <c r="O44" s="77">
        <f t="shared" si="4"/>
        <v>65042</v>
      </c>
      <c r="P44" s="77">
        <f t="shared" si="4"/>
        <v>357571</v>
      </c>
      <c r="Q44" s="77">
        <f t="shared" si="4"/>
        <v>5830532</v>
      </c>
      <c r="R44" s="77">
        <f t="shared" si="4"/>
        <v>6253145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18116319</v>
      </c>
      <c r="X44" s="77">
        <f t="shared" si="4"/>
        <v>9395793</v>
      </c>
      <c r="Y44" s="77">
        <f t="shared" si="4"/>
        <v>8720526</v>
      </c>
      <c r="Z44" s="212">
        <f>+IF(X44&lt;&gt;0,+(Y44/X44)*100,0)</f>
        <v>92.81309198702014</v>
      </c>
      <c r="AA44" s="210">
        <f>+AA42-AA43</f>
        <v>-4428032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4235565</v>
      </c>
      <c r="D46" s="206">
        <f>SUM(D44:D45)</f>
        <v>0</v>
      </c>
      <c r="E46" s="207">
        <f t="shared" si="5"/>
        <v>-6001952</v>
      </c>
      <c r="F46" s="88">
        <f t="shared" si="5"/>
        <v>-4428032</v>
      </c>
      <c r="G46" s="88">
        <f t="shared" si="5"/>
        <v>16827847</v>
      </c>
      <c r="H46" s="88">
        <f t="shared" si="5"/>
        <v>-2375741</v>
      </c>
      <c r="I46" s="88">
        <f t="shared" si="5"/>
        <v>-809795</v>
      </c>
      <c r="J46" s="88">
        <f t="shared" si="5"/>
        <v>13642311</v>
      </c>
      <c r="K46" s="88">
        <f t="shared" si="5"/>
        <v>-1241034</v>
      </c>
      <c r="L46" s="88">
        <f t="shared" si="5"/>
        <v>-2152768</v>
      </c>
      <c r="M46" s="88">
        <f t="shared" si="5"/>
        <v>1614665</v>
      </c>
      <c r="N46" s="88">
        <f t="shared" si="5"/>
        <v>-1779137</v>
      </c>
      <c r="O46" s="88">
        <f t="shared" si="5"/>
        <v>65042</v>
      </c>
      <c r="P46" s="88">
        <f t="shared" si="5"/>
        <v>357571</v>
      </c>
      <c r="Q46" s="88">
        <f t="shared" si="5"/>
        <v>5830532</v>
      </c>
      <c r="R46" s="88">
        <f t="shared" si="5"/>
        <v>6253145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18116319</v>
      </c>
      <c r="X46" s="88">
        <f t="shared" si="5"/>
        <v>9395793</v>
      </c>
      <c r="Y46" s="88">
        <f t="shared" si="5"/>
        <v>8720526</v>
      </c>
      <c r="Z46" s="208">
        <f>+IF(X46&lt;&gt;0,+(Y46/X46)*100,0)</f>
        <v>92.81309198702014</v>
      </c>
      <c r="AA46" s="206">
        <f>SUM(AA44:AA45)</f>
        <v>-4428032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4235565</v>
      </c>
      <c r="D48" s="217">
        <f>SUM(D46:D47)</f>
        <v>0</v>
      </c>
      <c r="E48" s="218">
        <f t="shared" si="6"/>
        <v>-6001952</v>
      </c>
      <c r="F48" s="219">
        <f t="shared" si="6"/>
        <v>-4428032</v>
      </c>
      <c r="G48" s="219">
        <f t="shared" si="6"/>
        <v>16827847</v>
      </c>
      <c r="H48" s="220">
        <f t="shared" si="6"/>
        <v>-2375741</v>
      </c>
      <c r="I48" s="220">
        <f t="shared" si="6"/>
        <v>-809795</v>
      </c>
      <c r="J48" s="220">
        <f t="shared" si="6"/>
        <v>13642311</v>
      </c>
      <c r="K48" s="220">
        <f t="shared" si="6"/>
        <v>-1241034</v>
      </c>
      <c r="L48" s="220">
        <f t="shared" si="6"/>
        <v>-2152768</v>
      </c>
      <c r="M48" s="219">
        <f t="shared" si="6"/>
        <v>1614665</v>
      </c>
      <c r="N48" s="219">
        <f t="shared" si="6"/>
        <v>-1779137</v>
      </c>
      <c r="O48" s="220">
        <f t="shared" si="6"/>
        <v>65042</v>
      </c>
      <c r="P48" s="220">
        <f t="shared" si="6"/>
        <v>357571</v>
      </c>
      <c r="Q48" s="220">
        <f t="shared" si="6"/>
        <v>5830532</v>
      </c>
      <c r="R48" s="220">
        <f t="shared" si="6"/>
        <v>6253145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18116319</v>
      </c>
      <c r="X48" s="220">
        <f t="shared" si="6"/>
        <v>9395793</v>
      </c>
      <c r="Y48" s="220">
        <f t="shared" si="6"/>
        <v>8720526</v>
      </c>
      <c r="Z48" s="221">
        <f>+IF(X48&lt;&gt;0,+(Y48/X48)*100,0)</f>
        <v>92.81309198702014</v>
      </c>
      <c r="AA48" s="222">
        <f>SUM(AA46:AA47)</f>
        <v>-4428032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1538868</v>
      </c>
      <c r="D5" s="153">
        <f>SUM(D6:D8)</f>
        <v>0</v>
      </c>
      <c r="E5" s="154">
        <f t="shared" si="0"/>
        <v>1560000</v>
      </c>
      <c r="F5" s="100">
        <f t="shared" si="0"/>
        <v>1550000</v>
      </c>
      <c r="G5" s="100">
        <f t="shared" si="0"/>
        <v>0</v>
      </c>
      <c r="H5" s="100">
        <f t="shared" si="0"/>
        <v>124520</v>
      </c>
      <c r="I5" s="100">
        <f t="shared" si="0"/>
        <v>77370</v>
      </c>
      <c r="J5" s="100">
        <f t="shared" si="0"/>
        <v>201890</v>
      </c>
      <c r="K5" s="100">
        <f t="shared" si="0"/>
        <v>19453</v>
      </c>
      <c r="L5" s="100">
        <f t="shared" si="0"/>
        <v>21362</v>
      </c>
      <c r="M5" s="100">
        <f t="shared" si="0"/>
        <v>30585</v>
      </c>
      <c r="N5" s="100">
        <f t="shared" si="0"/>
        <v>71400</v>
      </c>
      <c r="O5" s="100">
        <f t="shared" si="0"/>
        <v>0</v>
      </c>
      <c r="P5" s="100">
        <f t="shared" si="0"/>
        <v>0</v>
      </c>
      <c r="Q5" s="100">
        <f t="shared" si="0"/>
        <v>32221</v>
      </c>
      <c r="R5" s="100">
        <f t="shared" si="0"/>
        <v>32221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305511</v>
      </c>
      <c r="X5" s="100">
        <f t="shared" si="0"/>
        <v>1170000</v>
      </c>
      <c r="Y5" s="100">
        <f t="shared" si="0"/>
        <v>-864489</v>
      </c>
      <c r="Z5" s="137">
        <f>+IF(X5&lt;&gt;0,+(Y5/X5)*100,0)</f>
        <v>-73.88794871794872</v>
      </c>
      <c r="AA5" s="153">
        <f>SUM(AA6:AA8)</f>
        <v>1550000</v>
      </c>
    </row>
    <row r="6" spans="1:27" ht="12.75">
      <c r="A6" s="138" t="s">
        <v>75</v>
      </c>
      <c r="B6" s="136"/>
      <c r="C6" s="155">
        <v>193438</v>
      </c>
      <c r="D6" s="155"/>
      <c r="E6" s="156">
        <v>150000</v>
      </c>
      <c r="F6" s="60">
        <v>150000</v>
      </c>
      <c r="G6" s="60"/>
      <c r="H6" s="60">
        <v>44410</v>
      </c>
      <c r="I6" s="60">
        <v>37999</v>
      </c>
      <c r="J6" s="60">
        <v>82409</v>
      </c>
      <c r="K6" s="60"/>
      <c r="L6" s="60">
        <v>5591</v>
      </c>
      <c r="M6" s="60">
        <v>17252</v>
      </c>
      <c r="N6" s="60">
        <v>22843</v>
      </c>
      <c r="O6" s="60"/>
      <c r="P6" s="60"/>
      <c r="Q6" s="60"/>
      <c r="R6" s="60"/>
      <c r="S6" s="60"/>
      <c r="T6" s="60"/>
      <c r="U6" s="60"/>
      <c r="V6" s="60"/>
      <c r="W6" s="60">
        <v>105252</v>
      </c>
      <c r="X6" s="60">
        <v>112500</v>
      </c>
      <c r="Y6" s="60">
        <v>-7248</v>
      </c>
      <c r="Z6" s="140">
        <v>-6.44</v>
      </c>
      <c r="AA6" s="62">
        <v>150000</v>
      </c>
    </row>
    <row r="7" spans="1:27" ht="12.75">
      <c r="A7" s="138" t="s">
        <v>76</v>
      </c>
      <c r="B7" s="136"/>
      <c r="C7" s="157">
        <v>1275430</v>
      </c>
      <c r="D7" s="157"/>
      <c r="E7" s="158">
        <v>640000</v>
      </c>
      <c r="F7" s="159">
        <v>640000</v>
      </c>
      <c r="G7" s="159"/>
      <c r="H7" s="159">
        <v>67206</v>
      </c>
      <c r="I7" s="159">
        <v>39371</v>
      </c>
      <c r="J7" s="159">
        <v>106577</v>
      </c>
      <c r="K7" s="159">
        <v>19453</v>
      </c>
      <c r="L7" s="159">
        <v>15771</v>
      </c>
      <c r="M7" s="159">
        <v>3004</v>
      </c>
      <c r="N7" s="159">
        <v>38228</v>
      </c>
      <c r="O7" s="159"/>
      <c r="P7" s="159"/>
      <c r="Q7" s="159">
        <v>23343</v>
      </c>
      <c r="R7" s="159">
        <v>23343</v>
      </c>
      <c r="S7" s="159"/>
      <c r="T7" s="159"/>
      <c r="U7" s="159"/>
      <c r="V7" s="159"/>
      <c r="W7" s="159">
        <v>168148</v>
      </c>
      <c r="X7" s="159">
        <v>479997</v>
      </c>
      <c r="Y7" s="159">
        <v>-311849</v>
      </c>
      <c r="Z7" s="141">
        <v>-64.97</v>
      </c>
      <c r="AA7" s="225">
        <v>640000</v>
      </c>
    </row>
    <row r="8" spans="1:27" ht="12.75">
      <c r="A8" s="138" t="s">
        <v>77</v>
      </c>
      <c r="B8" s="136"/>
      <c r="C8" s="155">
        <v>70000</v>
      </c>
      <c r="D8" s="155"/>
      <c r="E8" s="156">
        <v>770000</v>
      </c>
      <c r="F8" s="60">
        <v>760000</v>
      </c>
      <c r="G8" s="60"/>
      <c r="H8" s="60">
        <v>12904</v>
      </c>
      <c r="I8" s="60"/>
      <c r="J8" s="60">
        <v>12904</v>
      </c>
      <c r="K8" s="60"/>
      <c r="L8" s="60"/>
      <c r="M8" s="60">
        <v>10329</v>
      </c>
      <c r="N8" s="60">
        <v>10329</v>
      </c>
      <c r="O8" s="60"/>
      <c r="P8" s="60"/>
      <c r="Q8" s="60">
        <v>8878</v>
      </c>
      <c r="R8" s="60">
        <v>8878</v>
      </c>
      <c r="S8" s="60"/>
      <c r="T8" s="60"/>
      <c r="U8" s="60"/>
      <c r="V8" s="60"/>
      <c r="W8" s="60">
        <v>32111</v>
      </c>
      <c r="X8" s="60">
        <v>577503</v>
      </c>
      <c r="Y8" s="60">
        <v>-545392</v>
      </c>
      <c r="Z8" s="140">
        <v>-94.44</v>
      </c>
      <c r="AA8" s="62">
        <v>760000</v>
      </c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355000</v>
      </c>
      <c r="F9" s="100">
        <f t="shared" si="1"/>
        <v>220000</v>
      </c>
      <c r="G9" s="100">
        <f t="shared" si="1"/>
        <v>0</v>
      </c>
      <c r="H9" s="100">
        <f t="shared" si="1"/>
        <v>1500</v>
      </c>
      <c r="I9" s="100">
        <f t="shared" si="1"/>
        <v>0</v>
      </c>
      <c r="J9" s="100">
        <f t="shared" si="1"/>
        <v>1500</v>
      </c>
      <c r="K9" s="100">
        <f t="shared" si="1"/>
        <v>0</v>
      </c>
      <c r="L9" s="100">
        <f t="shared" si="1"/>
        <v>9564</v>
      </c>
      <c r="M9" s="100">
        <f t="shared" si="1"/>
        <v>0</v>
      </c>
      <c r="N9" s="100">
        <f t="shared" si="1"/>
        <v>9564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11064</v>
      </c>
      <c r="X9" s="100">
        <f t="shared" si="1"/>
        <v>266247</v>
      </c>
      <c r="Y9" s="100">
        <f t="shared" si="1"/>
        <v>-255183</v>
      </c>
      <c r="Z9" s="137">
        <f>+IF(X9&lt;&gt;0,+(Y9/X9)*100,0)</f>
        <v>-95.84446021927008</v>
      </c>
      <c r="AA9" s="102">
        <f>SUM(AA10:AA14)</f>
        <v>220000</v>
      </c>
    </row>
    <row r="10" spans="1:27" ht="12.75">
      <c r="A10" s="138" t="s">
        <v>79</v>
      </c>
      <c r="B10" s="136"/>
      <c r="C10" s="155"/>
      <c r="D10" s="155"/>
      <c r="E10" s="156">
        <v>355000</v>
      </c>
      <c r="F10" s="60">
        <v>220000</v>
      </c>
      <c r="G10" s="60"/>
      <c r="H10" s="60">
        <v>1500</v>
      </c>
      <c r="I10" s="60"/>
      <c r="J10" s="60">
        <v>1500</v>
      </c>
      <c r="K10" s="60"/>
      <c r="L10" s="60">
        <v>9564</v>
      </c>
      <c r="M10" s="60"/>
      <c r="N10" s="60">
        <v>9564</v>
      </c>
      <c r="O10" s="60"/>
      <c r="P10" s="60"/>
      <c r="Q10" s="60"/>
      <c r="R10" s="60"/>
      <c r="S10" s="60"/>
      <c r="T10" s="60"/>
      <c r="U10" s="60"/>
      <c r="V10" s="60"/>
      <c r="W10" s="60">
        <v>11064</v>
      </c>
      <c r="X10" s="60">
        <v>266247</v>
      </c>
      <c r="Y10" s="60">
        <v>-255183</v>
      </c>
      <c r="Z10" s="140">
        <v>-95.84</v>
      </c>
      <c r="AA10" s="62">
        <v>220000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26132146</v>
      </c>
      <c r="D15" s="153">
        <f>SUM(D16:D18)</f>
        <v>0</v>
      </c>
      <c r="E15" s="154">
        <f t="shared" si="2"/>
        <v>12859850</v>
      </c>
      <c r="F15" s="100">
        <f t="shared" si="2"/>
        <v>14048761</v>
      </c>
      <c r="G15" s="100">
        <f t="shared" si="2"/>
        <v>13110</v>
      </c>
      <c r="H15" s="100">
        <f t="shared" si="2"/>
        <v>0</v>
      </c>
      <c r="I15" s="100">
        <f t="shared" si="2"/>
        <v>93930</v>
      </c>
      <c r="J15" s="100">
        <f t="shared" si="2"/>
        <v>107040</v>
      </c>
      <c r="K15" s="100">
        <f t="shared" si="2"/>
        <v>1072659</v>
      </c>
      <c r="L15" s="100">
        <f t="shared" si="2"/>
        <v>2007775</v>
      </c>
      <c r="M15" s="100">
        <f t="shared" si="2"/>
        <v>1057135</v>
      </c>
      <c r="N15" s="100">
        <f t="shared" si="2"/>
        <v>4137569</v>
      </c>
      <c r="O15" s="100">
        <f t="shared" si="2"/>
        <v>1054098</v>
      </c>
      <c r="P15" s="100">
        <f t="shared" si="2"/>
        <v>477668</v>
      </c>
      <c r="Q15" s="100">
        <f t="shared" si="2"/>
        <v>1248069</v>
      </c>
      <c r="R15" s="100">
        <f t="shared" si="2"/>
        <v>2779835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7024444</v>
      </c>
      <c r="X15" s="100">
        <f t="shared" si="2"/>
        <v>9644895</v>
      </c>
      <c r="Y15" s="100">
        <f t="shared" si="2"/>
        <v>-2620451</v>
      </c>
      <c r="Z15" s="137">
        <f>+IF(X15&lt;&gt;0,+(Y15/X15)*100,0)</f>
        <v>-27.169305627484796</v>
      </c>
      <c r="AA15" s="102">
        <f>SUM(AA16:AA18)</f>
        <v>14048761</v>
      </c>
    </row>
    <row r="16" spans="1:27" ht="12.75">
      <c r="A16" s="138" t="s">
        <v>85</v>
      </c>
      <c r="B16" s="136"/>
      <c r="C16" s="155">
        <v>588468</v>
      </c>
      <c r="D16" s="155"/>
      <c r="E16" s="156">
        <v>117500</v>
      </c>
      <c r="F16" s="60">
        <v>117500</v>
      </c>
      <c r="G16" s="60"/>
      <c r="H16" s="60"/>
      <c r="I16" s="60">
        <v>10110</v>
      </c>
      <c r="J16" s="60">
        <v>10110</v>
      </c>
      <c r="K16" s="60"/>
      <c r="L16" s="60"/>
      <c r="M16" s="60"/>
      <c r="N16" s="60"/>
      <c r="O16" s="60">
        <v>9208</v>
      </c>
      <c r="P16" s="60">
        <v>10509</v>
      </c>
      <c r="Q16" s="60"/>
      <c r="R16" s="60">
        <v>19717</v>
      </c>
      <c r="S16" s="60"/>
      <c r="T16" s="60"/>
      <c r="U16" s="60"/>
      <c r="V16" s="60"/>
      <c r="W16" s="60">
        <v>29827</v>
      </c>
      <c r="X16" s="60">
        <v>88128</v>
      </c>
      <c r="Y16" s="60">
        <v>-58301</v>
      </c>
      <c r="Z16" s="140">
        <v>-66.15</v>
      </c>
      <c r="AA16" s="62">
        <v>117500</v>
      </c>
    </row>
    <row r="17" spans="1:27" ht="12.75">
      <c r="A17" s="138" t="s">
        <v>86</v>
      </c>
      <c r="B17" s="136"/>
      <c r="C17" s="155">
        <v>25543678</v>
      </c>
      <c r="D17" s="155"/>
      <c r="E17" s="156">
        <v>12742350</v>
      </c>
      <c r="F17" s="60">
        <v>13931261</v>
      </c>
      <c r="G17" s="60">
        <v>13110</v>
      </c>
      <c r="H17" s="60"/>
      <c r="I17" s="60">
        <v>83820</v>
      </c>
      <c r="J17" s="60">
        <v>96930</v>
      </c>
      <c r="K17" s="60">
        <v>1072659</v>
      </c>
      <c r="L17" s="60">
        <v>2007775</v>
      </c>
      <c r="M17" s="60">
        <v>1057135</v>
      </c>
      <c r="N17" s="60">
        <v>4137569</v>
      </c>
      <c r="O17" s="60">
        <v>1044890</v>
      </c>
      <c r="P17" s="60">
        <v>467159</v>
      </c>
      <c r="Q17" s="60">
        <v>1248069</v>
      </c>
      <c r="R17" s="60">
        <v>2760118</v>
      </c>
      <c r="S17" s="60"/>
      <c r="T17" s="60"/>
      <c r="U17" s="60"/>
      <c r="V17" s="60"/>
      <c r="W17" s="60">
        <v>6994617</v>
      </c>
      <c r="X17" s="60">
        <v>9556767</v>
      </c>
      <c r="Y17" s="60">
        <v>-2562150</v>
      </c>
      <c r="Z17" s="140">
        <v>-26.81</v>
      </c>
      <c r="AA17" s="62">
        <v>13931261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6701064</v>
      </c>
      <c r="D19" s="153">
        <f>SUM(D20:D23)</f>
        <v>0</v>
      </c>
      <c r="E19" s="154">
        <f t="shared" si="3"/>
        <v>5900000</v>
      </c>
      <c r="F19" s="100">
        <f t="shared" si="3"/>
        <v>5900000</v>
      </c>
      <c r="G19" s="100">
        <f t="shared" si="3"/>
        <v>0</v>
      </c>
      <c r="H19" s="100">
        <f t="shared" si="3"/>
        <v>74090</v>
      </c>
      <c r="I19" s="100">
        <f t="shared" si="3"/>
        <v>555000</v>
      </c>
      <c r="J19" s="100">
        <f t="shared" si="3"/>
        <v>629090</v>
      </c>
      <c r="K19" s="100">
        <f t="shared" si="3"/>
        <v>0</v>
      </c>
      <c r="L19" s="100">
        <f t="shared" si="3"/>
        <v>1927751</v>
      </c>
      <c r="M19" s="100">
        <f t="shared" si="3"/>
        <v>368821</v>
      </c>
      <c r="N19" s="100">
        <f t="shared" si="3"/>
        <v>2296572</v>
      </c>
      <c r="O19" s="100">
        <f t="shared" si="3"/>
        <v>788000</v>
      </c>
      <c r="P19" s="100">
        <f t="shared" si="3"/>
        <v>0</v>
      </c>
      <c r="Q19" s="100">
        <f t="shared" si="3"/>
        <v>0</v>
      </c>
      <c r="R19" s="100">
        <f t="shared" si="3"/>
        <v>788000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3713662</v>
      </c>
      <c r="X19" s="100">
        <f t="shared" si="3"/>
        <v>4424994</v>
      </c>
      <c r="Y19" s="100">
        <f t="shared" si="3"/>
        <v>-711332</v>
      </c>
      <c r="Z19" s="137">
        <f>+IF(X19&lt;&gt;0,+(Y19/X19)*100,0)</f>
        <v>-16.075321232073986</v>
      </c>
      <c r="AA19" s="102">
        <f>SUM(AA20:AA23)</f>
        <v>5900000</v>
      </c>
    </row>
    <row r="20" spans="1:27" ht="12.75">
      <c r="A20" s="138" t="s">
        <v>89</v>
      </c>
      <c r="B20" s="136"/>
      <c r="C20" s="155">
        <v>1110463</v>
      </c>
      <c r="D20" s="155"/>
      <c r="E20" s="156">
        <v>4000000</v>
      </c>
      <c r="F20" s="60">
        <v>4000000</v>
      </c>
      <c r="G20" s="60"/>
      <c r="H20" s="60">
        <v>74090</v>
      </c>
      <c r="I20" s="60">
        <v>555000</v>
      </c>
      <c r="J20" s="60">
        <v>629090</v>
      </c>
      <c r="K20" s="60"/>
      <c r="L20" s="60">
        <v>1927751</v>
      </c>
      <c r="M20" s="60">
        <v>368821</v>
      </c>
      <c r="N20" s="60">
        <v>2296572</v>
      </c>
      <c r="O20" s="60">
        <v>788000</v>
      </c>
      <c r="P20" s="60"/>
      <c r="Q20" s="60"/>
      <c r="R20" s="60">
        <v>788000</v>
      </c>
      <c r="S20" s="60"/>
      <c r="T20" s="60"/>
      <c r="U20" s="60"/>
      <c r="V20" s="60"/>
      <c r="W20" s="60">
        <v>3713662</v>
      </c>
      <c r="X20" s="60">
        <v>2999997</v>
      </c>
      <c r="Y20" s="60">
        <v>713665</v>
      </c>
      <c r="Z20" s="140">
        <v>23.79</v>
      </c>
      <c r="AA20" s="62">
        <v>4000000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>
        <v>5590601</v>
      </c>
      <c r="D23" s="155"/>
      <c r="E23" s="156">
        <v>1900000</v>
      </c>
      <c r="F23" s="60">
        <v>1900000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1424997</v>
      </c>
      <c r="Y23" s="60">
        <v>-1424997</v>
      </c>
      <c r="Z23" s="140">
        <v>-100</v>
      </c>
      <c r="AA23" s="62">
        <v>1900000</v>
      </c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34372078</v>
      </c>
      <c r="D25" s="217">
        <f>+D5+D9+D15+D19+D24</f>
        <v>0</v>
      </c>
      <c r="E25" s="230">
        <f t="shared" si="4"/>
        <v>20674850</v>
      </c>
      <c r="F25" s="219">
        <f t="shared" si="4"/>
        <v>21718761</v>
      </c>
      <c r="G25" s="219">
        <f t="shared" si="4"/>
        <v>13110</v>
      </c>
      <c r="H25" s="219">
        <f t="shared" si="4"/>
        <v>200110</v>
      </c>
      <c r="I25" s="219">
        <f t="shared" si="4"/>
        <v>726300</v>
      </c>
      <c r="J25" s="219">
        <f t="shared" si="4"/>
        <v>939520</v>
      </c>
      <c r="K25" s="219">
        <f t="shared" si="4"/>
        <v>1092112</v>
      </c>
      <c r="L25" s="219">
        <f t="shared" si="4"/>
        <v>3966452</v>
      </c>
      <c r="M25" s="219">
        <f t="shared" si="4"/>
        <v>1456541</v>
      </c>
      <c r="N25" s="219">
        <f t="shared" si="4"/>
        <v>6515105</v>
      </c>
      <c r="O25" s="219">
        <f t="shared" si="4"/>
        <v>1842098</v>
      </c>
      <c r="P25" s="219">
        <f t="shared" si="4"/>
        <v>477668</v>
      </c>
      <c r="Q25" s="219">
        <f t="shared" si="4"/>
        <v>1280290</v>
      </c>
      <c r="R25" s="219">
        <f t="shared" si="4"/>
        <v>3600056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11054681</v>
      </c>
      <c r="X25" s="219">
        <f t="shared" si="4"/>
        <v>15506136</v>
      </c>
      <c r="Y25" s="219">
        <f t="shared" si="4"/>
        <v>-4451455</v>
      </c>
      <c r="Z25" s="231">
        <f>+IF(X25&lt;&gt;0,+(Y25/X25)*100,0)</f>
        <v>-28.707699971159805</v>
      </c>
      <c r="AA25" s="232">
        <f>+AA5+AA9+AA15+AA19+AA24</f>
        <v>21718761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31225856</v>
      </c>
      <c r="D28" s="155"/>
      <c r="E28" s="156">
        <v>12742350</v>
      </c>
      <c r="F28" s="60">
        <v>13796261</v>
      </c>
      <c r="G28" s="60">
        <v>13111</v>
      </c>
      <c r="H28" s="60"/>
      <c r="I28" s="60">
        <v>83820</v>
      </c>
      <c r="J28" s="60">
        <v>96931</v>
      </c>
      <c r="K28" s="60">
        <v>1072659</v>
      </c>
      <c r="L28" s="60">
        <v>3935526</v>
      </c>
      <c r="M28" s="60">
        <v>1425955</v>
      </c>
      <c r="N28" s="60">
        <v>6434140</v>
      </c>
      <c r="O28" s="60">
        <v>1832890</v>
      </c>
      <c r="P28" s="60">
        <v>467159</v>
      </c>
      <c r="Q28" s="60">
        <v>1248069</v>
      </c>
      <c r="R28" s="60">
        <v>3548118</v>
      </c>
      <c r="S28" s="60"/>
      <c r="T28" s="60"/>
      <c r="U28" s="60"/>
      <c r="V28" s="60"/>
      <c r="W28" s="60">
        <v>10079189</v>
      </c>
      <c r="X28" s="60">
        <v>9556767</v>
      </c>
      <c r="Y28" s="60">
        <v>522422</v>
      </c>
      <c r="Z28" s="140">
        <v>5.47</v>
      </c>
      <c r="AA28" s="155">
        <v>13796261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31225856</v>
      </c>
      <c r="D32" s="210">
        <f>SUM(D28:D31)</f>
        <v>0</v>
      </c>
      <c r="E32" s="211">
        <f t="shared" si="5"/>
        <v>12742350</v>
      </c>
      <c r="F32" s="77">
        <f t="shared" si="5"/>
        <v>13796261</v>
      </c>
      <c r="G32" s="77">
        <f t="shared" si="5"/>
        <v>13111</v>
      </c>
      <c r="H32" s="77">
        <f t="shared" si="5"/>
        <v>0</v>
      </c>
      <c r="I32" s="77">
        <f t="shared" si="5"/>
        <v>83820</v>
      </c>
      <c r="J32" s="77">
        <f t="shared" si="5"/>
        <v>96931</v>
      </c>
      <c r="K32" s="77">
        <f t="shared" si="5"/>
        <v>1072659</v>
      </c>
      <c r="L32" s="77">
        <f t="shared" si="5"/>
        <v>3935526</v>
      </c>
      <c r="M32" s="77">
        <f t="shared" si="5"/>
        <v>1425955</v>
      </c>
      <c r="N32" s="77">
        <f t="shared" si="5"/>
        <v>6434140</v>
      </c>
      <c r="O32" s="77">
        <f t="shared" si="5"/>
        <v>1832890</v>
      </c>
      <c r="P32" s="77">
        <f t="shared" si="5"/>
        <v>467159</v>
      </c>
      <c r="Q32" s="77">
        <f t="shared" si="5"/>
        <v>1248069</v>
      </c>
      <c r="R32" s="77">
        <f t="shared" si="5"/>
        <v>3548118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10079189</v>
      </c>
      <c r="X32" s="77">
        <f t="shared" si="5"/>
        <v>9556767</v>
      </c>
      <c r="Y32" s="77">
        <f t="shared" si="5"/>
        <v>522422</v>
      </c>
      <c r="Z32" s="212">
        <f>+IF(X32&lt;&gt;0,+(Y32/X32)*100,0)</f>
        <v>5.466513937192358</v>
      </c>
      <c r="AA32" s="79">
        <f>SUM(AA28:AA31)</f>
        <v>13796261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3146221</v>
      </c>
      <c r="D35" s="155"/>
      <c r="E35" s="156">
        <v>7932500</v>
      </c>
      <c r="F35" s="60">
        <v>7922500</v>
      </c>
      <c r="G35" s="60"/>
      <c r="H35" s="60">
        <v>200110</v>
      </c>
      <c r="I35" s="60">
        <v>642480</v>
      </c>
      <c r="J35" s="60">
        <v>842590</v>
      </c>
      <c r="K35" s="60">
        <v>19453</v>
      </c>
      <c r="L35" s="60">
        <v>30926</v>
      </c>
      <c r="M35" s="60">
        <v>30585</v>
      </c>
      <c r="N35" s="60">
        <v>80964</v>
      </c>
      <c r="O35" s="60">
        <v>9208</v>
      </c>
      <c r="P35" s="60">
        <v>10509</v>
      </c>
      <c r="Q35" s="60">
        <v>32221</v>
      </c>
      <c r="R35" s="60">
        <v>51938</v>
      </c>
      <c r="S35" s="60"/>
      <c r="T35" s="60"/>
      <c r="U35" s="60"/>
      <c r="V35" s="60"/>
      <c r="W35" s="60">
        <v>975492</v>
      </c>
      <c r="X35" s="60">
        <v>5949378</v>
      </c>
      <c r="Y35" s="60">
        <v>-4973886</v>
      </c>
      <c r="Z35" s="140">
        <v>-83.6</v>
      </c>
      <c r="AA35" s="62">
        <v>7922500</v>
      </c>
    </row>
    <row r="36" spans="1:27" ht="12.75">
      <c r="A36" s="238" t="s">
        <v>139</v>
      </c>
      <c r="B36" s="149"/>
      <c r="C36" s="222">
        <f aca="true" t="shared" si="6" ref="C36:Y36">SUM(C32:C35)</f>
        <v>34372077</v>
      </c>
      <c r="D36" s="222">
        <f>SUM(D32:D35)</f>
        <v>0</v>
      </c>
      <c r="E36" s="218">
        <f t="shared" si="6"/>
        <v>20674850</v>
      </c>
      <c r="F36" s="220">
        <f t="shared" si="6"/>
        <v>21718761</v>
      </c>
      <c r="G36" s="220">
        <f t="shared" si="6"/>
        <v>13111</v>
      </c>
      <c r="H36" s="220">
        <f t="shared" si="6"/>
        <v>200110</v>
      </c>
      <c r="I36" s="220">
        <f t="shared" si="6"/>
        <v>726300</v>
      </c>
      <c r="J36" s="220">
        <f t="shared" si="6"/>
        <v>939521</v>
      </c>
      <c r="K36" s="220">
        <f t="shared" si="6"/>
        <v>1092112</v>
      </c>
      <c r="L36" s="220">
        <f t="shared" si="6"/>
        <v>3966452</v>
      </c>
      <c r="M36" s="220">
        <f t="shared" si="6"/>
        <v>1456540</v>
      </c>
      <c r="N36" s="220">
        <f t="shared" si="6"/>
        <v>6515104</v>
      </c>
      <c r="O36" s="220">
        <f t="shared" si="6"/>
        <v>1842098</v>
      </c>
      <c r="P36" s="220">
        <f t="shared" si="6"/>
        <v>477668</v>
      </c>
      <c r="Q36" s="220">
        <f t="shared" si="6"/>
        <v>1280290</v>
      </c>
      <c r="R36" s="220">
        <f t="shared" si="6"/>
        <v>3600056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11054681</v>
      </c>
      <c r="X36" s="220">
        <f t="shared" si="6"/>
        <v>15506145</v>
      </c>
      <c r="Y36" s="220">
        <f t="shared" si="6"/>
        <v>-4451464</v>
      </c>
      <c r="Z36" s="221">
        <f>+IF(X36&lt;&gt;0,+(Y36/X36)*100,0)</f>
        <v>-28.70774135028403</v>
      </c>
      <c r="AA36" s="239">
        <f>SUM(AA32:AA35)</f>
        <v>21718761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184559</v>
      </c>
      <c r="D6" s="155"/>
      <c r="E6" s="59">
        <v>2898067</v>
      </c>
      <c r="F6" s="60">
        <v>184559</v>
      </c>
      <c r="G6" s="60"/>
      <c r="H6" s="60"/>
      <c r="I6" s="60"/>
      <c r="J6" s="60"/>
      <c r="K6" s="60">
        <v>3200936</v>
      </c>
      <c r="L6" s="60"/>
      <c r="M6" s="60"/>
      <c r="N6" s="60"/>
      <c r="O6" s="60">
        <v>829715</v>
      </c>
      <c r="P6" s="60"/>
      <c r="Q6" s="60">
        <v>4862826</v>
      </c>
      <c r="R6" s="60">
        <v>4862826</v>
      </c>
      <c r="S6" s="60"/>
      <c r="T6" s="60"/>
      <c r="U6" s="60"/>
      <c r="V6" s="60"/>
      <c r="W6" s="60">
        <v>4862826</v>
      </c>
      <c r="X6" s="60">
        <v>138419</v>
      </c>
      <c r="Y6" s="60">
        <v>4724407</v>
      </c>
      <c r="Z6" s="140">
        <v>3413.12</v>
      </c>
      <c r="AA6" s="62">
        <v>184559</v>
      </c>
    </row>
    <row r="7" spans="1:27" ht="12.75">
      <c r="A7" s="249" t="s">
        <v>144</v>
      </c>
      <c r="B7" s="182"/>
      <c r="C7" s="155">
        <v>1971367</v>
      </c>
      <c r="D7" s="155"/>
      <c r="E7" s="59">
        <v>1378000</v>
      </c>
      <c r="F7" s="60">
        <v>1378000</v>
      </c>
      <c r="G7" s="60"/>
      <c r="H7" s="60"/>
      <c r="I7" s="60"/>
      <c r="J7" s="60"/>
      <c r="K7" s="60">
        <v>25469594</v>
      </c>
      <c r="L7" s="60"/>
      <c r="M7" s="60"/>
      <c r="N7" s="60"/>
      <c r="O7" s="60">
        <v>4018573</v>
      </c>
      <c r="P7" s="60"/>
      <c r="Q7" s="60">
        <v>-28666</v>
      </c>
      <c r="R7" s="60">
        <v>-28666</v>
      </c>
      <c r="S7" s="60"/>
      <c r="T7" s="60"/>
      <c r="U7" s="60"/>
      <c r="V7" s="60"/>
      <c r="W7" s="60">
        <v>-28666</v>
      </c>
      <c r="X7" s="60">
        <v>1033500</v>
      </c>
      <c r="Y7" s="60">
        <v>-1062166</v>
      </c>
      <c r="Z7" s="140">
        <v>-102.77</v>
      </c>
      <c r="AA7" s="62">
        <v>1378000</v>
      </c>
    </row>
    <row r="8" spans="1:27" ht="12.75">
      <c r="A8" s="249" t="s">
        <v>145</v>
      </c>
      <c r="B8" s="182"/>
      <c r="C8" s="155">
        <v>11252498</v>
      </c>
      <c r="D8" s="155"/>
      <c r="E8" s="59">
        <v>20000000</v>
      </c>
      <c r="F8" s="60">
        <v>20000000</v>
      </c>
      <c r="G8" s="60"/>
      <c r="H8" s="60"/>
      <c r="I8" s="60"/>
      <c r="J8" s="60"/>
      <c r="K8" s="60"/>
      <c r="L8" s="60"/>
      <c r="M8" s="60"/>
      <c r="N8" s="60"/>
      <c r="O8" s="60">
        <v>-5883318</v>
      </c>
      <c r="P8" s="60"/>
      <c r="Q8" s="60">
        <v>-455030</v>
      </c>
      <c r="R8" s="60">
        <v>-455030</v>
      </c>
      <c r="S8" s="60"/>
      <c r="T8" s="60"/>
      <c r="U8" s="60"/>
      <c r="V8" s="60"/>
      <c r="W8" s="60">
        <v>-455030</v>
      </c>
      <c r="X8" s="60">
        <v>15000000</v>
      </c>
      <c r="Y8" s="60">
        <v>-15455030</v>
      </c>
      <c r="Z8" s="140">
        <v>-103.03</v>
      </c>
      <c r="AA8" s="62">
        <v>20000000</v>
      </c>
    </row>
    <row r="9" spans="1:27" ht="12.75">
      <c r="A9" s="249" t="s">
        <v>146</v>
      </c>
      <c r="B9" s="182"/>
      <c r="C9" s="155"/>
      <c r="D9" s="155"/>
      <c r="E9" s="59"/>
      <c r="F9" s="60"/>
      <c r="G9" s="60"/>
      <c r="H9" s="60"/>
      <c r="I9" s="60"/>
      <c r="J9" s="60"/>
      <c r="K9" s="60">
        <v>6914056</v>
      </c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62"/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174738</v>
      </c>
      <c r="D11" s="155"/>
      <c r="E11" s="59">
        <v>100000</v>
      </c>
      <c r="F11" s="60">
        <v>100000</v>
      </c>
      <c r="G11" s="60"/>
      <c r="H11" s="60"/>
      <c r="I11" s="60"/>
      <c r="J11" s="60"/>
      <c r="K11" s="60">
        <v>26859067</v>
      </c>
      <c r="L11" s="60"/>
      <c r="M11" s="60"/>
      <c r="N11" s="60"/>
      <c r="O11" s="60">
        <v>26097594</v>
      </c>
      <c r="P11" s="60"/>
      <c r="Q11" s="60">
        <v>26081900</v>
      </c>
      <c r="R11" s="60">
        <v>26081900</v>
      </c>
      <c r="S11" s="60"/>
      <c r="T11" s="60"/>
      <c r="U11" s="60"/>
      <c r="V11" s="60"/>
      <c r="W11" s="60">
        <v>26081900</v>
      </c>
      <c r="X11" s="60">
        <v>75000</v>
      </c>
      <c r="Y11" s="60">
        <v>26006900</v>
      </c>
      <c r="Z11" s="140">
        <v>34675.87</v>
      </c>
      <c r="AA11" s="62">
        <v>100000</v>
      </c>
    </row>
    <row r="12" spans="1:27" ht="12.75">
      <c r="A12" s="250" t="s">
        <v>56</v>
      </c>
      <c r="B12" s="251"/>
      <c r="C12" s="168">
        <f aca="true" t="shared" si="0" ref="C12:Y12">SUM(C6:C11)</f>
        <v>13583162</v>
      </c>
      <c r="D12" s="168">
        <f>SUM(D6:D11)</f>
        <v>0</v>
      </c>
      <c r="E12" s="72">
        <f t="shared" si="0"/>
        <v>24376067</v>
      </c>
      <c r="F12" s="73">
        <f t="shared" si="0"/>
        <v>21662559</v>
      </c>
      <c r="G12" s="73">
        <f t="shared" si="0"/>
        <v>0</v>
      </c>
      <c r="H12" s="73">
        <f t="shared" si="0"/>
        <v>0</v>
      </c>
      <c r="I12" s="73">
        <f t="shared" si="0"/>
        <v>0</v>
      </c>
      <c r="J12" s="73">
        <f t="shared" si="0"/>
        <v>0</v>
      </c>
      <c r="K12" s="73">
        <f t="shared" si="0"/>
        <v>62443653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25062564</v>
      </c>
      <c r="P12" s="73">
        <f t="shared" si="0"/>
        <v>0</v>
      </c>
      <c r="Q12" s="73">
        <f t="shared" si="0"/>
        <v>30461030</v>
      </c>
      <c r="R12" s="73">
        <f t="shared" si="0"/>
        <v>30461030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30461030</v>
      </c>
      <c r="X12" s="73">
        <f t="shared" si="0"/>
        <v>16246919</v>
      </c>
      <c r="Y12" s="73">
        <f t="shared" si="0"/>
        <v>14214111</v>
      </c>
      <c r="Z12" s="170">
        <f>+IF(X12&lt;&gt;0,+(Y12/X12)*100,0)</f>
        <v>87.4880400400839</v>
      </c>
      <c r="AA12" s="74">
        <f>SUM(AA6:AA11)</f>
        <v>21662559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71543700</v>
      </c>
      <c r="D17" s="155"/>
      <c r="E17" s="59">
        <v>75000000</v>
      </c>
      <c r="F17" s="60">
        <v>71543700</v>
      </c>
      <c r="G17" s="60"/>
      <c r="H17" s="60"/>
      <c r="I17" s="60"/>
      <c r="J17" s="60"/>
      <c r="K17" s="60">
        <v>74253400</v>
      </c>
      <c r="L17" s="60"/>
      <c r="M17" s="60"/>
      <c r="N17" s="60"/>
      <c r="O17" s="60">
        <v>71543700</v>
      </c>
      <c r="P17" s="60"/>
      <c r="Q17" s="60">
        <v>71543700</v>
      </c>
      <c r="R17" s="60">
        <v>71543700</v>
      </c>
      <c r="S17" s="60"/>
      <c r="T17" s="60"/>
      <c r="U17" s="60"/>
      <c r="V17" s="60"/>
      <c r="W17" s="60">
        <v>71543700</v>
      </c>
      <c r="X17" s="60">
        <v>53657775</v>
      </c>
      <c r="Y17" s="60">
        <v>17885925</v>
      </c>
      <c r="Z17" s="140">
        <v>33.33</v>
      </c>
      <c r="AA17" s="62">
        <v>71543700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303213320</v>
      </c>
      <c r="D19" s="155"/>
      <c r="E19" s="59">
        <v>259571233</v>
      </c>
      <c r="F19" s="60">
        <v>303213320</v>
      </c>
      <c r="G19" s="60"/>
      <c r="H19" s="60"/>
      <c r="I19" s="60"/>
      <c r="J19" s="60"/>
      <c r="K19" s="60">
        <v>6324913</v>
      </c>
      <c r="L19" s="60"/>
      <c r="M19" s="60"/>
      <c r="N19" s="60"/>
      <c r="O19" s="60">
        <v>6442754</v>
      </c>
      <c r="P19" s="60"/>
      <c r="Q19" s="60">
        <v>6459761</v>
      </c>
      <c r="R19" s="60">
        <v>6459761</v>
      </c>
      <c r="S19" s="60"/>
      <c r="T19" s="60"/>
      <c r="U19" s="60"/>
      <c r="V19" s="60"/>
      <c r="W19" s="60">
        <v>6459761</v>
      </c>
      <c r="X19" s="60">
        <v>227409990</v>
      </c>
      <c r="Y19" s="60">
        <v>-220950229</v>
      </c>
      <c r="Z19" s="140">
        <v>-97.16</v>
      </c>
      <c r="AA19" s="62">
        <v>303213320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113926</v>
      </c>
      <c r="D22" s="155"/>
      <c r="E22" s="59">
        <v>50000</v>
      </c>
      <c r="F22" s="60">
        <v>113926</v>
      </c>
      <c r="G22" s="60"/>
      <c r="H22" s="60"/>
      <c r="I22" s="60"/>
      <c r="J22" s="60"/>
      <c r="K22" s="60">
        <v>184138</v>
      </c>
      <c r="L22" s="60"/>
      <c r="M22" s="60"/>
      <c r="N22" s="60"/>
      <c r="O22" s="60">
        <v>149032</v>
      </c>
      <c r="P22" s="60"/>
      <c r="Q22" s="60">
        <v>149032</v>
      </c>
      <c r="R22" s="60">
        <v>149032</v>
      </c>
      <c r="S22" s="60"/>
      <c r="T22" s="60"/>
      <c r="U22" s="60"/>
      <c r="V22" s="60"/>
      <c r="W22" s="60">
        <v>149032</v>
      </c>
      <c r="X22" s="60">
        <v>85445</v>
      </c>
      <c r="Y22" s="60">
        <v>63587</v>
      </c>
      <c r="Z22" s="140">
        <v>74.42</v>
      </c>
      <c r="AA22" s="62">
        <v>113926</v>
      </c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374870946</v>
      </c>
      <c r="D24" s="168">
        <f>SUM(D15:D23)</f>
        <v>0</v>
      </c>
      <c r="E24" s="76">
        <f t="shared" si="1"/>
        <v>334621233</v>
      </c>
      <c r="F24" s="77">
        <f t="shared" si="1"/>
        <v>374870946</v>
      </c>
      <c r="G24" s="77">
        <f t="shared" si="1"/>
        <v>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80762451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78135486</v>
      </c>
      <c r="P24" s="77">
        <f t="shared" si="1"/>
        <v>0</v>
      </c>
      <c r="Q24" s="77">
        <f t="shared" si="1"/>
        <v>78152493</v>
      </c>
      <c r="R24" s="77">
        <f t="shared" si="1"/>
        <v>78152493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78152493</v>
      </c>
      <c r="X24" s="77">
        <f t="shared" si="1"/>
        <v>281153210</v>
      </c>
      <c r="Y24" s="77">
        <f t="shared" si="1"/>
        <v>-203000717</v>
      </c>
      <c r="Z24" s="212">
        <f>+IF(X24&lt;&gt;0,+(Y24/X24)*100,0)</f>
        <v>-72.20288077095047</v>
      </c>
      <c r="AA24" s="79">
        <f>SUM(AA15:AA23)</f>
        <v>374870946</v>
      </c>
    </row>
    <row r="25" spans="1:27" ht="12.75">
      <c r="A25" s="250" t="s">
        <v>159</v>
      </c>
      <c r="B25" s="251"/>
      <c r="C25" s="168">
        <f aca="true" t="shared" si="2" ref="C25:Y25">+C12+C24</f>
        <v>388454108</v>
      </c>
      <c r="D25" s="168">
        <f>+D12+D24</f>
        <v>0</v>
      </c>
      <c r="E25" s="72">
        <f t="shared" si="2"/>
        <v>358997300</v>
      </c>
      <c r="F25" s="73">
        <f t="shared" si="2"/>
        <v>396533505</v>
      </c>
      <c r="G25" s="73">
        <f t="shared" si="2"/>
        <v>0</v>
      </c>
      <c r="H25" s="73">
        <f t="shared" si="2"/>
        <v>0</v>
      </c>
      <c r="I25" s="73">
        <f t="shared" si="2"/>
        <v>0</v>
      </c>
      <c r="J25" s="73">
        <f t="shared" si="2"/>
        <v>0</v>
      </c>
      <c r="K25" s="73">
        <f t="shared" si="2"/>
        <v>143206104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103198050</v>
      </c>
      <c r="P25" s="73">
        <f t="shared" si="2"/>
        <v>0</v>
      </c>
      <c r="Q25" s="73">
        <f t="shared" si="2"/>
        <v>108613523</v>
      </c>
      <c r="R25" s="73">
        <f t="shared" si="2"/>
        <v>108613523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108613523</v>
      </c>
      <c r="X25" s="73">
        <f t="shared" si="2"/>
        <v>297400129</v>
      </c>
      <c r="Y25" s="73">
        <f t="shared" si="2"/>
        <v>-188786606</v>
      </c>
      <c r="Z25" s="170">
        <f>+IF(X25&lt;&gt;0,+(Y25/X25)*100,0)</f>
        <v>-63.478992640248656</v>
      </c>
      <c r="AA25" s="74">
        <f>+AA12+AA24</f>
        <v>396533505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487267</v>
      </c>
      <c r="D30" s="155"/>
      <c r="E30" s="59">
        <v>702385</v>
      </c>
      <c r="F30" s="60">
        <v>487267</v>
      </c>
      <c r="G30" s="60"/>
      <c r="H30" s="60"/>
      <c r="I30" s="60"/>
      <c r="J30" s="60"/>
      <c r="K30" s="60"/>
      <c r="L30" s="60"/>
      <c r="M30" s="60"/>
      <c r="N30" s="60"/>
      <c r="O30" s="60">
        <v>-487268</v>
      </c>
      <c r="P30" s="60"/>
      <c r="Q30" s="60">
        <v>-487268</v>
      </c>
      <c r="R30" s="60">
        <v>-487268</v>
      </c>
      <c r="S30" s="60"/>
      <c r="T30" s="60"/>
      <c r="U30" s="60"/>
      <c r="V30" s="60"/>
      <c r="W30" s="60">
        <v>-487268</v>
      </c>
      <c r="X30" s="60">
        <v>365450</v>
      </c>
      <c r="Y30" s="60">
        <v>-852718</v>
      </c>
      <c r="Z30" s="140">
        <v>-233.33</v>
      </c>
      <c r="AA30" s="62">
        <v>487267</v>
      </c>
    </row>
    <row r="31" spans="1:27" ht="12.75">
      <c r="A31" s="249" t="s">
        <v>163</v>
      </c>
      <c r="B31" s="182"/>
      <c r="C31" s="155"/>
      <c r="D31" s="155"/>
      <c r="E31" s="59">
        <v>80503</v>
      </c>
      <c r="F31" s="60">
        <v>80503</v>
      </c>
      <c r="G31" s="60"/>
      <c r="H31" s="60"/>
      <c r="I31" s="60"/>
      <c r="J31" s="60"/>
      <c r="K31" s="60">
        <v>4606695</v>
      </c>
      <c r="L31" s="60"/>
      <c r="M31" s="60"/>
      <c r="N31" s="60"/>
      <c r="O31" s="60">
        <v>10138302</v>
      </c>
      <c r="P31" s="60"/>
      <c r="Q31" s="60">
        <v>10996509</v>
      </c>
      <c r="R31" s="60">
        <v>10996509</v>
      </c>
      <c r="S31" s="60"/>
      <c r="T31" s="60"/>
      <c r="U31" s="60"/>
      <c r="V31" s="60"/>
      <c r="W31" s="60">
        <v>10996509</v>
      </c>
      <c r="X31" s="60">
        <v>60377</v>
      </c>
      <c r="Y31" s="60">
        <v>10936132</v>
      </c>
      <c r="Z31" s="140">
        <v>18113.08</v>
      </c>
      <c r="AA31" s="62">
        <v>80503</v>
      </c>
    </row>
    <row r="32" spans="1:27" ht="12.75">
      <c r="A32" s="249" t="s">
        <v>164</v>
      </c>
      <c r="B32" s="182"/>
      <c r="C32" s="155">
        <v>24860255</v>
      </c>
      <c r="D32" s="155"/>
      <c r="E32" s="59">
        <v>14948169</v>
      </c>
      <c r="F32" s="60">
        <v>24860255</v>
      </c>
      <c r="G32" s="60"/>
      <c r="H32" s="60"/>
      <c r="I32" s="60"/>
      <c r="J32" s="60"/>
      <c r="K32" s="60">
        <v>27880457</v>
      </c>
      <c r="L32" s="60"/>
      <c r="M32" s="60"/>
      <c r="N32" s="60"/>
      <c r="O32" s="60">
        <v>-3499530</v>
      </c>
      <c r="P32" s="60"/>
      <c r="Q32" s="60">
        <v>-3898451</v>
      </c>
      <c r="R32" s="60">
        <v>-3898451</v>
      </c>
      <c r="S32" s="60"/>
      <c r="T32" s="60"/>
      <c r="U32" s="60"/>
      <c r="V32" s="60"/>
      <c r="W32" s="60">
        <v>-3898451</v>
      </c>
      <c r="X32" s="60">
        <v>18645191</v>
      </c>
      <c r="Y32" s="60">
        <v>-22543642</v>
      </c>
      <c r="Z32" s="140">
        <v>-120.91</v>
      </c>
      <c r="AA32" s="62">
        <v>24860255</v>
      </c>
    </row>
    <row r="33" spans="1:27" ht="12.75">
      <c r="A33" s="249" t="s">
        <v>165</v>
      </c>
      <c r="B33" s="182"/>
      <c r="C33" s="155">
        <v>970987</v>
      </c>
      <c r="D33" s="155"/>
      <c r="E33" s="59">
        <v>750000</v>
      </c>
      <c r="F33" s="60">
        <v>970987</v>
      </c>
      <c r="G33" s="60"/>
      <c r="H33" s="60"/>
      <c r="I33" s="60"/>
      <c r="J33" s="60"/>
      <c r="K33" s="60">
        <v>-10307013</v>
      </c>
      <c r="L33" s="60"/>
      <c r="M33" s="60"/>
      <c r="N33" s="60"/>
      <c r="O33" s="60">
        <v>-596413</v>
      </c>
      <c r="P33" s="60"/>
      <c r="Q33" s="60">
        <v>-4304027</v>
      </c>
      <c r="R33" s="60">
        <v>-4304027</v>
      </c>
      <c r="S33" s="60"/>
      <c r="T33" s="60"/>
      <c r="U33" s="60"/>
      <c r="V33" s="60"/>
      <c r="W33" s="60">
        <v>-4304027</v>
      </c>
      <c r="X33" s="60">
        <v>728240</v>
      </c>
      <c r="Y33" s="60">
        <v>-5032267</v>
      </c>
      <c r="Z33" s="140">
        <v>-691.02</v>
      </c>
      <c r="AA33" s="62">
        <v>970987</v>
      </c>
    </row>
    <row r="34" spans="1:27" ht="12.75">
      <c r="A34" s="250" t="s">
        <v>58</v>
      </c>
      <c r="B34" s="251"/>
      <c r="C34" s="168">
        <f aca="true" t="shared" si="3" ref="C34:Y34">SUM(C29:C33)</f>
        <v>26318509</v>
      </c>
      <c r="D34" s="168">
        <f>SUM(D29:D33)</f>
        <v>0</v>
      </c>
      <c r="E34" s="72">
        <f t="shared" si="3"/>
        <v>16481057</v>
      </c>
      <c r="F34" s="73">
        <f t="shared" si="3"/>
        <v>26399012</v>
      </c>
      <c r="G34" s="73">
        <f t="shared" si="3"/>
        <v>0</v>
      </c>
      <c r="H34" s="73">
        <f t="shared" si="3"/>
        <v>0</v>
      </c>
      <c r="I34" s="73">
        <f t="shared" si="3"/>
        <v>0</v>
      </c>
      <c r="J34" s="73">
        <f t="shared" si="3"/>
        <v>0</v>
      </c>
      <c r="K34" s="73">
        <f t="shared" si="3"/>
        <v>22180139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5555091</v>
      </c>
      <c r="P34" s="73">
        <f t="shared" si="3"/>
        <v>0</v>
      </c>
      <c r="Q34" s="73">
        <f t="shared" si="3"/>
        <v>2306763</v>
      </c>
      <c r="R34" s="73">
        <f t="shared" si="3"/>
        <v>2306763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2306763</v>
      </c>
      <c r="X34" s="73">
        <f t="shared" si="3"/>
        <v>19799258</v>
      </c>
      <c r="Y34" s="73">
        <f t="shared" si="3"/>
        <v>-17492495</v>
      </c>
      <c r="Z34" s="170">
        <f>+IF(X34&lt;&gt;0,+(Y34/X34)*100,0)</f>
        <v>-88.34924520908814</v>
      </c>
      <c r="AA34" s="74">
        <f>SUM(AA29:AA33)</f>
        <v>26399012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1023508</v>
      </c>
      <c r="D37" s="155"/>
      <c r="E37" s="59">
        <v>1545634</v>
      </c>
      <c r="F37" s="60">
        <v>1023508</v>
      </c>
      <c r="G37" s="60"/>
      <c r="H37" s="60"/>
      <c r="I37" s="60"/>
      <c r="J37" s="60"/>
      <c r="K37" s="60">
        <v>-2891432</v>
      </c>
      <c r="L37" s="60"/>
      <c r="M37" s="60"/>
      <c r="N37" s="60"/>
      <c r="O37" s="60">
        <v>-2891432</v>
      </c>
      <c r="P37" s="60"/>
      <c r="Q37" s="60">
        <v>-2891432</v>
      </c>
      <c r="R37" s="60">
        <v>-2891432</v>
      </c>
      <c r="S37" s="60"/>
      <c r="T37" s="60"/>
      <c r="U37" s="60"/>
      <c r="V37" s="60"/>
      <c r="W37" s="60">
        <v>-2891432</v>
      </c>
      <c r="X37" s="60">
        <v>767631</v>
      </c>
      <c r="Y37" s="60">
        <v>-3659063</v>
      </c>
      <c r="Z37" s="140">
        <v>-476.67</v>
      </c>
      <c r="AA37" s="62">
        <v>1023508</v>
      </c>
    </row>
    <row r="38" spans="1:27" ht="12.75">
      <c r="A38" s="249" t="s">
        <v>165</v>
      </c>
      <c r="B38" s="182"/>
      <c r="C38" s="155">
        <v>17755542</v>
      </c>
      <c r="D38" s="155"/>
      <c r="E38" s="59">
        <v>15500000</v>
      </c>
      <c r="F38" s="60">
        <v>17755542</v>
      </c>
      <c r="G38" s="60"/>
      <c r="H38" s="60"/>
      <c r="I38" s="60"/>
      <c r="J38" s="60"/>
      <c r="K38" s="60">
        <v>-6720596</v>
      </c>
      <c r="L38" s="60"/>
      <c r="M38" s="60"/>
      <c r="N38" s="60"/>
      <c r="O38" s="60">
        <v>-6720596</v>
      </c>
      <c r="P38" s="60"/>
      <c r="Q38" s="60">
        <v>-6720596</v>
      </c>
      <c r="R38" s="60">
        <v>-6720596</v>
      </c>
      <c r="S38" s="60"/>
      <c r="T38" s="60"/>
      <c r="U38" s="60"/>
      <c r="V38" s="60"/>
      <c r="W38" s="60">
        <v>-6720596</v>
      </c>
      <c r="X38" s="60">
        <v>13316657</v>
      </c>
      <c r="Y38" s="60">
        <v>-20037253</v>
      </c>
      <c r="Z38" s="140">
        <v>-150.47</v>
      </c>
      <c r="AA38" s="62">
        <v>17755542</v>
      </c>
    </row>
    <row r="39" spans="1:27" ht="12.75">
      <c r="A39" s="250" t="s">
        <v>59</v>
      </c>
      <c r="B39" s="253"/>
      <c r="C39" s="168">
        <f aca="true" t="shared" si="4" ref="C39:Y39">SUM(C37:C38)</f>
        <v>18779050</v>
      </c>
      <c r="D39" s="168">
        <f>SUM(D37:D38)</f>
        <v>0</v>
      </c>
      <c r="E39" s="76">
        <f t="shared" si="4"/>
        <v>17045634</v>
      </c>
      <c r="F39" s="77">
        <f t="shared" si="4"/>
        <v>18779050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-9612028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-9612028</v>
      </c>
      <c r="P39" s="77">
        <f t="shared" si="4"/>
        <v>0</v>
      </c>
      <c r="Q39" s="77">
        <f t="shared" si="4"/>
        <v>-9612028</v>
      </c>
      <c r="R39" s="77">
        <f t="shared" si="4"/>
        <v>-9612028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-9612028</v>
      </c>
      <c r="X39" s="77">
        <f t="shared" si="4"/>
        <v>14084288</v>
      </c>
      <c r="Y39" s="77">
        <f t="shared" si="4"/>
        <v>-23696316</v>
      </c>
      <c r="Z39" s="212">
        <f>+IF(X39&lt;&gt;0,+(Y39/X39)*100,0)</f>
        <v>-168.24646016894854</v>
      </c>
      <c r="AA39" s="79">
        <f>SUM(AA37:AA38)</f>
        <v>18779050</v>
      </c>
    </row>
    <row r="40" spans="1:27" ht="12.75">
      <c r="A40" s="250" t="s">
        <v>167</v>
      </c>
      <c r="B40" s="251"/>
      <c r="C40" s="168">
        <f aca="true" t="shared" si="5" ref="C40:Y40">+C34+C39</f>
        <v>45097559</v>
      </c>
      <c r="D40" s="168">
        <f>+D34+D39</f>
        <v>0</v>
      </c>
      <c r="E40" s="72">
        <f t="shared" si="5"/>
        <v>33526691</v>
      </c>
      <c r="F40" s="73">
        <f t="shared" si="5"/>
        <v>45178062</v>
      </c>
      <c r="G40" s="73">
        <f t="shared" si="5"/>
        <v>0</v>
      </c>
      <c r="H40" s="73">
        <f t="shared" si="5"/>
        <v>0</v>
      </c>
      <c r="I40" s="73">
        <f t="shared" si="5"/>
        <v>0</v>
      </c>
      <c r="J40" s="73">
        <f t="shared" si="5"/>
        <v>0</v>
      </c>
      <c r="K40" s="73">
        <f t="shared" si="5"/>
        <v>12568111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-4056937</v>
      </c>
      <c r="P40" s="73">
        <f t="shared" si="5"/>
        <v>0</v>
      </c>
      <c r="Q40" s="73">
        <f t="shared" si="5"/>
        <v>-7305265</v>
      </c>
      <c r="R40" s="73">
        <f t="shared" si="5"/>
        <v>-7305265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-7305265</v>
      </c>
      <c r="X40" s="73">
        <f t="shared" si="5"/>
        <v>33883546</v>
      </c>
      <c r="Y40" s="73">
        <f t="shared" si="5"/>
        <v>-41188811</v>
      </c>
      <c r="Z40" s="170">
        <f>+IF(X40&lt;&gt;0,+(Y40/X40)*100,0)</f>
        <v>-121.55991878772075</v>
      </c>
      <c r="AA40" s="74">
        <f>+AA34+AA39</f>
        <v>45178062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343356549</v>
      </c>
      <c r="D42" s="257">
        <f>+D25-D40</f>
        <v>0</v>
      </c>
      <c r="E42" s="258">
        <f t="shared" si="6"/>
        <v>325470609</v>
      </c>
      <c r="F42" s="259">
        <f t="shared" si="6"/>
        <v>351355443</v>
      </c>
      <c r="G42" s="259">
        <f t="shared" si="6"/>
        <v>0</v>
      </c>
      <c r="H42" s="259">
        <f t="shared" si="6"/>
        <v>0</v>
      </c>
      <c r="I42" s="259">
        <f t="shared" si="6"/>
        <v>0</v>
      </c>
      <c r="J42" s="259">
        <f t="shared" si="6"/>
        <v>0</v>
      </c>
      <c r="K42" s="259">
        <f t="shared" si="6"/>
        <v>130637993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107254987</v>
      </c>
      <c r="P42" s="259">
        <f t="shared" si="6"/>
        <v>0</v>
      </c>
      <c r="Q42" s="259">
        <f t="shared" si="6"/>
        <v>115918788</v>
      </c>
      <c r="R42" s="259">
        <f t="shared" si="6"/>
        <v>115918788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115918788</v>
      </c>
      <c r="X42" s="259">
        <f t="shared" si="6"/>
        <v>263516583</v>
      </c>
      <c r="Y42" s="259">
        <f t="shared" si="6"/>
        <v>-147597795</v>
      </c>
      <c r="Z42" s="260">
        <f>+IF(X42&lt;&gt;0,+(Y42/X42)*100,0)</f>
        <v>-56.01081849182903</v>
      </c>
      <c r="AA42" s="261">
        <f>+AA25-AA40</f>
        <v>351355443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343356549</v>
      </c>
      <c r="D45" s="155"/>
      <c r="E45" s="59">
        <v>325470610</v>
      </c>
      <c r="F45" s="60">
        <v>351355443</v>
      </c>
      <c r="G45" s="60"/>
      <c r="H45" s="60"/>
      <c r="I45" s="60"/>
      <c r="J45" s="60"/>
      <c r="K45" s="60">
        <v>130637993</v>
      </c>
      <c r="L45" s="60"/>
      <c r="M45" s="60"/>
      <c r="N45" s="60"/>
      <c r="O45" s="60">
        <v>107254985</v>
      </c>
      <c r="P45" s="60"/>
      <c r="Q45" s="60">
        <v>115918787</v>
      </c>
      <c r="R45" s="60">
        <v>115918787</v>
      </c>
      <c r="S45" s="60"/>
      <c r="T45" s="60"/>
      <c r="U45" s="60"/>
      <c r="V45" s="60"/>
      <c r="W45" s="60">
        <v>115918787</v>
      </c>
      <c r="X45" s="60">
        <v>263516582</v>
      </c>
      <c r="Y45" s="60">
        <v>-147597795</v>
      </c>
      <c r="Z45" s="139">
        <v>-56.01</v>
      </c>
      <c r="AA45" s="62">
        <v>351355443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343356549</v>
      </c>
      <c r="D48" s="217">
        <f>SUM(D45:D47)</f>
        <v>0</v>
      </c>
      <c r="E48" s="264">
        <f t="shared" si="7"/>
        <v>325470610</v>
      </c>
      <c r="F48" s="219">
        <f t="shared" si="7"/>
        <v>351355443</v>
      </c>
      <c r="G48" s="219">
        <f t="shared" si="7"/>
        <v>0</v>
      </c>
      <c r="H48" s="219">
        <f t="shared" si="7"/>
        <v>0</v>
      </c>
      <c r="I48" s="219">
        <f t="shared" si="7"/>
        <v>0</v>
      </c>
      <c r="J48" s="219">
        <f t="shared" si="7"/>
        <v>0</v>
      </c>
      <c r="K48" s="219">
        <f t="shared" si="7"/>
        <v>130637993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107254985</v>
      </c>
      <c r="P48" s="219">
        <f t="shared" si="7"/>
        <v>0</v>
      </c>
      <c r="Q48" s="219">
        <f t="shared" si="7"/>
        <v>115918787</v>
      </c>
      <c r="R48" s="219">
        <f t="shared" si="7"/>
        <v>115918787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115918787</v>
      </c>
      <c r="X48" s="219">
        <f t="shared" si="7"/>
        <v>263516582</v>
      </c>
      <c r="Y48" s="219">
        <f t="shared" si="7"/>
        <v>-147597795</v>
      </c>
      <c r="Z48" s="265">
        <f>+IF(X48&lt;&gt;0,+(Y48/X48)*100,0)</f>
        <v>-56.010818704380426</v>
      </c>
      <c r="AA48" s="232">
        <f>SUM(AA45:AA47)</f>
        <v>351355443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11459573</v>
      </c>
      <c r="D6" s="155"/>
      <c r="E6" s="59">
        <v>23000004</v>
      </c>
      <c r="F6" s="60">
        <v>23000002</v>
      </c>
      <c r="G6" s="60">
        <v>1032665</v>
      </c>
      <c r="H6" s="60">
        <v>981026</v>
      </c>
      <c r="I6" s="60">
        <v>1379746</v>
      </c>
      <c r="J6" s="60">
        <v>3393437</v>
      </c>
      <c r="K6" s="60">
        <v>1441021</v>
      </c>
      <c r="L6" s="60">
        <v>1103329</v>
      </c>
      <c r="M6" s="60">
        <v>1264233</v>
      </c>
      <c r="N6" s="60">
        <v>3808583</v>
      </c>
      <c r="O6" s="60">
        <v>1382281</v>
      </c>
      <c r="P6" s="60">
        <v>1699513</v>
      </c>
      <c r="Q6" s="60">
        <v>1490638</v>
      </c>
      <c r="R6" s="60">
        <v>4572432</v>
      </c>
      <c r="S6" s="60"/>
      <c r="T6" s="60"/>
      <c r="U6" s="60"/>
      <c r="V6" s="60"/>
      <c r="W6" s="60">
        <v>11774452</v>
      </c>
      <c r="X6" s="60">
        <v>15101011</v>
      </c>
      <c r="Y6" s="60">
        <v>-3326559</v>
      </c>
      <c r="Z6" s="140">
        <v>-22.03</v>
      </c>
      <c r="AA6" s="62">
        <v>23000002</v>
      </c>
    </row>
    <row r="7" spans="1:27" ht="12.75">
      <c r="A7" s="249" t="s">
        <v>32</v>
      </c>
      <c r="B7" s="182"/>
      <c r="C7" s="155">
        <v>5570568</v>
      </c>
      <c r="D7" s="155"/>
      <c r="E7" s="59">
        <v>18263460</v>
      </c>
      <c r="F7" s="60">
        <v>17615815</v>
      </c>
      <c r="G7" s="60">
        <v>525623</v>
      </c>
      <c r="H7" s="60">
        <v>463177</v>
      </c>
      <c r="I7" s="60">
        <v>703929</v>
      </c>
      <c r="J7" s="60">
        <v>1692729</v>
      </c>
      <c r="K7" s="60">
        <v>754935</v>
      </c>
      <c r="L7" s="60">
        <v>861684</v>
      </c>
      <c r="M7" s="60">
        <v>770611</v>
      </c>
      <c r="N7" s="60">
        <v>2387230</v>
      </c>
      <c r="O7" s="60">
        <v>826121</v>
      </c>
      <c r="P7" s="60">
        <v>980402</v>
      </c>
      <c r="Q7" s="60">
        <v>465090</v>
      </c>
      <c r="R7" s="60">
        <v>2271613</v>
      </c>
      <c r="S7" s="60"/>
      <c r="T7" s="60"/>
      <c r="U7" s="60"/>
      <c r="V7" s="60"/>
      <c r="W7" s="60">
        <v>6351572</v>
      </c>
      <c r="X7" s="60">
        <v>10847887</v>
      </c>
      <c r="Y7" s="60">
        <v>-4496315</v>
      </c>
      <c r="Z7" s="140">
        <v>-41.45</v>
      </c>
      <c r="AA7" s="62">
        <v>17615815</v>
      </c>
    </row>
    <row r="8" spans="1:27" ht="12.75">
      <c r="A8" s="249" t="s">
        <v>178</v>
      </c>
      <c r="B8" s="182"/>
      <c r="C8" s="155">
        <v>3277764</v>
      </c>
      <c r="D8" s="155"/>
      <c r="E8" s="59">
        <v>16400712</v>
      </c>
      <c r="F8" s="60">
        <v>15765699</v>
      </c>
      <c r="G8" s="60">
        <v>672885</v>
      </c>
      <c r="H8" s="60">
        <v>777418</v>
      </c>
      <c r="I8" s="60">
        <v>821246</v>
      </c>
      <c r="J8" s="60">
        <v>2271549</v>
      </c>
      <c r="K8" s="60">
        <v>655298</v>
      </c>
      <c r="L8" s="60">
        <v>700500</v>
      </c>
      <c r="M8" s="60">
        <v>174910</v>
      </c>
      <c r="N8" s="60">
        <v>1530708</v>
      </c>
      <c r="O8" s="60">
        <v>783636</v>
      </c>
      <c r="P8" s="60">
        <v>545801</v>
      </c>
      <c r="Q8" s="60">
        <v>595689</v>
      </c>
      <c r="R8" s="60">
        <v>1925126</v>
      </c>
      <c r="S8" s="60"/>
      <c r="T8" s="60"/>
      <c r="U8" s="60"/>
      <c r="V8" s="60"/>
      <c r="W8" s="60">
        <v>5727383</v>
      </c>
      <c r="X8" s="60">
        <v>9783978</v>
      </c>
      <c r="Y8" s="60">
        <v>-4056595</v>
      </c>
      <c r="Z8" s="140">
        <v>-41.46</v>
      </c>
      <c r="AA8" s="62">
        <v>15765699</v>
      </c>
    </row>
    <row r="9" spans="1:27" ht="12.75">
      <c r="A9" s="249" t="s">
        <v>179</v>
      </c>
      <c r="B9" s="182"/>
      <c r="C9" s="155">
        <v>48789390</v>
      </c>
      <c r="D9" s="155"/>
      <c r="E9" s="59">
        <v>42876998</v>
      </c>
      <c r="F9" s="60">
        <v>42877000</v>
      </c>
      <c r="G9" s="60">
        <v>16440000</v>
      </c>
      <c r="H9" s="60">
        <v>2260000</v>
      </c>
      <c r="I9" s="60"/>
      <c r="J9" s="60">
        <v>18700000</v>
      </c>
      <c r="K9" s="60"/>
      <c r="L9" s="60"/>
      <c r="M9" s="60">
        <v>13597000</v>
      </c>
      <c r="N9" s="60">
        <v>13597000</v>
      </c>
      <c r="O9" s="60"/>
      <c r="P9" s="60">
        <v>710000</v>
      </c>
      <c r="Q9" s="60">
        <v>9865000</v>
      </c>
      <c r="R9" s="60">
        <v>10575000</v>
      </c>
      <c r="S9" s="60"/>
      <c r="T9" s="60"/>
      <c r="U9" s="60"/>
      <c r="V9" s="60"/>
      <c r="W9" s="60">
        <v>42872000</v>
      </c>
      <c r="X9" s="60">
        <v>42462000</v>
      </c>
      <c r="Y9" s="60">
        <v>410000</v>
      </c>
      <c r="Z9" s="140">
        <v>0.97</v>
      </c>
      <c r="AA9" s="62">
        <v>42877000</v>
      </c>
    </row>
    <row r="10" spans="1:27" ht="12.75">
      <c r="A10" s="249" t="s">
        <v>180</v>
      </c>
      <c r="B10" s="182"/>
      <c r="C10" s="155">
        <v>33065000</v>
      </c>
      <c r="D10" s="155"/>
      <c r="E10" s="59">
        <v>16072000</v>
      </c>
      <c r="F10" s="60">
        <v>19605794</v>
      </c>
      <c r="G10" s="60">
        <v>2594000</v>
      </c>
      <c r="H10" s="60"/>
      <c r="I10" s="60">
        <v>2000000</v>
      </c>
      <c r="J10" s="60">
        <v>4594000</v>
      </c>
      <c r="K10" s="60">
        <v>2000000</v>
      </c>
      <c r="L10" s="60"/>
      <c r="M10" s="60">
        <v>7695000</v>
      </c>
      <c r="N10" s="60">
        <v>9695000</v>
      </c>
      <c r="O10" s="60"/>
      <c r="P10" s="60"/>
      <c r="Q10" s="60">
        <v>1783000</v>
      </c>
      <c r="R10" s="60">
        <v>1783000</v>
      </c>
      <c r="S10" s="60"/>
      <c r="T10" s="60"/>
      <c r="U10" s="60"/>
      <c r="V10" s="60"/>
      <c r="W10" s="60">
        <v>16072000</v>
      </c>
      <c r="X10" s="60">
        <v>16072000</v>
      </c>
      <c r="Y10" s="60"/>
      <c r="Z10" s="140"/>
      <c r="AA10" s="62">
        <v>19605794</v>
      </c>
    </row>
    <row r="11" spans="1:27" ht="12.75">
      <c r="A11" s="249" t="s">
        <v>181</v>
      </c>
      <c r="B11" s="182"/>
      <c r="C11" s="155">
        <v>5566736</v>
      </c>
      <c r="D11" s="155"/>
      <c r="E11" s="59">
        <v>4500000</v>
      </c>
      <c r="F11" s="60">
        <v>6500001</v>
      </c>
      <c r="G11" s="60">
        <v>52038</v>
      </c>
      <c r="H11" s="60">
        <v>24532</v>
      </c>
      <c r="I11" s="60">
        <v>61216</v>
      </c>
      <c r="J11" s="60">
        <v>137786</v>
      </c>
      <c r="K11" s="60">
        <v>81024</v>
      </c>
      <c r="L11" s="60">
        <v>77370</v>
      </c>
      <c r="M11" s="60">
        <v>45271</v>
      </c>
      <c r="N11" s="60">
        <v>203665</v>
      </c>
      <c r="O11" s="60">
        <v>46213</v>
      </c>
      <c r="P11" s="60">
        <v>123004</v>
      </c>
      <c r="Q11" s="60">
        <v>109137</v>
      </c>
      <c r="R11" s="60">
        <v>278354</v>
      </c>
      <c r="S11" s="60"/>
      <c r="T11" s="60"/>
      <c r="U11" s="60"/>
      <c r="V11" s="60"/>
      <c r="W11" s="60">
        <v>619805</v>
      </c>
      <c r="X11" s="60">
        <v>3420726</v>
      </c>
      <c r="Y11" s="60">
        <v>-2800921</v>
      </c>
      <c r="Z11" s="140">
        <v>-81.88</v>
      </c>
      <c r="AA11" s="62">
        <v>6500001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-90879227</v>
      </c>
      <c r="D14" s="155"/>
      <c r="E14" s="59">
        <v>-99613392</v>
      </c>
      <c r="F14" s="60">
        <v>-101652061</v>
      </c>
      <c r="G14" s="60">
        <v>-9821693</v>
      </c>
      <c r="H14" s="60">
        <v>-6185901</v>
      </c>
      <c r="I14" s="60">
        <v>-7884038</v>
      </c>
      <c r="J14" s="60">
        <v>-23891632</v>
      </c>
      <c r="K14" s="60">
        <v>-5483010</v>
      </c>
      <c r="L14" s="60">
        <v>-7000466</v>
      </c>
      <c r="M14" s="60">
        <v>-9005708</v>
      </c>
      <c r="N14" s="60">
        <v>-21489184</v>
      </c>
      <c r="O14" s="60">
        <v>-6246065</v>
      </c>
      <c r="P14" s="60">
        <v>-6870893</v>
      </c>
      <c r="Q14" s="60">
        <v>-9085528</v>
      </c>
      <c r="R14" s="60">
        <v>-22202486</v>
      </c>
      <c r="S14" s="60"/>
      <c r="T14" s="60"/>
      <c r="U14" s="60"/>
      <c r="V14" s="60"/>
      <c r="W14" s="60">
        <v>-67583302</v>
      </c>
      <c r="X14" s="60">
        <v>-78832531</v>
      </c>
      <c r="Y14" s="60">
        <v>11249229</v>
      </c>
      <c r="Z14" s="140">
        <v>-14.27</v>
      </c>
      <c r="AA14" s="62">
        <v>-101652061</v>
      </c>
    </row>
    <row r="15" spans="1:27" ht="12.75">
      <c r="A15" s="249" t="s">
        <v>40</v>
      </c>
      <c r="B15" s="182"/>
      <c r="C15" s="155">
        <v>-5651226</v>
      </c>
      <c r="D15" s="155"/>
      <c r="E15" s="59">
        <v>-259700</v>
      </c>
      <c r="F15" s="60">
        <v>-148264</v>
      </c>
      <c r="G15" s="60">
        <v>-52629</v>
      </c>
      <c r="H15" s="60"/>
      <c r="I15" s="60"/>
      <c r="J15" s="60">
        <v>-52629</v>
      </c>
      <c r="K15" s="60">
        <v>-49504</v>
      </c>
      <c r="L15" s="60"/>
      <c r="M15" s="60">
        <v>-46131</v>
      </c>
      <c r="N15" s="60">
        <v>-95635</v>
      </c>
      <c r="O15" s="60"/>
      <c r="P15" s="60"/>
      <c r="Q15" s="60">
        <v>-41036</v>
      </c>
      <c r="R15" s="60">
        <v>-41036</v>
      </c>
      <c r="S15" s="60"/>
      <c r="T15" s="60"/>
      <c r="U15" s="60"/>
      <c r="V15" s="60"/>
      <c r="W15" s="60">
        <v>-189300</v>
      </c>
      <c r="X15" s="60">
        <v>-148264</v>
      </c>
      <c r="Y15" s="60">
        <v>-41036</v>
      </c>
      <c r="Z15" s="140">
        <v>27.68</v>
      </c>
      <c r="AA15" s="62">
        <v>-148264</v>
      </c>
    </row>
    <row r="16" spans="1:27" ht="12.7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11198578</v>
      </c>
      <c r="D17" s="168">
        <f t="shared" si="0"/>
        <v>0</v>
      </c>
      <c r="E17" s="72">
        <f t="shared" si="0"/>
        <v>21240082</v>
      </c>
      <c r="F17" s="73">
        <f t="shared" si="0"/>
        <v>23563986</v>
      </c>
      <c r="G17" s="73">
        <f t="shared" si="0"/>
        <v>11442889</v>
      </c>
      <c r="H17" s="73">
        <f t="shared" si="0"/>
        <v>-1679748</v>
      </c>
      <c r="I17" s="73">
        <f t="shared" si="0"/>
        <v>-2917901</v>
      </c>
      <c r="J17" s="73">
        <f t="shared" si="0"/>
        <v>6845240</v>
      </c>
      <c r="K17" s="73">
        <f t="shared" si="0"/>
        <v>-600236</v>
      </c>
      <c r="L17" s="73">
        <f t="shared" si="0"/>
        <v>-4257583</v>
      </c>
      <c r="M17" s="73">
        <f t="shared" si="0"/>
        <v>14495186</v>
      </c>
      <c r="N17" s="73">
        <f t="shared" si="0"/>
        <v>9637367</v>
      </c>
      <c r="O17" s="73">
        <f t="shared" si="0"/>
        <v>-3207814</v>
      </c>
      <c r="P17" s="73">
        <f t="shared" si="0"/>
        <v>-2812173</v>
      </c>
      <c r="Q17" s="73">
        <f t="shared" si="0"/>
        <v>5181990</v>
      </c>
      <c r="R17" s="73">
        <f t="shared" si="0"/>
        <v>-837997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15644610</v>
      </c>
      <c r="X17" s="73">
        <f t="shared" si="0"/>
        <v>18706807</v>
      </c>
      <c r="Y17" s="73">
        <f t="shared" si="0"/>
        <v>-3062197</v>
      </c>
      <c r="Z17" s="170">
        <f>+IF(X17&lt;&gt;0,+(Y17/X17)*100,0)</f>
        <v>-16.3694263804614</v>
      </c>
      <c r="AA17" s="74">
        <f>SUM(AA6:AA16)</f>
        <v>23563986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>
        <v>200004</v>
      </c>
      <c r="F21" s="60">
        <v>200000</v>
      </c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>
        <v>200000</v>
      </c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-29559476</v>
      </c>
      <c r="D26" s="155"/>
      <c r="E26" s="59">
        <v>-20674848</v>
      </c>
      <c r="F26" s="60">
        <v>-21718761</v>
      </c>
      <c r="G26" s="60">
        <v>-14947</v>
      </c>
      <c r="H26" s="60">
        <v>-228125</v>
      </c>
      <c r="I26" s="60">
        <v>-903204</v>
      </c>
      <c r="J26" s="60">
        <v>-1146276</v>
      </c>
      <c r="K26" s="60">
        <v>-1202831</v>
      </c>
      <c r="L26" s="60">
        <v>-1098818</v>
      </c>
      <c r="M26" s="60">
        <v>-5221352</v>
      </c>
      <c r="N26" s="60">
        <v>-7523001</v>
      </c>
      <c r="O26" s="60">
        <v>-1264961</v>
      </c>
      <c r="P26" s="60">
        <v>-532561</v>
      </c>
      <c r="Q26" s="60">
        <v>-1467116</v>
      </c>
      <c r="R26" s="60">
        <v>-3264638</v>
      </c>
      <c r="S26" s="60"/>
      <c r="T26" s="60"/>
      <c r="U26" s="60"/>
      <c r="V26" s="60"/>
      <c r="W26" s="60">
        <v>-11933915</v>
      </c>
      <c r="X26" s="60">
        <v>-15194019</v>
      </c>
      <c r="Y26" s="60">
        <v>3260104</v>
      </c>
      <c r="Z26" s="140">
        <v>-21.46</v>
      </c>
      <c r="AA26" s="62">
        <v>-21718761</v>
      </c>
    </row>
    <row r="27" spans="1:27" ht="12.75">
      <c r="A27" s="250" t="s">
        <v>192</v>
      </c>
      <c r="B27" s="251"/>
      <c r="C27" s="168">
        <f aca="true" t="shared" si="1" ref="C27:Y27">SUM(C21:C26)</f>
        <v>-29559476</v>
      </c>
      <c r="D27" s="168">
        <f>SUM(D21:D26)</f>
        <v>0</v>
      </c>
      <c r="E27" s="72">
        <f t="shared" si="1"/>
        <v>-20474844</v>
      </c>
      <c r="F27" s="73">
        <f t="shared" si="1"/>
        <v>-21518761</v>
      </c>
      <c r="G27" s="73">
        <f t="shared" si="1"/>
        <v>-14947</v>
      </c>
      <c r="H27" s="73">
        <f t="shared" si="1"/>
        <v>-228125</v>
      </c>
      <c r="I27" s="73">
        <f t="shared" si="1"/>
        <v>-903204</v>
      </c>
      <c r="J27" s="73">
        <f t="shared" si="1"/>
        <v>-1146276</v>
      </c>
      <c r="K27" s="73">
        <f t="shared" si="1"/>
        <v>-1202831</v>
      </c>
      <c r="L27" s="73">
        <f t="shared" si="1"/>
        <v>-1098818</v>
      </c>
      <c r="M27" s="73">
        <f t="shared" si="1"/>
        <v>-5221352</v>
      </c>
      <c r="N27" s="73">
        <f t="shared" si="1"/>
        <v>-7523001</v>
      </c>
      <c r="O27" s="73">
        <f t="shared" si="1"/>
        <v>-1264961</v>
      </c>
      <c r="P27" s="73">
        <f t="shared" si="1"/>
        <v>-532561</v>
      </c>
      <c r="Q27" s="73">
        <f t="shared" si="1"/>
        <v>-1467116</v>
      </c>
      <c r="R27" s="73">
        <f t="shared" si="1"/>
        <v>-3264638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-11933915</v>
      </c>
      <c r="X27" s="73">
        <f t="shared" si="1"/>
        <v>-15194019</v>
      </c>
      <c r="Y27" s="73">
        <f t="shared" si="1"/>
        <v>3260104</v>
      </c>
      <c r="Z27" s="170">
        <f>+IF(X27&lt;&gt;0,+(Y27/X27)*100,0)</f>
        <v>-21.456495480228106</v>
      </c>
      <c r="AA27" s="74">
        <f>SUM(AA21:AA26)</f>
        <v>-21518761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-488145</v>
      </c>
      <c r="D35" s="155"/>
      <c r="E35" s="59">
        <v>-442020</v>
      </c>
      <c r="F35" s="60">
        <v>-442021</v>
      </c>
      <c r="G35" s="60">
        <v>-114365</v>
      </c>
      <c r="H35" s="60"/>
      <c r="I35" s="60"/>
      <c r="J35" s="60">
        <v>-114365</v>
      </c>
      <c r="K35" s="60">
        <v>-116153</v>
      </c>
      <c r="L35" s="60"/>
      <c r="M35" s="60">
        <v>-119959</v>
      </c>
      <c r="N35" s="60">
        <v>-236112</v>
      </c>
      <c r="O35" s="60"/>
      <c r="P35" s="60"/>
      <c r="Q35" s="60">
        <v>-124621</v>
      </c>
      <c r="R35" s="60">
        <v>-124621</v>
      </c>
      <c r="S35" s="60"/>
      <c r="T35" s="60"/>
      <c r="U35" s="60"/>
      <c r="V35" s="60"/>
      <c r="W35" s="60">
        <v>-475098</v>
      </c>
      <c r="X35" s="60">
        <v>-396249</v>
      </c>
      <c r="Y35" s="60">
        <v>-78849</v>
      </c>
      <c r="Z35" s="140">
        <v>19.9</v>
      </c>
      <c r="AA35" s="62">
        <v>-442021</v>
      </c>
    </row>
    <row r="36" spans="1:27" ht="12.75">
      <c r="A36" s="250" t="s">
        <v>198</v>
      </c>
      <c r="B36" s="251"/>
      <c r="C36" s="168">
        <f aca="true" t="shared" si="2" ref="C36:Y36">SUM(C31:C35)</f>
        <v>-488145</v>
      </c>
      <c r="D36" s="168">
        <f>SUM(D31:D35)</f>
        <v>0</v>
      </c>
      <c r="E36" s="72">
        <f t="shared" si="2"/>
        <v>-442020</v>
      </c>
      <c r="F36" s="73">
        <f t="shared" si="2"/>
        <v>-442021</v>
      </c>
      <c r="G36" s="73">
        <f t="shared" si="2"/>
        <v>-114365</v>
      </c>
      <c r="H36" s="73">
        <f t="shared" si="2"/>
        <v>0</v>
      </c>
      <c r="I36" s="73">
        <f t="shared" si="2"/>
        <v>0</v>
      </c>
      <c r="J36" s="73">
        <f t="shared" si="2"/>
        <v>-114365</v>
      </c>
      <c r="K36" s="73">
        <f t="shared" si="2"/>
        <v>-116153</v>
      </c>
      <c r="L36" s="73">
        <f t="shared" si="2"/>
        <v>0</v>
      </c>
      <c r="M36" s="73">
        <f t="shared" si="2"/>
        <v>-119959</v>
      </c>
      <c r="N36" s="73">
        <f t="shared" si="2"/>
        <v>-236112</v>
      </c>
      <c r="O36" s="73">
        <f t="shared" si="2"/>
        <v>0</v>
      </c>
      <c r="P36" s="73">
        <f t="shared" si="2"/>
        <v>0</v>
      </c>
      <c r="Q36" s="73">
        <f t="shared" si="2"/>
        <v>-124621</v>
      </c>
      <c r="R36" s="73">
        <f t="shared" si="2"/>
        <v>-124621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-475098</v>
      </c>
      <c r="X36" s="73">
        <f t="shared" si="2"/>
        <v>-396249</v>
      </c>
      <c r="Y36" s="73">
        <f t="shared" si="2"/>
        <v>-78849</v>
      </c>
      <c r="Z36" s="170">
        <f>+IF(X36&lt;&gt;0,+(Y36/X36)*100,0)</f>
        <v>19.898851479751368</v>
      </c>
      <c r="AA36" s="74">
        <f>SUM(AA31:AA35)</f>
        <v>-442021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-18849043</v>
      </c>
      <c r="D38" s="153">
        <f>+D17+D27+D36</f>
        <v>0</v>
      </c>
      <c r="E38" s="99">
        <f t="shared" si="3"/>
        <v>323218</v>
      </c>
      <c r="F38" s="100">
        <f t="shared" si="3"/>
        <v>1603204</v>
      </c>
      <c r="G38" s="100">
        <f t="shared" si="3"/>
        <v>11313577</v>
      </c>
      <c r="H38" s="100">
        <f t="shared" si="3"/>
        <v>-1907873</v>
      </c>
      <c r="I38" s="100">
        <f t="shared" si="3"/>
        <v>-3821105</v>
      </c>
      <c r="J38" s="100">
        <f t="shared" si="3"/>
        <v>5584599</v>
      </c>
      <c r="K38" s="100">
        <f t="shared" si="3"/>
        <v>-1919220</v>
      </c>
      <c r="L38" s="100">
        <f t="shared" si="3"/>
        <v>-5356401</v>
      </c>
      <c r="M38" s="100">
        <f t="shared" si="3"/>
        <v>9153875</v>
      </c>
      <c r="N38" s="100">
        <f t="shared" si="3"/>
        <v>1878254</v>
      </c>
      <c r="O38" s="100">
        <f t="shared" si="3"/>
        <v>-4472775</v>
      </c>
      <c r="P38" s="100">
        <f t="shared" si="3"/>
        <v>-3344734</v>
      </c>
      <c r="Q38" s="100">
        <f t="shared" si="3"/>
        <v>3590253</v>
      </c>
      <c r="R38" s="100">
        <f t="shared" si="3"/>
        <v>-4227256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3235597</v>
      </c>
      <c r="X38" s="100">
        <f t="shared" si="3"/>
        <v>3116539</v>
      </c>
      <c r="Y38" s="100">
        <f t="shared" si="3"/>
        <v>119058</v>
      </c>
      <c r="Z38" s="137">
        <f>+IF(X38&lt;&gt;0,+(Y38/X38)*100,0)</f>
        <v>3.820199265916454</v>
      </c>
      <c r="AA38" s="102">
        <f>+AA17+AA27+AA36</f>
        <v>1603204</v>
      </c>
    </row>
    <row r="39" spans="1:27" ht="12.75">
      <c r="A39" s="249" t="s">
        <v>200</v>
      </c>
      <c r="B39" s="182"/>
      <c r="C39" s="153">
        <v>21004969</v>
      </c>
      <c r="D39" s="153"/>
      <c r="E39" s="99">
        <v>4299012</v>
      </c>
      <c r="F39" s="100">
        <v>2040295</v>
      </c>
      <c r="G39" s="100">
        <v>2040295</v>
      </c>
      <c r="H39" s="100">
        <v>13353872</v>
      </c>
      <c r="I39" s="100">
        <v>11445999</v>
      </c>
      <c r="J39" s="100">
        <v>2040295</v>
      </c>
      <c r="K39" s="100">
        <v>7624894</v>
      </c>
      <c r="L39" s="100">
        <v>5705674</v>
      </c>
      <c r="M39" s="100">
        <v>349273</v>
      </c>
      <c r="N39" s="100">
        <v>7624894</v>
      </c>
      <c r="O39" s="100">
        <v>9503148</v>
      </c>
      <c r="P39" s="100">
        <v>5030373</v>
      </c>
      <c r="Q39" s="100">
        <v>1685639</v>
      </c>
      <c r="R39" s="100">
        <v>9503148</v>
      </c>
      <c r="S39" s="100"/>
      <c r="T39" s="100"/>
      <c r="U39" s="100"/>
      <c r="V39" s="100"/>
      <c r="W39" s="100">
        <v>2040295</v>
      </c>
      <c r="X39" s="100">
        <v>2040295</v>
      </c>
      <c r="Y39" s="100"/>
      <c r="Z39" s="137"/>
      <c r="AA39" s="102">
        <v>2040295</v>
      </c>
    </row>
    <row r="40" spans="1:27" ht="12.75">
      <c r="A40" s="269" t="s">
        <v>201</v>
      </c>
      <c r="B40" s="256"/>
      <c r="C40" s="257">
        <v>2155926</v>
      </c>
      <c r="D40" s="257"/>
      <c r="E40" s="258">
        <v>4622228</v>
      </c>
      <c r="F40" s="259">
        <v>3643499</v>
      </c>
      <c r="G40" s="259">
        <v>13353872</v>
      </c>
      <c r="H40" s="259">
        <v>11445999</v>
      </c>
      <c r="I40" s="259">
        <v>7624894</v>
      </c>
      <c r="J40" s="259">
        <v>7624894</v>
      </c>
      <c r="K40" s="259">
        <v>5705674</v>
      </c>
      <c r="L40" s="259">
        <v>349273</v>
      </c>
      <c r="M40" s="259">
        <v>9503148</v>
      </c>
      <c r="N40" s="259">
        <v>9503148</v>
      </c>
      <c r="O40" s="259">
        <v>5030373</v>
      </c>
      <c r="P40" s="259">
        <v>1685639</v>
      </c>
      <c r="Q40" s="259">
        <v>5275892</v>
      </c>
      <c r="R40" s="259">
        <v>5275892</v>
      </c>
      <c r="S40" s="259"/>
      <c r="T40" s="259"/>
      <c r="U40" s="259"/>
      <c r="V40" s="259"/>
      <c r="W40" s="259">
        <v>5275892</v>
      </c>
      <c r="X40" s="259">
        <v>5156834</v>
      </c>
      <c r="Y40" s="259">
        <v>119058</v>
      </c>
      <c r="Z40" s="260">
        <v>2.31</v>
      </c>
      <c r="AA40" s="261">
        <v>3643499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34372078</v>
      </c>
      <c r="D5" s="200">
        <f t="shared" si="0"/>
        <v>0</v>
      </c>
      <c r="E5" s="106">
        <f t="shared" si="0"/>
        <v>20674850</v>
      </c>
      <c r="F5" s="106">
        <f t="shared" si="0"/>
        <v>21718761</v>
      </c>
      <c r="G5" s="106">
        <f t="shared" si="0"/>
        <v>13110</v>
      </c>
      <c r="H5" s="106">
        <f t="shared" si="0"/>
        <v>200110</v>
      </c>
      <c r="I5" s="106">
        <f t="shared" si="0"/>
        <v>726300</v>
      </c>
      <c r="J5" s="106">
        <f t="shared" si="0"/>
        <v>939520</v>
      </c>
      <c r="K5" s="106">
        <f t="shared" si="0"/>
        <v>1092112</v>
      </c>
      <c r="L5" s="106">
        <f t="shared" si="0"/>
        <v>3966452</v>
      </c>
      <c r="M5" s="106">
        <f t="shared" si="0"/>
        <v>1456541</v>
      </c>
      <c r="N5" s="106">
        <f t="shared" si="0"/>
        <v>6515105</v>
      </c>
      <c r="O5" s="106">
        <f t="shared" si="0"/>
        <v>1842098</v>
      </c>
      <c r="P5" s="106">
        <f t="shared" si="0"/>
        <v>477668</v>
      </c>
      <c r="Q5" s="106">
        <f t="shared" si="0"/>
        <v>1280290</v>
      </c>
      <c r="R5" s="106">
        <f t="shared" si="0"/>
        <v>3600056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11054681</v>
      </c>
      <c r="X5" s="106">
        <f t="shared" si="0"/>
        <v>16289071</v>
      </c>
      <c r="Y5" s="106">
        <f t="shared" si="0"/>
        <v>-5234390</v>
      </c>
      <c r="Z5" s="201">
        <f>+IF(X5&lt;&gt;0,+(Y5/X5)*100,0)</f>
        <v>-32.13436788384064</v>
      </c>
      <c r="AA5" s="199">
        <f>SUM(AA11:AA18)</f>
        <v>21718761</v>
      </c>
    </row>
    <row r="6" spans="1:27" ht="12.75">
      <c r="A6" s="291" t="s">
        <v>205</v>
      </c>
      <c r="B6" s="142"/>
      <c r="C6" s="62">
        <v>10312214</v>
      </c>
      <c r="D6" s="156"/>
      <c r="E6" s="60">
        <v>3481175</v>
      </c>
      <c r="F6" s="60">
        <v>4126846</v>
      </c>
      <c r="G6" s="60">
        <v>4370</v>
      </c>
      <c r="H6" s="60"/>
      <c r="I6" s="60"/>
      <c r="J6" s="60">
        <v>4370</v>
      </c>
      <c r="K6" s="60">
        <v>312793</v>
      </c>
      <c r="L6" s="60">
        <v>626865</v>
      </c>
      <c r="M6" s="60">
        <v>535472</v>
      </c>
      <c r="N6" s="60">
        <v>1475130</v>
      </c>
      <c r="O6" s="60">
        <v>734169</v>
      </c>
      <c r="P6" s="60"/>
      <c r="Q6" s="60">
        <v>121696</v>
      </c>
      <c r="R6" s="60">
        <v>855865</v>
      </c>
      <c r="S6" s="60"/>
      <c r="T6" s="60"/>
      <c r="U6" s="60"/>
      <c r="V6" s="60"/>
      <c r="W6" s="60">
        <v>2335365</v>
      </c>
      <c r="X6" s="60">
        <v>3095135</v>
      </c>
      <c r="Y6" s="60">
        <v>-759770</v>
      </c>
      <c r="Z6" s="140">
        <v>-24.55</v>
      </c>
      <c r="AA6" s="155">
        <v>4126846</v>
      </c>
    </row>
    <row r="7" spans="1:27" ht="12.75">
      <c r="A7" s="291" t="s">
        <v>206</v>
      </c>
      <c r="B7" s="142"/>
      <c r="C7" s="62">
        <v>1110463</v>
      </c>
      <c r="D7" s="156"/>
      <c r="E7" s="60">
        <v>4000000</v>
      </c>
      <c r="F7" s="60">
        <v>4000000</v>
      </c>
      <c r="G7" s="60"/>
      <c r="H7" s="60">
        <v>74090</v>
      </c>
      <c r="I7" s="60">
        <v>555000</v>
      </c>
      <c r="J7" s="60">
        <v>629090</v>
      </c>
      <c r="K7" s="60"/>
      <c r="L7" s="60">
        <v>1927751</v>
      </c>
      <c r="M7" s="60">
        <v>368821</v>
      </c>
      <c r="N7" s="60">
        <v>2296572</v>
      </c>
      <c r="O7" s="60">
        <v>788000</v>
      </c>
      <c r="P7" s="60"/>
      <c r="Q7" s="60"/>
      <c r="R7" s="60">
        <v>788000</v>
      </c>
      <c r="S7" s="60"/>
      <c r="T7" s="60"/>
      <c r="U7" s="60"/>
      <c r="V7" s="60"/>
      <c r="W7" s="60">
        <v>3713662</v>
      </c>
      <c r="X7" s="60">
        <v>3000000</v>
      </c>
      <c r="Y7" s="60">
        <v>713662</v>
      </c>
      <c r="Z7" s="140">
        <v>23.79</v>
      </c>
      <c r="AA7" s="155">
        <v>4000000</v>
      </c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>
        <v>4641716</v>
      </c>
      <c r="D10" s="156"/>
      <c r="E10" s="60"/>
      <c r="F10" s="60">
        <v>100000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75000</v>
      </c>
      <c r="Y10" s="60">
        <v>-75000</v>
      </c>
      <c r="Z10" s="140">
        <v>-100</v>
      </c>
      <c r="AA10" s="155">
        <v>100000</v>
      </c>
    </row>
    <row r="11" spans="1:27" ht="12.75">
      <c r="A11" s="292" t="s">
        <v>210</v>
      </c>
      <c r="B11" s="142"/>
      <c r="C11" s="293">
        <f aca="true" t="shared" si="1" ref="C11:Y11">SUM(C6:C10)</f>
        <v>16064393</v>
      </c>
      <c r="D11" s="294">
        <f t="shared" si="1"/>
        <v>0</v>
      </c>
      <c r="E11" s="295">
        <f t="shared" si="1"/>
        <v>7481175</v>
      </c>
      <c r="F11" s="295">
        <f t="shared" si="1"/>
        <v>8226846</v>
      </c>
      <c r="G11" s="295">
        <f t="shared" si="1"/>
        <v>4370</v>
      </c>
      <c r="H11" s="295">
        <f t="shared" si="1"/>
        <v>74090</v>
      </c>
      <c r="I11" s="295">
        <f t="shared" si="1"/>
        <v>555000</v>
      </c>
      <c r="J11" s="295">
        <f t="shared" si="1"/>
        <v>633460</v>
      </c>
      <c r="K11" s="295">
        <f t="shared" si="1"/>
        <v>312793</v>
      </c>
      <c r="L11" s="295">
        <f t="shared" si="1"/>
        <v>2554616</v>
      </c>
      <c r="M11" s="295">
        <f t="shared" si="1"/>
        <v>904293</v>
      </c>
      <c r="N11" s="295">
        <f t="shared" si="1"/>
        <v>3771702</v>
      </c>
      <c r="O11" s="295">
        <f t="shared" si="1"/>
        <v>1522169</v>
      </c>
      <c r="P11" s="295">
        <f t="shared" si="1"/>
        <v>0</v>
      </c>
      <c r="Q11" s="295">
        <f t="shared" si="1"/>
        <v>121696</v>
      </c>
      <c r="R11" s="295">
        <f t="shared" si="1"/>
        <v>1643865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6049027</v>
      </c>
      <c r="X11" s="295">
        <f t="shared" si="1"/>
        <v>6170135</v>
      </c>
      <c r="Y11" s="295">
        <f t="shared" si="1"/>
        <v>-121108</v>
      </c>
      <c r="Z11" s="296">
        <f>+IF(X11&lt;&gt;0,+(Y11/X11)*100,0)</f>
        <v>-1.9628095657550442</v>
      </c>
      <c r="AA11" s="297">
        <f>SUM(AA6:AA10)</f>
        <v>8226846</v>
      </c>
    </row>
    <row r="12" spans="1:27" ht="12.75">
      <c r="A12" s="298" t="s">
        <v>211</v>
      </c>
      <c r="B12" s="136"/>
      <c r="C12" s="62">
        <v>15161464</v>
      </c>
      <c r="D12" s="156"/>
      <c r="E12" s="60">
        <v>9461175</v>
      </c>
      <c r="F12" s="60">
        <v>9669415</v>
      </c>
      <c r="G12" s="60">
        <v>8740</v>
      </c>
      <c r="H12" s="60"/>
      <c r="I12" s="60">
        <v>83820</v>
      </c>
      <c r="J12" s="60">
        <v>92560</v>
      </c>
      <c r="K12" s="60">
        <v>759866</v>
      </c>
      <c r="L12" s="60">
        <v>1380910</v>
      </c>
      <c r="M12" s="60">
        <v>521663</v>
      </c>
      <c r="N12" s="60">
        <v>2662439</v>
      </c>
      <c r="O12" s="60">
        <v>310721</v>
      </c>
      <c r="P12" s="60">
        <v>467159</v>
      </c>
      <c r="Q12" s="60">
        <v>1126373</v>
      </c>
      <c r="R12" s="60">
        <v>1904253</v>
      </c>
      <c r="S12" s="60"/>
      <c r="T12" s="60"/>
      <c r="U12" s="60"/>
      <c r="V12" s="60"/>
      <c r="W12" s="60">
        <v>4659252</v>
      </c>
      <c r="X12" s="60">
        <v>7252061</v>
      </c>
      <c r="Y12" s="60">
        <v>-2592809</v>
      </c>
      <c r="Z12" s="140">
        <v>-35.75</v>
      </c>
      <c r="AA12" s="155">
        <v>9669415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2975335</v>
      </c>
      <c r="D15" s="156"/>
      <c r="E15" s="60">
        <v>3732500</v>
      </c>
      <c r="F15" s="60">
        <v>3822500</v>
      </c>
      <c r="G15" s="60"/>
      <c r="H15" s="60">
        <v>126020</v>
      </c>
      <c r="I15" s="60">
        <v>87480</v>
      </c>
      <c r="J15" s="60">
        <v>213500</v>
      </c>
      <c r="K15" s="60">
        <v>19453</v>
      </c>
      <c r="L15" s="60">
        <v>30926</v>
      </c>
      <c r="M15" s="60">
        <v>30585</v>
      </c>
      <c r="N15" s="60">
        <v>80964</v>
      </c>
      <c r="O15" s="60">
        <v>9208</v>
      </c>
      <c r="P15" s="60">
        <v>10509</v>
      </c>
      <c r="Q15" s="60">
        <v>32221</v>
      </c>
      <c r="R15" s="60">
        <v>51938</v>
      </c>
      <c r="S15" s="60"/>
      <c r="T15" s="60"/>
      <c r="U15" s="60"/>
      <c r="V15" s="60"/>
      <c r="W15" s="60">
        <v>346402</v>
      </c>
      <c r="X15" s="60">
        <v>2866875</v>
      </c>
      <c r="Y15" s="60">
        <v>-2520473</v>
      </c>
      <c r="Z15" s="140">
        <v>-87.92</v>
      </c>
      <c r="AA15" s="155">
        <v>3822500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>
        <v>170886</v>
      </c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10312214</v>
      </c>
      <c r="D36" s="156">
        <f t="shared" si="4"/>
        <v>0</v>
      </c>
      <c r="E36" s="60">
        <f t="shared" si="4"/>
        <v>3481175</v>
      </c>
      <c r="F36" s="60">
        <f t="shared" si="4"/>
        <v>4126846</v>
      </c>
      <c r="G36" s="60">
        <f t="shared" si="4"/>
        <v>4370</v>
      </c>
      <c r="H36" s="60">
        <f t="shared" si="4"/>
        <v>0</v>
      </c>
      <c r="I36" s="60">
        <f t="shared" si="4"/>
        <v>0</v>
      </c>
      <c r="J36" s="60">
        <f t="shared" si="4"/>
        <v>4370</v>
      </c>
      <c r="K36" s="60">
        <f t="shared" si="4"/>
        <v>312793</v>
      </c>
      <c r="L36" s="60">
        <f t="shared" si="4"/>
        <v>626865</v>
      </c>
      <c r="M36" s="60">
        <f t="shared" si="4"/>
        <v>535472</v>
      </c>
      <c r="N36" s="60">
        <f t="shared" si="4"/>
        <v>1475130</v>
      </c>
      <c r="O36" s="60">
        <f t="shared" si="4"/>
        <v>734169</v>
      </c>
      <c r="P36" s="60">
        <f t="shared" si="4"/>
        <v>0</v>
      </c>
      <c r="Q36" s="60">
        <f t="shared" si="4"/>
        <v>121696</v>
      </c>
      <c r="R36" s="60">
        <f t="shared" si="4"/>
        <v>855865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2335365</v>
      </c>
      <c r="X36" s="60">
        <f t="shared" si="4"/>
        <v>3095135</v>
      </c>
      <c r="Y36" s="60">
        <f t="shared" si="4"/>
        <v>-759770</v>
      </c>
      <c r="Z36" s="140">
        <f aca="true" t="shared" si="5" ref="Z36:Z49">+IF(X36&lt;&gt;0,+(Y36/X36)*100,0)</f>
        <v>-24.54723299629903</v>
      </c>
      <c r="AA36" s="155">
        <f>AA6+AA21</f>
        <v>4126846</v>
      </c>
    </row>
    <row r="37" spans="1:27" ht="12.75">
      <c r="A37" s="291" t="s">
        <v>206</v>
      </c>
      <c r="B37" s="142"/>
      <c r="C37" s="62">
        <f t="shared" si="4"/>
        <v>1110463</v>
      </c>
      <c r="D37" s="156">
        <f t="shared" si="4"/>
        <v>0</v>
      </c>
      <c r="E37" s="60">
        <f t="shared" si="4"/>
        <v>4000000</v>
      </c>
      <c r="F37" s="60">
        <f t="shared" si="4"/>
        <v>4000000</v>
      </c>
      <c r="G37" s="60">
        <f t="shared" si="4"/>
        <v>0</v>
      </c>
      <c r="H37" s="60">
        <f t="shared" si="4"/>
        <v>74090</v>
      </c>
      <c r="I37" s="60">
        <f t="shared" si="4"/>
        <v>555000</v>
      </c>
      <c r="J37" s="60">
        <f t="shared" si="4"/>
        <v>629090</v>
      </c>
      <c r="K37" s="60">
        <f t="shared" si="4"/>
        <v>0</v>
      </c>
      <c r="L37" s="60">
        <f t="shared" si="4"/>
        <v>1927751</v>
      </c>
      <c r="M37" s="60">
        <f t="shared" si="4"/>
        <v>368821</v>
      </c>
      <c r="N37" s="60">
        <f t="shared" si="4"/>
        <v>2296572</v>
      </c>
      <c r="O37" s="60">
        <f t="shared" si="4"/>
        <v>788000</v>
      </c>
      <c r="P37" s="60">
        <f t="shared" si="4"/>
        <v>0</v>
      </c>
      <c r="Q37" s="60">
        <f t="shared" si="4"/>
        <v>0</v>
      </c>
      <c r="R37" s="60">
        <f t="shared" si="4"/>
        <v>788000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3713662</v>
      </c>
      <c r="X37" s="60">
        <f t="shared" si="4"/>
        <v>3000000</v>
      </c>
      <c r="Y37" s="60">
        <f t="shared" si="4"/>
        <v>713662</v>
      </c>
      <c r="Z37" s="140">
        <f t="shared" si="5"/>
        <v>23.788733333333333</v>
      </c>
      <c r="AA37" s="155">
        <f>AA7+AA22</f>
        <v>4000000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4641716</v>
      </c>
      <c r="D40" s="156">
        <f t="shared" si="4"/>
        <v>0</v>
      </c>
      <c r="E40" s="60">
        <f t="shared" si="4"/>
        <v>0</v>
      </c>
      <c r="F40" s="60">
        <f t="shared" si="4"/>
        <v>100000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75000</v>
      </c>
      <c r="Y40" s="60">
        <f t="shared" si="4"/>
        <v>-75000</v>
      </c>
      <c r="Z40" s="140">
        <f t="shared" si="5"/>
        <v>-100</v>
      </c>
      <c r="AA40" s="155">
        <f>AA10+AA25</f>
        <v>100000</v>
      </c>
    </row>
    <row r="41" spans="1:27" ht="12.75">
      <c r="A41" s="292" t="s">
        <v>210</v>
      </c>
      <c r="B41" s="142"/>
      <c r="C41" s="293">
        <f aca="true" t="shared" si="6" ref="C41:Y41">SUM(C36:C40)</f>
        <v>16064393</v>
      </c>
      <c r="D41" s="294">
        <f t="shared" si="6"/>
        <v>0</v>
      </c>
      <c r="E41" s="295">
        <f t="shared" si="6"/>
        <v>7481175</v>
      </c>
      <c r="F41" s="295">
        <f t="shared" si="6"/>
        <v>8226846</v>
      </c>
      <c r="G41" s="295">
        <f t="shared" si="6"/>
        <v>4370</v>
      </c>
      <c r="H41" s="295">
        <f t="shared" si="6"/>
        <v>74090</v>
      </c>
      <c r="I41" s="295">
        <f t="shared" si="6"/>
        <v>555000</v>
      </c>
      <c r="J41" s="295">
        <f t="shared" si="6"/>
        <v>633460</v>
      </c>
      <c r="K41" s="295">
        <f t="shared" si="6"/>
        <v>312793</v>
      </c>
      <c r="L41" s="295">
        <f t="shared" si="6"/>
        <v>2554616</v>
      </c>
      <c r="M41" s="295">
        <f t="shared" si="6"/>
        <v>904293</v>
      </c>
      <c r="N41" s="295">
        <f t="shared" si="6"/>
        <v>3771702</v>
      </c>
      <c r="O41" s="295">
        <f t="shared" si="6"/>
        <v>1522169</v>
      </c>
      <c r="P41" s="295">
        <f t="shared" si="6"/>
        <v>0</v>
      </c>
      <c r="Q41" s="295">
        <f t="shared" si="6"/>
        <v>121696</v>
      </c>
      <c r="R41" s="295">
        <f t="shared" si="6"/>
        <v>1643865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6049027</v>
      </c>
      <c r="X41" s="295">
        <f t="shared" si="6"/>
        <v>6170135</v>
      </c>
      <c r="Y41" s="295">
        <f t="shared" si="6"/>
        <v>-121108</v>
      </c>
      <c r="Z41" s="296">
        <f t="shared" si="5"/>
        <v>-1.9628095657550442</v>
      </c>
      <c r="AA41" s="297">
        <f>SUM(AA36:AA40)</f>
        <v>8226846</v>
      </c>
    </row>
    <row r="42" spans="1:27" ht="12.75">
      <c r="A42" s="298" t="s">
        <v>211</v>
      </c>
      <c r="B42" s="136"/>
      <c r="C42" s="95">
        <f aca="true" t="shared" si="7" ref="C42:Y48">C12+C27</f>
        <v>15161464</v>
      </c>
      <c r="D42" s="129">
        <f t="shared" si="7"/>
        <v>0</v>
      </c>
      <c r="E42" s="54">
        <f t="shared" si="7"/>
        <v>9461175</v>
      </c>
      <c r="F42" s="54">
        <f t="shared" si="7"/>
        <v>9669415</v>
      </c>
      <c r="G42" s="54">
        <f t="shared" si="7"/>
        <v>8740</v>
      </c>
      <c r="H42" s="54">
        <f t="shared" si="7"/>
        <v>0</v>
      </c>
      <c r="I42" s="54">
        <f t="shared" si="7"/>
        <v>83820</v>
      </c>
      <c r="J42" s="54">
        <f t="shared" si="7"/>
        <v>92560</v>
      </c>
      <c r="K42" s="54">
        <f t="shared" si="7"/>
        <v>759866</v>
      </c>
      <c r="L42" s="54">
        <f t="shared" si="7"/>
        <v>1380910</v>
      </c>
      <c r="M42" s="54">
        <f t="shared" si="7"/>
        <v>521663</v>
      </c>
      <c r="N42" s="54">
        <f t="shared" si="7"/>
        <v>2662439</v>
      </c>
      <c r="O42" s="54">
        <f t="shared" si="7"/>
        <v>310721</v>
      </c>
      <c r="P42" s="54">
        <f t="shared" si="7"/>
        <v>467159</v>
      </c>
      <c r="Q42" s="54">
        <f t="shared" si="7"/>
        <v>1126373</v>
      </c>
      <c r="R42" s="54">
        <f t="shared" si="7"/>
        <v>1904253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4659252</v>
      </c>
      <c r="X42" s="54">
        <f t="shared" si="7"/>
        <v>7252061</v>
      </c>
      <c r="Y42" s="54">
        <f t="shared" si="7"/>
        <v>-2592809</v>
      </c>
      <c r="Z42" s="184">
        <f t="shared" si="5"/>
        <v>-35.75271912357053</v>
      </c>
      <c r="AA42" s="130">
        <f aca="true" t="shared" si="8" ref="AA42:AA48">AA12+AA27</f>
        <v>9669415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2975335</v>
      </c>
      <c r="D45" s="129">
        <f t="shared" si="7"/>
        <v>0</v>
      </c>
      <c r="E45" s="54">
        <f t="shared" si="7"/>
        <v>3732500</v>
      </c>
      <c r="F45" s="54">
        <f t="shared" si="7"/>
        <v>3822500</v>
      </c>
      <c r="G45" s="54">
        <f t="shared" si="7"/>
        <v>0</v>
      </c>
      <c r="H45" s="54">
        <f t="shared" si="7"/>
        <v>126020</v>
      </c>
      <c r="I45" s="54">
        <f t="shared" si="7"/>
        <v>87480</v>
      </c>
      <c r="J45" s="54">
        <f t="shared" si="7"/>
        <v>213500</v>
      </c>
      <c r="K45" s="54">
        <f t="shared" si="7"/>
        <v>19453</v>
      </c>
      <c r="L45" s="54">
        <f t="shared" si="7"/>
        <v>30926</v>
      </c>
      <c r="M45" s="54">
        <f t="shared" si="7"/>
        <v>30585</v>
      </c>
      <c r="N45" s="54">
        <f t="shared" si="7"/>
        <v>80964</v>
      </c>
      <c r="O45" s="54">
        <f t="shared" si="7"/>
        <v>9208</v>
      </c>
      <c r="P45" s="54">
        <f t="shared" si="7"/>
        <v>10509</v>
      </c>
      <c r="Q45" s="54">
        <f t="shared" si="7"/>
        <v>32221</v>
      </c>
      <c r="R45" s="54">
        <f t="shared" si="7"/>
        <v>51938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346402</v>
      </c>
      <c r="X45" s="54">
        <f t="shared" si="7"/>
        <v>2866875</v>
      </c>
      <c r="Y45" s="54">
        <f t="shared" si="7"/>
        <v>-2520473</v>
      </c>
      <c r="Z45" s="184">
        <f t="shared" si="5"/>
        <v>-87.91708742097232</v>
      </c>
      <c r="AA45" s="130">
        <f t="shared" si="8"/>
        <v>3822500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170886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34372078</v>
      </c>
      <c r="D49" s="218">
        <f t="shared" si="9"/>
        <v>0</v>
      </c>
      <c r="E49" s="220">
        <f t="shared" si="9"/>
        <v>20674850</v>
      </c>
      <c r="F49" s="220">
        <f t="shared" si="9"/>
        <v>21718761</v>
      </c>
      <c r="G49" s="220">
        <f t="shared" si="9"/>
        <v>13110</v>
      </c>
      <c r="H49" s="220">
        <f t="shared" si="9"/>
        <v>200110</v>
      </c>
      <c r="I49" s="220">
        <f t="shared" si="9"/>
        <v>726300</v>
      </c>
      <c r="J49" s="220">
        <f t="shared" si="9"/>
        <v>939520</v>
      </c>
      <c r="K49" s="220">
        <f t="shared" si="9"/>
        <v>1092112</v>
      </c>
      <c r="L49" s="220">
        <f t="shared" si="9"/>
        <v>3966452</v>
      </c>
      <c r="M49" s="220">
        <f t="shared" si="9"/>
        <v>1456541</v>
      </c>
      <c r="N49" s="220">
        <f t="shared" si="9"/>
        <v>6515105</v>
      </c>
      <c r="O49" s="220">
        <f t="shared" si="9"/>
        <v>1842098</v>
      </c>
      <c r="P49" s="220">
        <f t="shared" si="9"/>
        <v>477668</v>
      </c>
      <c r="Q49" s="220">
        <f t="shared" si="9"/>
        <v>1280290</v>
      </c>
      <c r="R49" s="220">
        <f t="shared" si="9"/>
        <v>3600056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11054681</v>
      </c>
      <c r="X49" s="220">
        <f t="shared" si="9"/>
        <v>16289071</v>
      </c>
      <c r="Y49" s="220">
        <f t="shared" si="9"/>
        <v>-5234390</v>
      </c>
      <c r="Z49" s="221">
        <f t="shared" si="5"/>
        <v>-32.13436788384064</v>
      </c>
      <c r="AA49" s="222">
        <f>SUM(AA41:AA48)</f>
        <v>21718761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3254762</v>
      </c>
      <c r="D51" s="129">
        <f t="shared" si="10"/>
        <v>0</v>
      </c>
      <c r="E51" s="54">
        <f t="shared" si="10"/>
        <v>4503000</v>
      </c>
      <c r="F51" s="54">
        <f t="shared" si="10"/>
        <v>4680000</v>
      </c>
      <c r="G51" s="54">
        <f t="shared" si="10"/>
        <v>0</v>
      </c>
      <c r="H51" s="54">
        <f t="shared" si="10"/>
        <v>119690</v>
      </c>
      <c r="I51" s="54">
        <f t="shared" si="10"/>
        <v>71783</v>
      </c>
      <c r="J51" s="54">
        <f t="shared" si="10"/>
        <v>191473</v>
      </c>
      <c r="K51" s="54">
        <f t="shared" si="10"/>
        <v>49657</v>
      </c>
      <c r="L51" s="54">
        <f t="shared" si="10"/>
        <v>182978</v>
      </c>
      <c r="M51" s="54">
        <f t="shared" si="10"/>
        <v>181701</v>
      </c>
      <c r="N51" s="54">
        <f t="shared" si="10"/>
        <v>414336</v>
      </c>
      <c r="O51" s="54">
        <f t="shared" si="10"/>
        <v>49928</v>
      </c>
      <c r="P51" s="54">
        <f t="shared" si="10"/>
        <v>194047</v>
      </c>
      <c r="Q51" s="54">
        <f t="shared" si="10"/>
        <v>268482</v>
      </c>
      <c r="R51" s="54">
        <f t="shared" si="10"/>
        <v>512457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1118266</v>
      </c>
      <c r="X51" s="54">
        <f t="shared" si="10"/>
        <v>3510000</v>
      </c>
      <c r="Y51" s="54">
        <f t="shared" si="10"/>
        <v>-2391734</v>
      </c>
      <c r="Z51" s="184">
        <f>+IF(X51&lt;&gt;0,+(Y51/X51)*100,0)</f>
        <v>-68.1405698005698</v>
      </c>
      <c r="AA51" s="130">
        <f>SUM(AA57:AA61)</f>
        <v>4680000</v>
      </c>
    </row>
    <row r="52" spans="1:27" ht="12.75">
      <c r="A52" s="310" t="s">
        <v>205</v>
      </c>
      <c r="B52" s="142"/>
      <c r="C52" s="62">
        <v>1676535</v>
      </c>
      <c r="D52" s="156"/>
      <c r="E52" s="60">
        <v>2000000</v>
      </c>
      <c r="F52" s="60">
        <v>2020000</v>
      </c>
      <c r="G52" s="60"/>
      <c r="H52" s="60"/>
      <c r="I52" s="60"/>
      <c r="J52" s="60"/>
      <c r="K52" s="60"/>
      <c r="L52" s="60">
        <v>320</v>
      </c>
      <c r="M52" s="60">
        <v>141292</v>
      </c>
      <c r="N52" s="60">
        <v>141612</v>
      </c>
      <c r="O52" s="60">
        <v>7372</v>
      </c>
      <c r="P52" s="60"/>
      <c r="Q52" s="60"/>
      <c r="R52" s="60">
        <v>7372</v>
      </c>
      <c r="S52" s="60"/>
      <c r="T52" s="60"/>
      <c r="U52" s="60"/>
      <c r="V52" s="60"/>
      <c r="W52" s="60">
        <v>148984</v>
      </c>
      <c r="X52" s="60">
        <v>1515000</v>
      </c>
      <c r="Y52" s="60">
        <v>-1366016</v>
      </c>
      <c r="Z52" s="140">
        <v>-90.17</v>
      </c>
      <c r="AA52" s="155">
        <v>2020000</v>
      </c>
    </row>
    <row r="53" spans="1:27" ht="12.75">
      <c r="A53" s="310" t="s">
        <v>206</v>
      </c>
      <c r="B53" s="142"/>
      <c r="C53" s="62">
        <v>446674</v>
      </c>
      <c r="D53" s="156"/>
      <c r="E53" s="60">
        <v>380000</v>
      </c>
      <c r="F53" s="60">
        <v>430000</v>
      </c>
      <c r="G53" s="60"/>
      <c r="H53" s="60">
        <v>1084</v>
      </c>
      <c r="I53" s="60"/>
      <c r="J53" s="60">
        <v>1084</v>
      </c>
      <c r="K53" s="60">
        <v>320</v>
      </c>
      <c r="L53" s="60"/>
      <c r="M53" s="60"/>
      <c r="N53" s="60">
        <v>320</v>
      </c>
      <c r="O53" s="60">
        <v>688</v>
      </c>
      <c r="P53" s="60">
        <v>86677</v>
      </c>
      <c r="Q53" s="60"/>
      <c r="R53" s="60">
        <v>87365</v>
      </c>
      <c r="S53" s="60"/>
      <c r="T53" s="60"/>
      <c r="U53" s="60"/>
      <c r="V53" s="60"/>
      <c r="W53" s="60">
        <v>88769</v>
      </c>
      <c r="X53" s="60">
        <v>322500</v>
      </c>
      <c r="Y53" s="60">
        <v>-233731</v>
      </c>
      <c r="Z53" s="140">
        <v>-72.47</v>
      </c>
      <c r="AA53" s="155">
        <v>430000</v>
      </c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>
        <v>109229</v>
      </c>
      <c r="M55" s="60"/>
      <c r="N55" s="60">
        <v>109229</v>
      </c>
      <c r="O55" s="60"/>
      <c r="P55" s="60"/>
      <c r="Q55" s="60">
        <v>115</v>
      </c>
      <c r="R55" s="60">
        <v>115</v>
      </c>
      <c r="S55" s="60"/>
      <c r="T55" s="60"/>
      <c r="U55" s="60"/>
      <c r="V55" s="60"/>
      <c r="W55" s="60">
        <v>109344</v>
      </c>
      <c r="X55" s="60"/>
      <c r="Y55" s="60">
        <v>109344</v>
      </c>
      <c r="Z55" s="140"/>
      <c r="AA55" s="155"/>
    </row>
    <row r="56" spans="1:27" ht="12.75">
      <c r="A56" s="310" t="s">
        <v>209</v>
      </c>
      <c r="B56" s="142"/>
      <c r="C56" s="62">
        <v>242088</v>
      </c>
      <c r="D56" s="156"/>
      <c r="E56" s="60">
        <v>250000</v>
      </c>
      <c r="F56" s="60">
        <v>250000</v>
      </c>
      <c r="G56" s="60"/>
      <c r="H56" s="60"/>
      <c r="I56" s="60"/>
      <c r="J56" s="60"/>
      <c r="K56" s="60"/>
      <c r="L56" s="60">
        <v>39000</v>
      </c>
      <c r="M56" s="60"/>
      <c r="N56" s="60">
        <v>39000</v>
      </c>
      <c r="O56" s="60"/>
      <c r="P56" s="60"/>
      <c r="Q56" s="60">
        <v>63600</v>
      </c>
      <c r="R56" s="60">
        <v>63600</v>
      </c>
      <c r="S56" s="60"/>
      <c r="T56" s="60"/>
      <c r="U56" s="60"/>
      <c r="V56" s="60"/>
      <c r="W56" s="60">
        <v>102600</v>
      </c>
      <c r="X56" s="60">
        <v>187500</v>
      </c>
      <c r="Y56" s="60">
        <v>-84900</v>
      </c>
      <c r="Z56" s="140">
        <v>-45.28</v>
      </c>
      <c r="AA56" s="155">
        <v>250000</v>
      </c>
    </row>
    <row r="57" spans="1:27" ht="12.75">
      <c r="A57" s="138" t="s">
        <v>210</v>
      </c>
      <c r="B57" s="142"/>
      <c r="C57" s="293">
        <f aca="true" t="shared" si="11" ref="C57:Y57">SUM(C52:C56)</f>
        <v>2365297</v>
      </c>
      <c r="D57" s="294">
        <f t="shared" si="11"/>
        <v>0</v>
      </c>
      <c r="E57" s="295">
        <f t="shared" si="11"/>
        <v>2630000</v>
      </c>
      <c r="F57" s="295">
        <f t="shared" si="11"/>
        <v>2700000</v>
      </c>
      <c r="G57" s="295">
        <f t="shared" si="11"/>
        <v>0</v>
      </c>
      <c r="H57" s="295">
        <f t="shared" si="11"/>
        <v>1084</v>
      </c>
      <c r="I57" s="295">
        <f t="shared" si="11"/>
        <v>0</v>
      </c>
      <c r="J57" s="295">
        <f t="shared" si="11"/>
        <v>1084</v>
      </c>
      <c r="K57" s="295">
        <f t="shared" si="11"/>
        <v>320</v>
      </c>
      <c r="L57" s="295">
        <f t="shared" si="11"/>
        <v>148549</v>
      </c>
      <c r="M57" s="295">
        <f t="shared" si="11"/>
        <v>141292</v>
      </c>
      <c r="N57" s="295">
        <f t="shared" si="11"/>
        <v>290161</v>
      </c>
      <c r="O57" s="295">
        <f t="shared" si="11"/>
        <v>8060</v>
      </c>
      <c r="P57" s="295">
        <f t="shared" si="11"/>
        <v>86677</v>
      </c>
      <c r="Q57" s="295">
        <f t="shared" si="11"/>
        <v>63715</v>
      </c>
      <c r="R57" s="295">
        <f t="shared" si="11"/>
        <v>158452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449697</v>
      </c>
      <c r="X57" s="295">
        <f t="shared" si="11"/>
        <v>2025000</v>
      </c>
      <c r="Y57" s="295">
        <f t="shared" si="11"/>
        <v>-1575303</v>
      </c>
      <c r="Z57" s="296">
        <f>+IF(X57&lt;&gt;0,+(Y57/X57)*100,0)</f>
        <v>-77.79274074074074</v>
      </c>
      <c r="AA57" s="297">
        <f>SUM(AA52:AA56)</f>
        <v>2700000</v>
      </c>
    </row>
    <row r="58" spans="1:27" ht="12.75">
      <c r="A58" s="311" t="s">
        <v>211</v>
      </c>
      <c r="B58" s="136"/>
      <c r="C58" s="62">
        <v>110742</v>
      </c>
      <c r="D58" s="156"/>
      <c r="E58" s="60">
        <v>500000</v>
      </c>
      <c r="F58" s="60">
        <v>700000</v>
      </c>
      <c r="G58" s="60"/>
      <c r="H58" s="60"/>
      <c r="I58" s="60"/>
      <c r="J58" s="60"/>
      <c r="K58" s="60"/>
      <c r="L58" s="60"/>
      <c r="M58" s="60">
        <v>34690</v>
      </c>
      <c r="N58" s="60">
        <v>34690</v>
      </c>
      <c r="O58" s="60"/>
      <c r="P58" s="60">
        <v>296</v>
      </c>
      <c r="Q58" s="60">
        <v>186916</v>
      </c>
      <c r="R58" s="60">
        <v>187212</v>
      </c>
      <c r="S58" s="60"/>
      <c r="T58" s="60"/>
      <c r="U58" s="60"/>
      <c r="V58" s="60"/>
      <c r="W58" s="60">
        <v>221902</v>
      </c>
      <c r="X58" s="60">
        <v>525000</v>
      </c>
      <c r="Y58" s="60">
        <v>-303098</v>
      </c>
      <c r="Z58" s="140">
        <v>-57.73</v>
      </c>
      <c r="AA58" s="155">
        <v>700000</v>
      </c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>
        <v>778723</v>
      </c>
      <c r="D61" s="156"/>
      <c r="E61" s="60">
        <v>1373000</v>
      </c>
      <c r="F61" s="60">
        <v>1280000</v>
      </c>
      <c r="G61" s="60"/>
      <c r="H61" s="60">
        <v>118606</v>
      </c>
      <c r="I61" s="60">
        <v>71783</v>
      </c>
      <c r="J61" s="60">
        <v>190389</v>
      </c>
      <c r="K61" s="60">
        <v>49337</v>
      </c>
      <c r="L61" s="60">
        <v>34429</v>
      </c>
      <c r="M61" s="60">
        <v>5719</v>
      </c>
      <c r="N61" s="60">
        <v>89485</v>
      </c>
      <c r="O61" s="60">
        <v>41868</v>
      </c>
      <c r="P61" s="60">
        <v>107074</v>
      </c>
      <c r="Q61" s="60">
        <v>17851</v>
      </c>
      <c r="R61" s="60">
        <v>166793</v>
      </c>
      <c r="S61" s="60"/>
      <c r="T61" s="60"/>
      <c r="U61" s="60"/>
      <c r="V61" s="60"/>
      <c r="W61" s="60">
        <v>446667</v>
      </c>
      <c r="X61" s="60">
        <v>960000</v>
      </c>
      <c r="Y61" s="60">
        <v>-513333</v>
      </c>
      <c r="Z61" s="140">
        <v>-53.47</v>
      </c>
      <c r="AA61" s="155">
        <v>1280000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/>
      <c r="H68" s="60">
        <v>379140</v>
      </c>
      <c r="I68" s="60">
        <v>71783</v>
      </c>
      <c r="J68" s="60">
        <v>450923</v>
      </c>
      <c r="K68" s="60">
        <v>49657</v>
      </c>
      <c r="L68" s="60">
        <v>182978</v>
      </c>
      <c r="M68" s="60">
        <v>180211</v>
      </c>
      <c r="N68" s="60">
        <v>412846</v>
      </c>
      <c r="O68" s="60">
        <v>49928</v>
      </c>
      <c r="P68" s="60">
        <v>194047</v>
      </c>
      <c r="Q68" s="60">
        <v>268483</v>
      </c>
      <c r="R68" s="60">
        <v>512458</v>
      </c>
      <c r="S68" s="60"/>
      <c r="T68" s="60"/>
      <c r="U68" s="60"/>
      <c r="V68" s="60"/>
      <c r="W68" s="60">
        <v>1376227</v>
      </c>
      <c r="X68" s="60"/>
      <c r="Y68" s="60">
        <v>1376227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0</v>
      </c>
      <c r="H69" s="220">
        <f t="shared" si="12"/>
        <v>379140</v>
      </c>
      <c r="I69" s="220">
        <f t="shared" si="12"/>
        <v>71783</v>
      </c>
      <c r="J69" s="220">
        <f t="shared" si="12"/>
        <v>450923</v>
      </c>
      <c r="K69" s="220">
        <f t="shared" si="12"/>
        <v>49657</v>
      </c>
      <c r="L69" s="220">
        <f t="shared" si="12"/>
        <v>182978</v>
      </c>
      <c r="M69" s="220">
        <f t="shared" si="12"/>
        <v>180211</v>
      </c>
      <c r="N69" s="220">
        <f t="shared" si="12"/>
        <v>412846</v>
      </c>
      <c r="O69" s="220">
        <f t="shared" si="12"/>
        <v>49928</v>
      </c>
      <c r="P69" s="220">
        <f t="shared" si="12"/>
        <v>194047</v>
      </c>
      <c r="Q69" s="220">
        <f t="shared" si="12"/>
        <v>268483</v>
      </c>
      <c r="R69" s="220">
        <f t="shared" si="12"/>
        <v>512458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1376227</v>
      </c>
      <c r="X69" s="220">
        <f t="shared" si="12"/>
        <v>0</v>
      </c>
      <c r="Y69" s="220">
        <f t="shared" si="12"/>
        <v>1376227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16064393</v>
      </c>
      <c r="D5" s="357">
        <f t="shared" si="0"/>
        <v>0</v>
      </c>
      <c r="E5" s="356">
        <f t="shared" si="0"/>
        <v>7481175</v>
      </c>
      <c r="F5" s="358">
        <f t="shared" si="0"/>
        <v>8226846</v>
      </c>
      <c r="G5" s="358">
        <f t="shared" si="0"/>
        <v>4370</v>
      </c>
      <c r="H5" s="356">
        <f t="shared" si="0"/>
        <v>74090</v>
      </c>
      <c r="I5" s="356">
        <f t="shared" si="0"/>
        <v>555000</v>
      </c>
      <c r="J5" s="358">
        <f t="shared" si="0"/>
        <v>633460</v>
      </c>
      <c r="K5" s="358">
        <f t="shared" si="0"/>
        <v>312793</v>
      </c>
      <c r="L5" s="356">
        <f t="shared" si="0"/>
        <v>2554616</v>
      </c>
      <c r="M5" s="356">
        <f t="shared" si="0"/>
        <v>904293</v>
      </c>
      <c r="N5" s="358">
        <f t="shared" si="0"/>
        <v>3771702</v>
      </c>
      <c r="O5" s="358">
        <f t="shared" si="0"/>
        <v>1522169</v>
      </c>
      <c r="P5" s="356">
        <f t="shared" si="0"/>
        <v>0</v>
      </c>
      <c r="Q5" s="356">
        <f t="shared" si="0"/>
        <v>121696</v>
      </c>
      <c r="R5" s="358">
        <f t="shared" si="0"/>
        <v>1643865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6049027</v>
      </c>
      <c r="X5" s="356">
        <f t="shared" si="0"/>
        <v>6170135</v>
      </c>
      <c r="Y5" s="358">
        <f t="shared" si="0"/>
        <v>-121108</v>
      </c>
      <c r="Z5" s="359">
        <f>+IF(X5&lt;&gt;0,+(Y5/X5)*100,0)</f>
        <v>-1.9628095657550442</v>
      </c>
      <c r="AA5" s="360">
        <f>+AA6+AA8+AA11+AA13+AA15</f>
        <v>8226846</v>
      </c>
    </row>
    <row r="6" spans="1:27" ht="12.75">
      <c r="A6" s="361" t="s">
        <v>205</v>
      </c>
      <c r="B6" s="142"/>
      <c r="C6" s="60">
        <f>+C7</f>
        <v>10312214</v>
      </c>
      <c r="D6" s="340">
        <f aca="true" t="shared" si="1" ref="D6:AA6">+D7</f>
        <v>0</v>
      </c>
      <c r="E6" s="60">
        <f t="shared" si="1"/>
        <v>3481175</v>
      </c>
      <c r="F6" s="59">
        <f t="shared" si="1"/>
        <v>4126846</v>
      </c>
      <c r="G6" s="59">
        <f t="shared" si="1"/>
        <v>4370</v>
      </c>
      <c r="H6" s="60">
        <f t="shared" si="1"/>
        <v>0</v>
      </c>
      <c r="I6" s="60">
        <f t="shared" si="1"/>
        <v>0</v>
      </c>
      <c r="J6" s="59">
        <f t="shared" si="1"/>
        <v>4370</v>
      </c>
      <c r="K6" s="59">
        <f t="shared" si="1"/>
        <v>312793</v>
      </c>
      <c r="L6" s="60">
        <f t="shared" si="1"/>
        <v>626865</v>
      </c>
      <c r="M6" s="60">
        <f t="shared" si="1"/>
        <v>535472</v>
      </c>
      <c r="N6" s="59">
        <f t="shared" si="1"/>
        <v>1475130</v>
      </c>
      <c r="O6" s="59">
        <f t="shared" si="1"/>
        <v>734169</v>
      </c>
      <c r="P6" s="60">
        <f t="shared" si="1"/>
        <v>0</v>
      </c>
      <c r="Q6" s="60">
        <f t="shared" si="1"/>
        <v>121696</v>
      </c>
      <c r="R6" s="59">
        <f t="shared" si="1"/>
        <v>855865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2335365</v>
      </c>
      <c r="X6" s="60">
        <f t="shared" si="1"/>
        <v>3095135</v>
      </c>
      <c r="Y6" s="59">
        <f t="shared" si="1"/>
        <v>-759770</v>
      </c>
      <c r="Z6" s="61">
        <f>+IF(X6&lt;&gt;0,+(Y6/X6)*100,0)</f>
        <v>-24.54723299629903</v>
      </c>
      <c r="AA6" s="62">
        <f t="shared" si="1"/>
        <v>4126846</v>
      </c>
    </row>
    <row r="7" spans="1:27" ht="12.75">
      <c r="A7" s="291" t="s">
        <v>229</v>
      </c>
      <c r="B7" s="142"/>
      <c r="C7" s="60">
        <v>10312214</v>
      </c>
      <c r="D7" s="340"/>
      <c r="E7" s="60">
        <v>3481175</v>
      </c>
      <c r="F7" s="59">
        <v>4126846</v>
      </c>
      <c r="G7" s="59">
        <v>4370</v>
      </c>
      <c r="H7" s="60"/>
      <c r="I7" s="60"/>
      <c r="J7" s="59">
        <v>4370</v>
      </c>
      <c r="K7" s="59">
        <v>312793</v>
      </c>
      <c r="L7" s="60">
        <v>626865</v>
      </c>
      <c r="M7" s="60">
        <v>535472</v>
      </c>
      <c r="N7" s="59">
        <v>1475130</v>
      </c>
      <c r="O7" s="59">
        <v>734169</v>
      </c>
      <c r="P7" s="60"/>
      <c r="Q7" s="60">
        <v>121696</v>
      </c>
      <c r="R7" s="59">
        <v>855865</v>
      </c>
      <c r="S7" s="59"/>
      <c r="T7" s="60"/>
      <c r="U7" s="60"/>
      <c r="V7" s="59"/>
      <c r="W7" s="59">
        <v>2335365</v>
      </c>
      <c r="X7" s="60">
        <v>3095135</v>
      </c>
      <c r="Y7" s="59">
        <v>-759770</v>
      </c>
      <c r="Z7" s="61">
        <v>-24.55</v>
      </c>
      <c r="AA7" s="62">
        <v>4126846</v>
      </c>
    </row>
    <row r="8" spans="1:27" ht="12.75">
      <c r="A8" s="361" t="s">
        <v>206</v>
      </c>
      <c r="B8" s="142"/>
      <c r="C8" s="60">
        <f aca="true" t="shared" si="2" ref="C8:Y8">SUM(C9:C10)</f>
        <v>1110463</v>
      </c>
      <c r="D8" s="340">
        <f t="shared" si="2"/>
        <v>0</v>
      </c>
      <c r="E8" s="60">
        <f t="shared" si="2"/>
        <v>4000000</v>
      </c>
      <c r="F8" s="59">
        <f t="shared" si="2"/>
        <v>4000000</v>
      </c>
      <c r="G8" s="59">
        <f t="shared" si="2"/>
        <v>0</v>
      </c>
      <c r="H8" s="60">
        <f t="shared" si="2"/>
        <v>74090</v>
      </c>
      <c r="I8" s="60">
        <f t="shared" si="2"/>
        <v>555000</v>
      </c>
      <c r="J8" s="59">
        <f t="shared" si="2"/>
        <v>629090</v>
      </c>
      <c r="K8" s="59">
        <f t="shared" si="2"/>
        <v>0</v>
      </c>
      <c r="L8" s="60">
        <f t="shared" si="2"/>
        <v>1927751</v>
      </c>
      <c r="M8" s="60">
        <f t="shared" si="2"/>
        <v>368821</v>
      </c>
      <c r="N8" s="59">
        <f t="shared" si="2"/>
        <v>2296572</v>
      </c>
      <c r="O8" s="59">
        <f t="shared" si="2"/>
        <v>788000</v>
      </c>
      <c r="P8" s="60">
        <f t="shared" si="2"/>
        <v>0</v>
      </c>
      <c r="Q8" s="60">
        <f t="shared" si="2"/>
        <v>0</v>
      </c>
      <c r="R8" s="59">
        <f t="shared" si="2"/>
        <v>788000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3713662</v>
      </c>
      <c r="X8" s="60">
        <f t="shared" si="2"/>
        <v>3000000</v>
      </c>
      <c r="Y8" s="59">
        <f t="shared" si="2"/>
        <v>713662</v>
      </c>
      <c r="Z8" s="61">
        <f>+IF(X8&lt;&gt;0,+(Y8/X8)*100,0)</f>
        <v>23.788733333333333</v>
      </c>
      <c r="AA8" s="62">
        <f>SUM(AA9:AA10)</f>
        <v>4000000</v>
      </c>
    </row>
    <row r="9" spans="1:27" ht="12.75">
      <c r="A9" s="291" t="s">
        <v>230</v>
      </c>
      <c r="B9" s="142"/>
      <c r="C9" s="60">
        <v>1110463</v>
      </c>
      <c r="D9" s="340"/>
      <c r="E9" s="60">
        <v>4000000</v>
      </c>
      <c r="F9" s="59">
        <v>4000000</v>
      </c>
      <c r="G9" s="59"/>
      <c r="H9" s="60">
        <v>74090</v>
      </c>
      <c r="I9" s="60">
        <v>555000</v>
      </c>
      <c r="J9" s="59">
        <v>629090</v>
      </c>
      <c r="K9" s="59"/>
      <c r="L9" s="60">
        <v>1927751</v>
      </c>
      <c r="M9" s="60">
        <v>368821</v>
      </c>
      <c r="N9" s="59">
        <v>2296572</v>
      </c>
      <c r="O9" s="59">
        <v>788000</v>
      </c>
      <c r="P9" s="60"/>
      <c r="Q9" s="60"/>
      <c r="R9" s="59">
        <v>788000</v>
      </c>
      <c r="S9" s="59"/>
      <c r="T9" s="60"/>
      <c r="U9" s="60"/>
      <c r="V9" s="59"/>
      <c r="W9" s="59">
        <v>3713662</v>
      </c>
      <c r="X9" s="60">
        <v>3000000</v>
      </c>
      <c r="Y9" s="59">
        <v>713662</v>
      </c>
      <c r="Z9" s="61">
        <v>23.79</v>
      </c>
      <c r="AA9" s="62">
        <v>4000000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4641716</v>
      </c>
      <c r="D15" s="340">
        <f t="shared" si="5"/>
        <v>0</v>
      </c>
      <c r="E15" s="60">
        <f t="shared" si="5"/>
        <v>0</v>
      </c>
      <c r="F15" s="59">
        <f t="shared" si="5"/>
        <v>100000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75000</v>
      </c>
      <c r="Y15" s="59">
        <f t="shared" si="5"/>
        <v>-75000</v>
      </c>
      <c r="Z15" s="61">
        <f>+IF(X15&lt;&gt;0,+(Y15/X15)*100,0)</f>
        <v>-100</v>
      </c>
      <c r="AA15" s="62">
        <f>SUM(AA16:AA20)</f>
        <v>100000</v>
      </c>
    </row>
    <row r="16" spans="1:27" ht="12.75">
      <c r="A16" s="291" t="s">
        <v>234</v>
      </c>
      <c r="B16" s="300"/>
      <c r="C16" s="60">
        <v>4641716</v>
      </c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>
        <v>100000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75000</v>
      </c>
      <c r="Y20" s="59">
        <v>-75000</v>
      </c>
      <c r="Z20" s="61">
        <v>-100</v>
      </c>
      <c r="AA20" s="62">
        <v>100000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15161464</v>
      </c>
      <c r="D22" s="344">
        <f t="shared" si="6"/>
        <v>0</v>
      </c>
      <c r="E22" s="343">
        <f t="shared" si="6"/>
        <v>9461175</v>
      </c>
      <c r="F22" s="345">
        <f t="shared" si="6"/>
        <v>9669415</v>
      </c>
      <c r="G22" s="345">
        <f t="shared" si="6"/>
        <v>8740</v>
      </c>
      <c r="H22" s="343">
        <f t="shared" si="6"/>
        <v>0</v>
      </c>
      <c r="I22" s="343">
        <f t="shared" si="6"/>
        <v>83820</v>
      </c>
      <c r="J22" s="345">
        <f t="shared" si="6"/>
        <v>92560</v>
      </c>
      <c r="K22" s="345">
        <f t="shared" si="6"/>
        <v>759866</v>
      </c>
      <c r="L22" s="343">
        <f t="shared" si="6"/>
        <v>1380910</v>
      </c>
      <c r="M22" s="343">
        <f t="shared" si="6"/>
        <v>521663</v>
      </c>
      <c r="N22" s="345">
        <f t="shared" si="6"/>
        <v>2662439</v>
      </c>
      <c r="O22" s="345">
        <f t="shared" si="6"/>
        <v>310721</v>
      </c>
      <c r="P22" s="343">
        <f t="shared" si="6"/>
        <v>467159</v>
      </c>
      <c r="Q22" s="343">
        <f t="shared" si="6"/>
        <v>1126373</v>
      </c>
      <c r="R22" s="345">
        <f t="shared" si="6"/>
        <v>1904253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4659252</v>
      </c>
      <c r="X22" s="343">
        <f t="shared" si="6"/>
        <v>7252062</v>
      </c>
      <c r="Y22" s="345">
        <f t="shared" si="6"/>
        <v>-2592810</v>
      </c>
      <c r="Z22" s="336">
        <f>+IF(X22&lt;&gt;0,+(Y22/X22)*100,0)</f>
        <v>-35.75272798274477</v>
      </c>
      <c r="AA22" s="350">
        <f>SUM(AA23:AA32)</f>
        <v>9669415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>
        <v>8186802</v>
      </c>
      <c r="D24" s="340"/>
      <c r="E24" s="60">
        <v>3100000</v>
      </c>
      <c r="F24" s="59">
        <v>3401926</v>
      </c>
      <c r="G24" s="59">
        <v>2185</v>
      </c>
      <c r="H24" s="60"/>
      <c r="I24" s="60">
        <v>16764</v>
      </c>
      <c r="J24" s="59">
        <v>18949</v>
      </c>
      <c r="K24" s="59">
        <v>63842</v>
      </c>
      <c r="L24" s="60">
        <v>125192</v>
      </c>
      <c r="M24" s="60">
        <v>6380</v>
      </c>
      <c r="N24" s="59">
        <v>195414</v>
      </c>
      <c r="O24" s="59">
        <v>67374</v>
      </c>
      <c r="P24" s="60">
        <v>467159</v>
      </c>
      <c r="Q24" s="60">
        <v>913229</v>
      </c>
      <c r="R24" s="59">
        <v>1447762</v>
      </c>
      <c r="S24" s="59"/>
      <c r="T24" s="60"/>
      <c r="U24" s="60"/>
      <c r="V24" s="59"/>
      <c r="W24" s="59">
        <v>1662125</v>
      </c>
      <c r="X24" s="60">
        <v>2551445</v>
      </c>
      <c r="Y24" s="59">
        <v>-889320</v>
      </c>
      <c r="Z24" s="61">
        <v>-34.86</v>
      </c>
      <c r="AA24" s="62">
        <v>3401926</v>
      </c>
    </row>
    <row r="25" spans="1:27" ht="12.75">
      <c r="A25" s="361" t="s">
        <v>239</v>
      </c>
      <c r="B25" s="142"/>
      <c r="C25" s="60">
        <v>4665872</v>
      </c>
      <c r="D25" s="340"/>
      <c r="E25" s="60">
        <v>5181175</v>
      </c>
      <c r="F25" s="59">
        <v>5287489</v>
      </c>
      <c r="G25" s="59">
        <v>4370</v>
      </c>
      <c r="H25" s="60"/>
      <c r="I25" s="60">
        <v>50292</v>
      </c>
      <c r="J25" s="59">
        <v>54662</v>
      </c>
      <c r="K25" s="59">
        <v>696024</v>
      </c>
      <c r="L25" s="60">
        <v>1153545</v>
      </c>
      <c r="M25" s="60">
        <v>515283</v>
      </c>
      <c r="N25" s="59">
        <v>2364852</v>
      </c>
      <c r="O25" s="59">
        <v>243347</v>
      </c>
      <c r="P25" s="60"/>
      <c r="Q25" s="60">
        <v>140272</v>
      </c>
      <c r="R25" s="59">
        <v>383619</v>
      </c>
      <c r="S25" s="59"/>
      <c r="T25" s="60"/>
      <c r="U25" s="60"/>
      <c r="V25" s="59"/>
      <c r="W25" s="59">
        <v>2803133</v>
      </c>
      <c r="X25" s="60">
        <v>3965617</v>
      </c>
      <c r="Y25" s="59">
        <v>-1162484</v>
      </c>
      <c r="Z25" s="61">
        <v>-29.31</v>
      </c>
      <c r="AA25" s="62">
        <v>5287489</v>
      </c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>
        <v>2308790</v>
      </c>
      <c r="D27" s="340"/>
      <c r="E27" s="60">
        <v>980000</v>
      </c>
      <c r="F27" s="59">
        <v>980000</v>
      </c>
      <c r="G27" s="59">
        <v>2185</v>
      </c>
      <c r="H27" s="60"/>
      <c r="I27" s="60">
        <v>16764</v>
      </c>
      <c r="J27" s="59">
        <v>18949</v>
      </c>
      <c r="K27" s="59"/>
      <c r="L27" s="60">
        <v>102173</v>
      </c>
      <c r="M27" s="60"/>
      <c r="N27" s="59">
        <v>102173</v>
      </c>
      <c r="O27" s="59"/>
      <c r="P27" s="60"/>
      <c r="Q27" s="60">
        <v>72872</v>
      </c>
      <c r="R27" s="59">
        <v>72872</v>
      </c>
      <c r="S27" s="59"/>
      <c r="T27" s="60"/>
      <c r="U27" s="60"/>
      <c r="V27" s="59"/>
      <c r="W27" s="59">
        <v>193994</v>
      </c>
      <c r="X27" s="60">
        <v>735000</v>
      </c>
      <c r="Y27" s="59">
        <v>-541006</v>
      </c>
      <c r="Z27" s="61">
        <v>-73.61</v>
      </c>
      <c r="AA27" s="62">
        <v>980000</v>
      </c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200000</v>
      </c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2975335</v>
      </c>
      <c r="D40" s="344">
        <f t="shared" si="9"/>
        <v>0</v>
      </c>
      <c r="E40" s="343">
        <f t="shared" si="9"/>
        <v>3732500</v>
      </c>
      <c r="F40" s="345">
        <f t="shared" si="9"/>
        <v>3822500</v>
      </c>
      <c r="G40" s="345">
        <f t="shared" si="9"/>
        <v>0</v>
      </c>
      <c r="H40" s="343">
        <f t="shared" si="9"/>
        <v>126020</v>
      </c>
      <c r="I40" s="343">
        <f t="shared" si="9"/>
        <v>87480</v>
      </c>
      <c r="J40" s="345">
        <f t="shared" si="9"/>
        <v>213500</v>
      </c>
      <c r="K40" s="345">
        <f t="shared" si="9"/>
        <v>19453</v>
      </c>
      <c r="L40" s="343">
        <f t="shared" si="9"/>
        <v>30926</v>
      </c>
      <c r="M40" s="343">
        <f t="shared" si="9"/>
        <v>30585</v>
      </c>
      <c r="N40" s="345">
        <f t="shared" si="9"/>
        <v>80964</v>
      </c>
      <c r="O40" s="345">
        <f t="shared" si="9"/>
        <v>9208</v>
      </c>
      <c r="P40" s="343">
        <f t="shared" si="9"/>
        <v>10509</v>
      </c>
      <c r="Q40" s="343">
        <f t="shared" si="9"/>
        <v>32221</v>
      </c>
      <c r="R40" s="345">
        <f t="shared" si="9"/>
        <v>51938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346402</v>
      </c>
      <c r="X40" s="343">
        <f t="shared" si="9"/>
        <v>2866875</v>
      </c>
      <c r="Y40" s="345">
        <f t="shared" si="9"/>
        <v>-2520473</v>
      </c>
      <c r="Z40" s="336">
        <f>+IF(X40&lt;&gt;0,+(Y40/X40)*100,0)</f>
        <v>-87.91708742097232</v>
      </c>
      <c r="AA40" s="350">
        <f>SUM(AA41:AA49)</f>
        <v>3822500</v>
      </c>
    </row>
    <row r="41" spans="1:27" ht="12.75">
      <c r="A41" s="361" t="s">
        <v>248</v>
      </c>
      <c r="B41" s="142"/>
      <c r="C41" s="362">
        <v>930406</v>
      </c>
      <c r="D41" s="363"/>
      <c r="E41" s="362">
        <v>1900000</v>
      </c>
      <c r="F41" s="364">
        <v>1900000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1425000</v>
      </c>
      <c r="Y41" s="364">
        <v>-1425000</v>
      </c>
      <c r="Z41" s="365">
        <v>-100</v>
      </c>
      <c r="AA41" s="366">
        <v>1900000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825564</v>
      </c>
      <c r="D43" s="369"/>
      <c r="E43" s="305">
        <v>500000</v>
      </c>
      <c r="F43" s="370">
        <v>1052000</v>
      </c>
      <c r="G43" s="370"/>
      <c r="H43" s="305">
        <v>71106</v>
      </c>
      <c r="I43" s="305">
        <v>35939</v>
      </c>
      <c r="J43" s="370">
        <v>107045</v>
      </c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>
        <v>107045</v>
      </c>
      <c r="X43" s="305">
        <v>789000</v>
      </c>
      <c r="Y43" s="370">
        <v>-681955</v>
      </c>
      <c r="Z43" s="371">
        <v>-86.43</v>
      </c>
      <c r="AA43" s="303">
        <v>1052000</v>
      </c>
    </row>
    <row r="44" spans="1:27" ht="12.75">
      <c r="A44" s="361" t="s">
        <v>251</v>
      </c>
      <c r="B44" s="136"/>
      <c r="C44" s="60">
        <v>681397</v>
      </c>
      <c r="D44" s="368"/>
      <c r="E44" s="54">
        <v>1332500</v>
      </c>
      <c r="F44" s="53">
        <v>870500</v>
      </c>
      <c r="G44" s="53"/>
      <c r="H44" s="54">
        <v>54914</v>
      </c>
      <c r="I44" s="54">
        <v>51541</v>
      </c>
      <c r="J44" s="53">
        <v>106455</v>
      </c>
      <c r="K44" s="53">
        <v>19453</v>
      </c>
      <c r="L44" s="54">
        <v>30926</v>
      </c>
      <c r="M44" s="54">
        <v>20256</v>
      </c>
      <c r="N44" s="53">
        <v>70635</v>
      </c>
      <c r="O44" s="53">
        <v>9208</v>
      </c>
      <c r="P44" s="54">
        <v>10509</v>
      </c>
      <c r="Q44" s="54">
        <v>23343</v>
      </c>
      <c r="R44" s="53">
        <v>43060</v>
      </c>
      <c r="S44" s="53"/>
      <c r="T44" s="54"/>
      <c r="U44" s="54"/>
      <c r="V44" s="53"/>
      <c r="W44" s="53">
        <v>220150</v>
      </c>
      <c r="X44" s="54">
        <v>652875</v>
      </c>
      <c r="Y44" s="53">
        <v>-432725</v>
      </c>
      <c r="Z44" s="94">
        <v>-66.28</v>
      </c>
      <c r="AA44" s="95">
        <v>870500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>
        <v>537968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>
        <v>10329</v>
      </c>
      <c r="N49" s="53">
        <v>10329</v>
      </c>
      <c r="O49" s="53"/>
      <c r="P49" s="54"/>
      <c r="Q49" s="54">
        <v>8878</v>
      </c>
      <c r="R49" s="53">
        <v>8878</v>
      </c>
      <c r="S49" s="53"/>
      <c r="T49" s="54"/>
      <c r="U49" s="54"/>
      <c r="V49" s="53"/>
      <c r="W49" s="53">
        <v>19207</v>
      </c>
      <c r="X49" s="54"/>
      <c r="Y49" s="53">
        <v>19207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170886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>
        <v>170886</v>
      </c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34372078</v>
      </c>
      <c r="D60" s="346">
        <f t="shared" si="14"/>
        <v>0</v>
      </c>
      <c r="E60" s="219">
        <f t="shared" si="14"/>
        <v>20674850</v>
      </c>
      <c r="F60" s="264">
        <f t="shared" si="14"/>
        <v>21718761</v>
      </c>
      <c r="G60" s="264">
        <f t="shared" si="14"/>
        <v>13110</v>
      </c>
      <c r="H60" s="219">
        <f t="shared" si="14"/>
        <v>200110</v>
      </c>
      <c r="I60" s="219">
        <f t="shared" si="14"/>
        <v>726300</v>
      </c>
      <c r="J60" s="264">
        <f t="shared" si="14"/>
        <v>939520</v>
      </c>
      <c r="K60" s="264">
        <f t="shared" si="14"/>
        <v>1092112</v>
      </c>
      <c r="L60" s="219">
        <f t="shared" si="14"/>
        <v>3966452</v>
      </c>
      <c r="M60" s="219">
        <f t="shared" si="14"/>
        <v>1456541</v>
      </c>
      <c r="N60" s="264">
        <f t="shared" si="14"/>
        <v>6515105</v>
      </c>
      <c r="O60" s="264">
        <f t="shared" si="14"/>
        <v>1842098</v>
      </c>
      <c r="P60" s="219">
        <f t="shared" si="14"/>
        <v>477668</v>
      </c>
      <c r="Q60" s="219">
        <f t="shared" si="14"/>
        <v>1280290</v>
      </c>
      <c r="R60" s="264">
        <f t="shared" si="14"/>
        <v>3600056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11054681</v>
      </c>
      <c r="X60" s="219">
        <f t="shared" si="14"/>
        <v>16289072</v>
      </c>
      <c r="Y60" s="264">
        <f t="shared" si="14"/>
        <v>-5234391</v>
      </c>
      <c r="Z60" s="337">
        <f>+IF(X60&lt;&gt;0,+(Y60/X60)*100,0)</f>
        <v>-32.13437205016959</v>
      </c>
      <c r="AA60" s="232">
        <f>+AA57+AA54+AA51+AA40+AA37+AA34+AA22+AA5</f>
        <v>21718761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2017-05-05T12:09:09Z</dcterms:created>
  <dcterms:modified xsi:type="dcterms:W3CDTF">2017-05-05T12:09:12Z</dcterms:modified>
  <cp:category/>
  <cp:version/>
  <cp:contentType/>
  <cp:contentStatus/>
</cp:coreProperties>
</file>