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<sst xmlns="http://schemas.openxmlformats.org/spreadsheetml/2006/main" count="857" uniqueCount="303">
  <si>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Inxuba Yethemba(EC131)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</si>
  <si>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</si>
  <si>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</si>
  <si>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</si>
  <si>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</si>
  <si>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</si>
  <si>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</si>
  <si>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</si>
  <si>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</si>
  <si>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</si>
  <si>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</si>
  <si>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</si>
  <si>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</si>
  <si>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</si>
  <si>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</si>
  <si>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</si>
  <si>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</si>
  <si>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</si>
  <si>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</si>
  <si>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</si>
  <si>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</si>
  <si>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</si>
  <si>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</si>
  <si>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</si>
  <si>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</si>
  <si>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</si>
  <si>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</si>
  <si>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</si>
  <si>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</si>
  <si>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</si>
  <si>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</si>
  <si>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</si>
  <si>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</si>
  <si>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</si>
  <si>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</si>
  <si>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</si>
  <si>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</si>
  <si>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</si>
  <si>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</si>
  <si>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</si>
  <si>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</si>
  <si>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</si>
  <si>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</si>
  <si>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</si>
  <si>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</si>
  <si>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</si>
  <si>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</si>
  <si>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</si>
  <si>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</si>
  <si>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</si>
  <si>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</si>
  <si>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</si>
  <si>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</si>
  <si>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</si>
  <si>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</si>
  <si>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</si>
  <si>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</si>
  <si>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</si>
  <si>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</si>
  <si>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</si>
  <si>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</si>
  <si>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</si>
  <si>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</si>
  <si>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</si>
  <si>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</si>
  <si>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</si>
  <si>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</si>
  <si>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</si>
  <si>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</si>
  <si>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</si>
  <si>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Inxuba Yethemba(EC131)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</si>
  <si>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</si>
  <si>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</si>
  <si>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</si>
  <si>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</si>
  <si>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</si>
  <si>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</si>
  <si>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</si>
  <si>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</si>
  <si>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</si>
  <si>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</si>
  <si>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</si>
  <si>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</si>
  <si>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</si>
  <si>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</si>
  <si>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</si>
  <si>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</si>
  <si>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</si>
  <si>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</si>
  <si>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</si>
  <si>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</si>
  <si>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</si>
  <si>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</si>
  <si>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</si>
  <si>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</si>
  <si>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</si>
  <si>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</si>
  <si>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</si>
  <si>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</si>
  <si>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</si>
  <si>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Inxuba Yethemba(EC131)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</si>
  <si>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</si>
  <si>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</si>
  <si>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</si>
  <si>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</si>
  <si>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</si>
  <si>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</si>
  <si>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</si>
  <si>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</si>
  <si>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</si>
  <si>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</si>
  <si>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</si>
  <si>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</si>
  <si>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</si>
  <si>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</si>
  <si>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</si>
  <si>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</si>
  <si>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</si>
  <si>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</si>
  <si>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</si>
  <si>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</si>
  <si>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</si>
  <si>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</si>
  <si>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</si>
  <si>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</si>
  <si>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</si>
  <si>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</si>
  <si>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</si>
  <si>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</si>
  <si>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Inxuba Yethemba(EC131)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</si>
  <si>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</si>
  <si>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</si>
  <si>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</si>
  <si>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</si>
  <si>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</si>
  <si>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</si>
  <si>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</si>
  <si>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</si>
  <si>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</si>
  <si>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</si>
  <si>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Inxuba Yethemba(EC131)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</si>
  <si>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</si>
  <si>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</si>
  <si>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</si>
  <si>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</si>
  <si>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</si>
  <si>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</si>
  <si>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</si>
  <si>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</si>
  <si>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</si>
  <si>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</si>
  <si>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</si>
  <si>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</si>
  <si>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</si>
  <si>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</si>
  <si>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</si>
  <si>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</si>
  <si>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</si>
  <si>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</si>
  <si>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</si>
  <si>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</si>
  <si>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</si>
  <si>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</si>
  <si>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</si>
  <si>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</si>
  <si>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</si>
  <si>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</si>
  <si>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</si>
  <si>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</si>
  <si>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</si>
  <si>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</si>
  <si>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</si>
  <si>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</si>
  <si>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</si>
  <si>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Inxuba Yethemba(EC131)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</si>
  <si>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</si>
  <si>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</si>
  <si>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</si>
  <si>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</si>
  <si>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</si>
  <si>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</si>
  <si>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</si>
  <si>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</si>
  <si>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</si>
  <si>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</si>
  <si>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</si>
  <si>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</si>
  <si>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</si>
  <si>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</si>
  <si>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</si>
  <si>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</si>
  <si>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</si>
  <si>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</si>
  <si>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</si>
  <si>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</si>
  <si>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</si>
  <si>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</si>
  <si>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</si>
  <si>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</si>
  <si>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</si>
  <si>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</si>
  <si>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</si>
  <si>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Inxuba Yethemba(EC131)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</si>
  <si>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</si>
  <si>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</si>
  <si>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</si>
  <si>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</si>
  <si>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</si>
  <si>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</si>
  <si>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</si>
  <si>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</si>
  <si>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</si>
  <si>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</si>
  <si>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</si>
  <si>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</si>
  <si>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</si>
  <si>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</si>
  <si>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</si>
  <si>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</si>
  <si>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</si>
  <si>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</si>
  <si>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</si>
  <si>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</si>
  <si>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</si>
  <si>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</si>
  <si>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</si>
  <si>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</si>
  <si>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Inxuba Yethemba(EC131)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</si>
  <si>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</si>
  <si>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</si>
  <si>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</si>
  <si>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</si>
  <si>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</si>
  <si>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</si>
  <si>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</si>
  <si>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</si>
  <si>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</si>
  <si>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</si>
  <si>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</si>
  <si>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</si>
  <si>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</si>
  <si>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</si>
  <si>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</si>
  <si>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</si>
  <si>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</si>
  <si>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</si>
  <si>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</si>
  <si>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</si>
  <si>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</si>
  <si>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</si>
  <si>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</si>
  <si>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</si>
  <si>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</si>
  <si>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</si>
  <si>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</si>
  <si>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</si>
  <si>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</si>
  <si>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</si>
  <si>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</si>
  <si>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</si>
  <si>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</si>
  <si>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</si>
  <si>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</si>
  <si>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Inxuba Yethemba(EC131)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</si>
  <si>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</si>
  <si>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</si>
  <si>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Inxuba Yethemba(EC131)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</si>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</sst>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33000418</v>
      </c>
      <c r="C5" s="19">
        <v>0</v>
      </c>
      <c r="D5" s="59">
        <v>29902741</v>
      </c>
      <c r="E5" s="60">
        <v>29902741</v>
      </c>
      <c r="F5" s="60">
        <v>36249388</v>
      </c>
      <c r="G5" s="60">
        <v>110</v>
      </c>
      <c r="H5" s="60">
        <v>0</v>
      </c>
      <c r="I5" s="60">
        <v>36249498</v>
      </c>
      <c r="J5" s="60">
        <v>-45931</v>
      </c>
      <c r="K5" s="60">
        <v>1330</v>
      </c>
      <c r="L5" s="60">
        <v>0</v>
      </c>
      <c r="M5" s="60">
        <v>-44601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36204897</v>
      </c>
      <c r="W5" s="60">
        <v>22510197</v>
      </c>
      <c r="X5" s="60">
        <v>13694700</v>
      </c>
      <c r="Y5" s="61">
        <v>60.84</v>
      </c>
      <c r="Z5" s="62">
        <v>29902741</v>
      </c>
    </row>
    <row r="6" spans="1:26" ht="12.75">
      <c r="A6" s="58" t="s">
        <v>32</v>
      </c>
      <c r="B6" s="19">
        <v>96652876</v>
      </c>
      <c r="C6" s="19">
        <v>0</v>
      </c>
      <c r="D6" s="59">
        <v>141161130</v>
      </c>
      <c r="E6" s="60">
        <v>141161130</v>
      </c>
      <c r="F6" s="60">
        <v>12116068</v>
      </c>
      <c r="G6" s="60">
        <v>20090388</v>
      </c>
      <c r="H6" s="60">
        <v>-292922</v>
      </c>
      <c r="I6" s="60">
        <v>31913534</v>
      </c>
      <c r="J6" s="60">
        <v>14257842</v>
      </c>
      <c r="K6" s="60">
        <v>5706739</v>
      </c>
      <c r="L6" s="60">
        <v>18792697</v>
      </c>
      <c r="M6" s="60">
        <v>38757278</v>
      </c>
      <c r="N6" s="60">
        <v>19768780</v>
      </c>
      <c r="O6" s="60">
        <v>19439798</v>
      </c>
      <c r="P6" s="60">
        <v>0</v>
      </c>
      <c r="Q6" s="60">
        <v>39208578</v>
      </c>
      <c r="R6" s="60">
        <v>0</v>
      </c>
      <c r="S6" s="60">
        <v>0</v>
      </c>
      <c r="T6" s="60">
        <v>0</v>
      </c>
      <c r="U6" s="60">
        <v>0</v>
      </c>
      <c r="V6" s="60">
        <v>109879390</v>
      </c>
      <c r="W6" s="60">
        <v>149119677</v>
      </c>
      <c r="X6" s="60">
        <v>-39240287</v>
      </c>
      <c r="Y6" s="61">
        <v>-26.31</v>
      </c>
      <c r="Z6" s="62">
        <v>141161130</v>
      </c>
    </row>
    <row r="7" spans="1:26" ht="12.75">
      <c r="A7" s="58" t="s">
        <v>33</v>
      </c>
      <c r="B7" s="19">
        <v>7233970</v>
      </c>
      <c r="C7" s="19">
        <v>0</v>
      </c>
      <c r="D7" s="59">
        <v>108500</v>
      </c>
      <c r="E7" s="60">
        <v>108500</v>
      </c>
      <c r="F7" s="60">
        <v>1648</v>
      </c>
      <c r="G7" s="60">
        <v>46818</v>
      </c>
      <c r="H7" s="60">
        <v>30901</v>
      </c>
      <c r="I7" s="60">
        <v>79367</v>
      </c>
      <c r="J7" s="60">
        <v>16171</v>
      </c>
      <c r="K7" s="60">
        <v>0</v>
      </c>
      <c r="L7" s="60">
        <v>0</v>
      </c>
      <c r="M7" s="60">
        <v>16171</v>
      </c>
      <c r="N7" s="60">
        <v>44649</v>
      </c>
      <c r="O7" s="60">
        <v>44649</v>
      </c>
      <c r="P7" s="60">
        <v>0</v>
      </c>
      <c r="Q7" s="60">
        <v>89298</v>
      </c>
      <c r="R7" s="60">
        <v>0</v>
      </c>
      <c r="S7" s="60">
        <v>0</v>
      </c>
      <c r="T7" s="60">
        <v>0</v>
      </c>
      <c r="U7" s="60">
        <v>0</v>
      </c>
      <c r="V7" s="60">
        <v>184836</v>
      </c>
      <c r="W7" s="60">
        <v>81819</v>
      </c>
      <c r="X7" s="60">
        <v>103017</v>
      </c>
      <c r="Y7" s="61">
        <v>125.91</v>
      </c>
      <c r="Z7" s="62">
        <v>108500</v>
      </c>
    </row>
    <row r="8" spans="1:26" ht="12.75">
      <c r="A8" s="58" t="s">
        <v>34</v>
      </c>
      <c r="B8" s="19">
        <v>45017069</v>
      </c>
      <c r="C8" s="19">
        <v>0</v>
      </c>
      <c r="D8" s="59">
        <v>52378577</v>
      </c>
      <c r="E8" s="60">
        <v>52378577</v>
      </c>
      <c r="F8" s="60">
        <v>14196952</v>
      </c>
      <c r="G8" s="60">
        <v>1563553</v>
      </c>
      <c r="H8" s="60">
        <v>2430153</v>
      </c>
      <c r="I8" s="60">
        <v>18190658</v>
      </c>
      <c r="J8" s="60">
        <v>-49786</v>
      </c>
      <c r="K8" s="60">
        <v>1325284</v>
      </c>
      <c r="L8" s="60">
        <v>12973000</v>
      </c>
      <c r="M8" s="60">
        <v>14248498</v>
      </c>
      <c r="N8" s="60">
        <v>12973000</v>
      </c>
      <c r="O8" s="60">
        <v>12973000</v>
      </c>
      <c r="P8" s="60">
        <v>0</v>
      </c>
      <c r="Q8" s="60">
        <v>25946000</v>
      </c>
      <c r="R8" s="60">
        <v>0</v>
      </c>
      <c r="S8" s="60">
        <v>0</v>
      </c>
      <c r="T8" s="60">
        <v>0</v>
      </c>
      <c r="U8" s="60">
        <v>0</v>
      </c>
      <c r="V8" s="60">
        <v>58385156</v>
      </c>
      <c r="W8" s="60">
        <v>37541457</v>
      </c>
      <c r="X8" s="60">
        <v>20843699</v>
      </c>
      <c r="Y8" s="61">
        <v>55.52</v>
      </c>
      <c r="Z8" s="62">
        <v>52378577</v>
      </c>
    </row>
    <row r="9" spans="1:26" ht="12.75">
      <c r="A9" s="58" t="s">
        <v>35</v>
      </c>
      <c r="B9" s="19">
        <v>7582614</v>
      </c>
      <c r="C9" s="19">
        <v>0</v>
      </c>
      <c r="D9" s="59">
        <v>28942685</v>
      </c>
      <c r="E9" s="60">
        <v>28942685</v>
      </c>
      <c r="F9" s="60">
        <v>1191879</v>
      </c>
      <c r="G9" s="60">
        <v>1149148</v>
      </c>
      <c r="H9" s="60">
        <v>1600560</v>
      </c>
      <c r="I9" s="60">
        <v>3941587</v>
      </c>
      <c r="J9" s="60">
        <v>1759760</v>
      </c>
      <c r="K9" s="60">
        <v>1545869</v>
      </c>
      <c r="L9" s="60">
        <v>409994</v>
      </c>
      <c r="M9" s="60">
        <v>3715623</v>
      </c>
      <c r="N9" s="60">
        <v>1423510</v>
      </c>
      <c r="O9" s="60">
        <v>1423060</v>
      </c>
      <c r="P9" s="60">
        <v>0</v>
      </c>
      <c r="Q9" s="60">
        <v>2846570</v>
      </c>
      <c r="R9" s="60">
        <v>0</v>
      </c>
      <c r="S9" s="60">
        <v>0</v>
      </c>
      <c r="T9" s="60">
        <v>0</v>
      </c>
      <c r="U9" s="60">
        <v>0</v>
      </c>
      <c r="V9" s="60">
        <v>10503780</v>
      </c>
      <c r="W9" s="60">
        <v>9888831</v>
      </c>
      <c r="X9" s="60">
        <v>614949</v>
      </c>
      <c r="Y9" s="61">
        <v>6.22</v>
      </c>
      <c r="Z9" s="62">
        <v>28942685</v>
      </c>
    </row>
    <row r="10" spans="1:26" ht="22.5">
      <c r="A10" s="63" t="s">
        <v>278</v>
      </c>
      <c r="B10" s="64">
        <f>SUM(B5:B9)</f>
        <v>189486947</v>
      </c>
      <c r="C10" s="64">
        <f>SUM(C5:C9)</f>
        <v>0</v>
      </c>
      <c r="D10" s="65">
        <f aca="true" t="shared" si="0" ref="D10:Z10">SUM(D5:D9)</f>
        <v>252493633</v>
      </c>
      <c r="E10" s="66">
        <f t="shared" si="0"/>
        <v>252493633</v>
      </c>
      <c r="F10" s="66">
        <f t="shared" si="0"/>
        <v>63755935</v>
      </c>
      <c r="G10" s="66">
        <f t="shared" si="0"/>
        <v>22850017</v>
      </c>
      <c r="H10" s="66">
        <f t="shared" si="0"/>
        <v>3768692</v>
      </c>
      <c r="I10" s="66">
        <f t="shared" si="0"/>
        <v>90374644</v>
      </c>
      <c r="J10" s="66">
        <f t="shared" si="0"/>
        <v>15938056</v>
      </c>
      <c r="K10" s="66">
        <f t="shared" si="0"/>
        <v>8579222</v>
      </c>
      <c r="L10" s="66">
        <f t="shared" si="0"/>
        <v>32175691</v>
      </c>
      <c r="M10" s="66">
        <f t="shared" si="0"/>
        <v>56692969</v>
      </c>
      <c r="N10" s="66">
        <f t="shared" si="0"/>
        <v>34209939</v>
      </c>
      <c r="O10" s="66">
        <f t="shared" si="0"/>
        <v>33880507</v>
      </c>
      <c r="P10" s="66">
        <f t="shared" si="0"/>
        <v>0</v>
      </c>
      <c r="Q10" s="66">
        <f t="shared" si="0"/>
        <v>68090446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215158059</v>
      </c>
      <c r="W10" s="66">
        <f t="shared" si="0"/>
        <v>219141981</v>
      </c>
      <c r="X10" s="66">
        <f t="shared" si="0"/>
        <v>-3983922</v>
      </c>
      <c r="Y10" s="67">
        <f>+IF(W10&lt;&gt;0,(X10/W10)*100,0)</f>
        <v>-1.8179638523939419</v>
      </c>
      <c r="Z10" s="68">
        <f t="shared" si="0"/>
        <v>252493633</v>
      </c>
    </row>
    <row r="11" spans="1:26" ht="12.75">
      <c r="A11" s="58" t="s">
        <v>37</v>
      </c>
      <c r="B11" s="19">
        <v>71986072</v>
      </c>
      <c r="C11" s="19">
        <v>0</v>
      </c>
      <c r="D11" s="59">
        <v>70655433</v>
      </c>
      <c r="E11" s="60">
        <v>70655433</v>
      </c>
      <c r="F11" s="60">
        <v>6159374</v>
      </c>
      <c r="G11" s="60">
        <v>5922658</v>
      </c>
      <c r="H11" s="60">
        <v>6218234</v>
      </c>
      <c r="I11" s="60">
        <v>18300266</v>
      </c>
      <c r="J11" s="60">
        <v>6010752</v>
      </c>
      <c r="K11" s="60">
        <v>9438101</v>
      </c>
      <c r="L11" s="60">
        <v>6044313</v>
      </c>
      <c r="M11" s="60">
        <v>21493166</v>
      </c>
      <c r="N11" s="60">
        <v>6059325</v>
      </c>
      <c r="O11" s="60">
        <v>6067135</v>
      </c>
      <c r="P11" s="60">
        <v>0</v>
      </c>
      <c r="Q11" s="60">
        <v>12126460</v>
      </c>
      <c r="R11" s="60">
        <v>0</v>
      </c>
      <c r="S11" s="60">
        <v>0</v>
      </c>
      <c r="T11" s="60">
        <v>0</v>
      </c>
      <c r="U11" s="60">
        <v>0</v>
      </c>
      <c r="V11" s="60">
        <v>51919892</v>
      </c>
      <c r="W11" s="60">
        <v>56025738</v>
      </c>
      <c r="X11" s="60">
        <v>-4105846</v>
      </c>
      <c r="Y11" s="61">
        <v>-7.33</v>
      </c>
      <c r="Z11" s="62">
        <v>70655433</v>
      </c>
    </row>
    <row r="12" spans="1:26" ht="12.75">
      <c r="A12" s="58" t="s">
        <v>38</v>
      </c>
      <c r="B12" s="19">
        <v>6878247</v>
      </c>
      <c r="C12" s="19">
        <v>0</v>
      </c>
      <c r="D12" s="59">
        <v>8343000</v>
      </c>
      <c r="E12" s="60">
        <v>8343000</v>
      </c>
      <c r="F12" s="60">
        <v>546021</v>
      </c>
      <c r="G12" s="60">
        <v>693881</v>
      </c>
      <c r="H12" s="60">
        <v>797639</v>
      </c>
      <c r="I12" s="60">
        <v>2037541</v>
      </c>
      <c r="J12" s="60">
        <v>568458</v>
      </c>
      <c r="K12" s="60">
        <v>506848</v>
      </c>
      <c r="L12" s="60">
        <v>515848</v>
      </c>
      <c r="M12" s="60">
        <v>1591154</v>
      </c>
      <c r="N12" s="60">
        <v>515848</v>
      </c>
      <c r="O12" s="60">
        <v>515848</v>
      </c>
      <c r="P12" s="60">
        <v>0</v>
      </c>
      <c r="Q12" s="60">
        <v>1031696</v>
      </c>
      <c r="R12" s="60">
        <v>0</v>
      </c>
      <c r="S12" s="60">
        <v>0</v>
      </c>
      <c r="T12" s="60">
        <v>0</v>
      </c>
      <c r="U12" s="60">
        <v>0</v>
      </c>
      <c r="V12" s="60">
        <v>4660391</v>
      </c>
      <c r="W12" s="60">
        <v>6826239</v>
      </c>
      <c r="X12" s="60">
        <v>-2165848</v>
      </c>
      <c r="Y12" s="61">
        <v>-31.73</v>
      </c>
      <c r="Z12" s="62">
        <v>8343000</v>
      </c>
    </row>
    <row r="13" spans="1:26" ht="12.75">
      <c r="A13" s="58" t="s">
        <v>279</v>
      </c>
      <c r="B13" s="19">
        <v>60402318</v>
      </c>
      <c r="C13" s="19">
        <v>0</v>
      </c>
      <c r="D13" s="59">
        <v>62644824</v>
      </c>
      <c r="E13" s="60">
        <v>62644824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51254388</v>
      </c>
      <c r="X13" s="60">
        <v>-51254388</v>
      </c>
      <c r="Y13" s="61">
        <v>-100</v>
      </c>
      <c r="Z13" s="62">
        <v>62644824</v>
      </c>
    </row>
    <row r="14" spans="1:26" ht="12.75">
      <c r="A14" s="58" t="s">
        <v>40</v>
      </c>
      <c r="B14" s="19">
        <v>0</v>
      </c>
      <c r="C14" s="19">
        <v>0</v>
      </c>
      <c r="D14" s="59">
        <v>2442513</v>
      </c>
      <c r="E14" s="60">
        <v>2442513</v>
      </c>
      <c r="F14" s="60">
        <v>542718</v>
      </c>
      <c r="G14" s="60">
        <v>93639</v>
      </c>
      <c r="H14" s="60">
        <v>106</v>
      </c>
      <c r="I14" s="60">
        <v>636463</v>
      </c>
      <c r="J14" s="60">
        <v>6289</v>
      </c>
      <c r="K14" s="60">
        <v>11158</v>
      </c>
      <c r="L14" s="60">
        <v>59</v>
      </c>
      <c r="M14" s="60">
        <v>17506</v>
      </c>
      <c r="N14" s="60">
        <v>2130</v>
      </c>
      <c r="O14" s="60">
        <v>2130</v>
      </c>
      <c r="P14" s="60">
        <v>0</v>
      </c>
      <c r="Q14" s="60">
        <v>4260</v>
      </c>
      <c r="R14" s="60">
        <v>0</v>
      </c>
      <c r="S14" s="60">
        <v>0</v>
      </c>
      <c r="T14" s="60">
        <v>0</v>
      </c>
      <c r="U14" s="60">
        <v>0</v>
      </c>
      <c r="V14" s="60">
        <v>658229</v>
      </c>
      <c r="W14" s="60">
        <v>1998423</v>
      </c>
      <c r="X14" s="60">
        <v>-1340194</v>
      </c>
      <c r="Y14" s="61">
        <v>-67.06</v>
      </c>
      <c r="Z14" s="62">
        <v>2442513</v>
      </c>
    </row>
    <row r="15" spans="1:26" ht="12.75">
      <c r="A15" s="58" t="s">
        <v>41</v>
      </c>
      <c r="B15" s="19">
        <v>66267972</v>
      </c>
      <c r="C15" s="19">
        <v>0</v>
      </c>
      <c r="D15" s="59">
        <v>77141616</v>
      </c>
      <c r="E15" s="60">
        <v>77141616</v>
      </c>
      <c r="F15" s="60">
        <v>5930555</v>
      </c>
      <c r="G15" s="60">
        <v>3945161</v>
      </c>
      <c r="H15" s="60">
        <v>4327878</v>
      </c>
      <c r="I15" s="60">
        <v>14203594</v>
      </c>
      <c r="J15" s="60">
        <v>2621</v>
      </c>
      <c r="K15" s="60">
        <v>4389804</v>
      </c>
      <c r="L15" s="60">
        <v>3947368</v>
      </c>
      <c r="M15" s="60">
        <v>8339793</v>
      </c>
      <c r="N15" s="60">
        <v>8281820</v>
      </c>
      <c r="O15" s="60">
        <v>8281820</v>
      </c>
      <c r="P15" s="60">
        <v>0</v>
      </c>
      <c r="Q15" s="60">
        <v>16563640</v>
      </c>
      <c r="R15" s="60">
        <v>0</v>
      </c>
      <c r="S15" s="60">
        <v>0</v>
      </c>
      <c r="T15" s="60">
        <v>0</v>
      </c>
      <c r="U15" s="60">
        <v>0</v>
      </c>
      <c r="V15" s="60">
        <v>39107027</v>
      </c>
      <c r="W15" s="60">
        <v>63114192</v>
      </c>
      <c r="X15" s="60">
        <v>-24007165</v>
      </c>
      <c r="Y15" s="61">
        <v>-38.04</v>
      </c>
      <c r="Z15" s="62">
        <v>77141616</v>
      </c>
    </row>
    <row r="16" spans="1:26" ht="12.75">
      <c r="A16" s="69" t="s">
        <v>42</v>
      </c>
      <c r="B16" s="19">
        <v>0</v>
      </c>
      <c r="C16" s="19">
        <v>0</v>
      </c>
      <c r="D16" s="59">
        <v>2225223</v>
      </c>
      <c r="E16" s="60">
        <v>2225223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2225223</v>
      </c>
    </row>
    <row r="17" spans="1:26" ht="12.75">
      <c r="A17" s="58" t="s">
        <v>43</v>
      </c>
      <c r="B17" s="19">
        <v>49062208</v>
      </c>
      <c r="C17" s="19">
        <v>0</v>
      </c>
      <c r="D17" s="59">
        <v>55731279</v>
      </c>
      <c r="E17" s="60">
        <v>55731279</v>
      </c>
      <c r="F17" s="60">
        <v>7878030</v>
      </c>
      <c r="G17" s="60">
        <v>5572345</v>
      </c>
      <c r="H17" s="60">
        <v>4284441</v>
      </c>
      <c r="I17" s="60">
        <v>17734816</v>
      </c>
      <c r="J17" s="60">
        <v>3807301</v>
      </c>
      <c r="K17" s="60">
        <v>3063133</v>
      </c>
      <c r="L17" s="60">
        <v>3683420</v>
      </c>
      <c r="M17" s="60">
        <v>10553854</v>
      </c>
      <c r="N17" s="60">
        <v>5389155</v>
      </c>
      <c r="O17" s="60">
        <v>5394251</v>
      </c>
      <c r="P17" s="60">
        <v>0</v>
      </c>
      <c r="Q17" s="60">
        <v>10783406</v>
      </c>
      <c r="R17" s="60">
        <v>0</v>
      </c>
      <c r="S17" s="60">
        <v>0</v>
      </c>
      <c r="T17" s="60">
        <v>0</v>
      </c>
      <c r="U17" s="60">
        <v>0</v>
      </c>
      <c r="V17" s="60">
        <v>39072076</v>
      </c>
      <c r="W17" s="60">
        <v>44044506</v>
      </c>
      <c r="X17" s="60">
        <v>-4972430</v>
      </c>
      <c r="Y17" s="61">
        <v>-11.29</v>
      </c>
      <c r="Z17" s="62">
        <v>55731279</v>
      </c>
    </row>
    <row r="18" spans="1:26" ht="12.75">
      <c r="A18" s="70" t="s">
        <v>44</v>
      </c>
      <c r="B18" s="71">
        <f>SUM(B11:B17)</f>
        <v>254596817</v>
      </c>
      <c r="C18" s="71">
        <f>SUM(C11:C17)</f>
        <v>0</v>
      </c>
      <c r="D18" s="72">
        <f aca="true" t="shared" si="1" ref="D18:Z18">SUM(D11:D17)</f>
        <v>279183888</v>
      </c>
      <c r="E18" s="73">
        <f t="shared" si="1"/>
        <v>279183888</v>
      </c>
      <c r="F18" s="73">
        <f t="shared" si="1"/>
        <v>21056698</v>
      </c>
      <c r="G18" s="73">
        <f t="shared" si="1"/>
        <v>16227684</v>
      </c>
      <c r="H18" s="73">
        <f t="shared" si="1"/>
        <v>15628298</v>
      </c>
      <c r="I18" s="73">
        <f t="shared" si="1"/>
        <v>52912680</v>
      </c>
      <c r="J18" s="73">
        <f t="shared" si="1"/>
        <v>10395421</v>
      </c>
      <c r="K18" s="73">
        <f t="shared" si="1"/>
        <v>17409044</v>
      </c>
      <c r="L18" s="73">
        <f t="shared" si="1"/>
        <v>14191008</v>
      </c>
      <c r="M18" s="73">
        <f t="shared" si="1"/>
        <v>41995473</v>
      </c>
      <c r="N18" s="73">
        <f t="shared" si="1"/>
        <v>20248278</v>
      </c>
      <c r="O18" s="73">
        <f t="shared" si="1"/>
        <v>20261184</v>
      </c>
      <c r="P18" s="73">
        <f t="shared" si="1"/>
        <v>0</v>
      </c>
      <c r="Q18" s="73">
        <f t="shared" si="1"/>
        <v>40509462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135417615</v>
      </c>
      <c r="W18" s="73">
        <f t="shared" si="1"/>
        <v>223263486</v>
      </c>
      <c r="X18" s="73">
        <f t="shared" si="1"/>
        <v>-87845871</v>
      </c>
      <c r="Y18" s="67">
        <f>+IF(W18&lt;&gt;0,(X18/W18)*100,0)</f>
        <v>-39.34627760851141</v>
      </c>
      <c r="Z18" s="74">
        <f t="shared" si="1"/>
        <v>279183888</v>
      </c>
    </row>
    <row r="19" spans="1:26" ht="12.75">
      <c r="A19" s="70" t="s">
        <v>45</v>
      </c>
      <c r="B19" s="75">
        <f>+B10-B18</f>
        <v>-65109870</v>
      </c>
      <c r="C19" s="75">
        <f>+C10-C18</f>
        <v>0</v>
      </c>
      <c r="D19" s="76">
        <f aca="true" t="shared" si="2" ref="D19:Z19">+D10-D18</f>
        <v>-26690255</v>
      </c>
      <c r="E19" s="77">
        <f t="shared" si="2"/>
        <v>-26690255</v>
      </c>
      <c r="F19" s="77">
        <f t="shared" si="2"/>
        <v>42699237</v>
      </c>
      <c r="G19" s="77">
        <f t="shared" si="2"/>
        <v>6622333</v>
      </c>
      <c r="H19" s="77">
        <f t="shared" si="2"/>
        <v>-11859606</v>
      </c>
      <c r="I19" s="77">
        <f t="shared" si="2"/>
        <v>37461964</v>
      </c>
      <c r="J19" s="77">
        <f t="shared" si="2"/>
        <v>5542635</v>
      </c>
      <c r="K19" s="77">
        <f t="shared" si="2"/>
        <v>-8829822</v>
      </c>
      <c r="L19" s="77">
        <f t="shared" si="2"/>
        <v>17984683</v>
      </c>
      <c r="M19" s="77">
        <f t="shared" si="2"/>
        <v>14697496</v>
      </c>
      <c r="N19" s="77">
        <f t="shared" si="2"/>
        <v>13961661</v>
      </c>
      <c r="O19" s="77">
        <f t="shared" si="2"/>
        <v>13619323</v>
      </c>
      <c r="P19" s="77">
        <f t="shared" si="2"/>
        <v>0</v>
      </c>
      <c r="Q19" s="77">
        <f t="shared" si="2"/>
        <v>27580984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79740444</v>
      </c>
      <c r="W19" s="77">
        <f>IF(E10=E18,0,W10-W18)</f>
        <v>-4121505</v>
      </c>
      <c r="X19" s="77">
        <f t="shared" si="2"/>
        <v>83861949</v>
      </c>
      <c r="Y19" s="78">
        <f>+IF(W19&lt;&gt;0,(X19/W19)*100,0)</f>
        <v>-2034.740925948167</v>
      </c>
      <c r="Z19" s="79">
        <f t="shared" si="2"/>
        <v>-26690255</v>
      </c>
    </row>
    <row r="20" spans="1:26" ht="12.75">
      <c r="A20" s="58" t="s">
        <v>46</v>
      </c>
      <c r="B20" s="19">
        <v>23580271</v>
      </c>
      <c r="C20" s="19">
        <v>0</v>
      </c>
      <c r="D20" s="59">
        <v>15369000</v>
      </c>
      <c r="E20" s="60">
        <v>15369000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15369000</v>
      </c>
      <c r="X20" s="60">
        <v>-15369000</v>
      </c>
      <c r="Y20" s="61">
        <v>-100</v>
      </c>
      <c r="Z20" s="62">
        <v>15369000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-41529599</v>
      </c>
      <c r="C22" s="86">
        <f>SUM(C19:C21)</f>
        <v>0</v>
      </c>
      <c r="D22" s="87">
        <f aca="true" t="shared" si="3" ref="D22:Z22">SUM(D19:D21)</f>
        <v>-11321255</v>
      </c>
      <c r="E22" s="88">
        <f t="shared" si="3"/>
        <v>-11321255</v>
      </c>
      <c r="F22" s="88">
        <f t="shared" si="3"/>
        <v>42699237</v>
      </c>
      <c r="G22" s="88">
        <f t="shared" si="3"/>
        <v>6622333</v>
      </c>
      <c r="H22" s="88">
        <f t="shared" si="3"/>
        <v>-11859606</v>
      </c>
      <c r="I22" s="88">
        <f t="shared" si="3"/>
        <v>37461964</v>
      </c>
      <c r="J22" s="88">
        <f t="shared" si="3"/>
        <v>5542635</v>
      </c>
      <c r="K22" s="88">
        <f t="shared" si="3"/>
        <v>-8829822</v>
      </c>
      <c r="L22" s="88">
        <f t="shared" si="3"/>
        <v>17984683</v>
      </c>
      <c r="M22" s="88">
        <f t="shared" si="3"/>
        <v>14697496</v>
      </c>
      <c r="N22" s="88">
        <f t="shared" si="3"/>
        <v>13961661</v>
      </c>
      <c r="O22" s="88">
        <f t="shared" si="3"/>
        <v>13619323</v>
      </c>
      <c r="P22" s="88">
        <f t="shared" si="3"/>
        <v>0</v>
      </c>
      <c r="Q22" s="88">
        <f t="shared" si="3"/>
        <v>27580984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79740444</v>
      </c>
      <c r="W22" s="88">
        <f t="shared" si="3"/>
        <v>11247495</v>
      </c>
      <c r="X22" s="88">
        <f t="shared" si="3"/>
        <v>68492949</v>
      </c>
      <c r="Y22" s="89">
        <f>+IF(W22&lt;&gt;0,(X22/W22)*100,0)</f>
        <v>608.9618088294327</v>
      </c>
      <c r="Z22" s="90">
        <f t="shared" si="3"/>
        <v>-11321255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-41529599</v>
      </c>
      <c r="C24" s="75">
        <f>SUM(C22:C23)</f>
        <v>0</v>
      </c>
      <c r="D24" s="76">
        <f aca="true" t="shared" si="4" ref="D24:Z24">SUM(D22:D23)</f>
        <v>-11321255</v>
      </c>
      <c r="E24" s="77">
        <f t="shared" si="4"/>
        <v>-11321255</v>
      </c>
      <c r="F24" s="77">
        <f t="shared" si="4"/>
        <v>42699237</v>
      </c>
      <c r="G24" s="77">
        <f t="shared" si="4"/>
        <v>6622333</v>
      </c>
      <c r="H24" s="77">
        <f t="shared" si="4"/>
        <v>-11859606</v>
      </c>
      <c r="I24" s="77">
        <f t="shared" si="4"/>
        <v>37461964</v>
      </c>
      <c r="J24" s="77">
        <f t="shared" si="4"/>
        <v>5542635</v>
      </c>
      <c r="K24" s="77">
        <f t="shared" si="4"/>
        <v>-8829822</v>
      </c>
      <c r="L24" s="77">
        <f t="shared" si="4"/>
        <v>17984683</v>
      </c>
      <c r="M24" s="77">
        <f t="shared" si="4"/>
        <v>14697496</v>
      </c>
      <c r="N24" s="77">
        <f t="shared" si="4"/>
        <v>13961661</v>
      </c>
      <c r="O24" s="77">
        <f t="shared" si="4"/>
        <v>13619323</v>
      </c>
      <c r="P24" s="77">
        <f t="shared" si="4"/>
        <v>0</v>
      </c>
      <c r="Q24" s="77">
        <f t="shared" si="4"/>
        <v>27580984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79740444</v>
      </c>
      <c r="W24" s="77">
        <f t="shared" si="4"/>
        <v>11247495</v>
      </c>
      <c r="X24" s="77">
        <f t="shared" si="4"/>
        <v>68492949</v>
      </c>
      <c r="Y24" s="78">
        <f>+IF(W24&lt;&gt;0,(X24/W24)*100,0)</f>
        <v>608.9618088294327</v>
      </c>
      <c r="Z24" s="79">
        <f t="shared" si="4"/>
        <v>-11321255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25379132</v>
      </c>
      <c r="C27" s="22">
        <v>0</v>
      </c>
      <c r="D27" s="99">
        <v>32976700</v>
      </c>
      <c r="E27" s="100">
        <v>32976700</v>
      </c>
      <c r="F27" s="100">
        <v>1752931</v>
      </c>
      <c r="G27" s="100">
        <v>1121747</v>
      </c>
      <c r="H27" s="100">
        <v>1937147</v>
      </c>
      <c r="I27" s="100">
        <v>4811825</v>
      </c>
      <c r="J27" s="100">
        <v>2062678</v>
      </c>
      <c r="K27" s="100">
        <v>952385</v>
      </c>
      <c r="L27" s="100">
        <v>2021509</v>
      </c>
      <c r="M27" s="100">
        <v>5036572</v>
      </c>
      <c r="N27" s="100">
        <v>1190352</v>
      </c>
      <c r="O27" s="100">
        <v>443849</v>
      </c>
      <c r="P27" s="100">
        <v>1777170</v>
      </c>
      <c r="Q27" s="100">
        <v>3411371</v>
      </c>
      <c r="R27" s="100">
        <v>0</v>
      </c>
      <c r="S27" s="100">
        <v>0</v>
      </c>
      <c r="T27" s="100">
        <v>0</v>
      </c>
      <c r="U27" s="100">
        <v>0</v>
      </c>
      <c r="V27" s="100">
        <v>13259768</v>
      </c>
      <c r="W27" s="100">
        <v>24732525</v>
      </c>
      <c r="X27" s="100">
        <v>-11472757</v>
      </c>
      <c r="Y27" s="101">
        <v>-46.39</v>
      </c>
      <c r="Z27" s="102">
        <v>32976700</v>
      </c>
    </row>
    <row r="28" spans="1:26" ht="12.75">
      <c r="A28" s="103" t="s">
        <v>46</v>
      </c>
      <c r="B28" s="19">
        <v>24253257</v>
      </c>
      <c r="C28" s="19">
        <v>0</v>
      </c>
      <c r="D28" s="59">
        <v>17369000</v>
      </c>
      <c r="E28" s="60">
        <v>17369000</v>
      </c>
      <c r="F28" s="60">
        <v>1752931</v>
      </c>
      <c r="G28" s="60">
        <v>1121747</v>
      </c>
      <c r="H28" s="60">
        <v>1937147</v>
      </c>
      <c r="I28" s="60">
        <v>4811825</v>
      </c>
      <c r="J28" s="60">
        <v>2062678</v>
      </c>
      <c r="K28" s="60">
        <v>952385</v>
      </c>
      <c r="L28" s="60">
        <v>2021509</v>
      </c>
      <c r="M28" s="60">
        <v>5036572</v>
      </c>
      <c r="N28" s="60">
        <v>1190352</v>
      </c>
      <c r="O28" s="60">
        <v>443849</v>
      </c>
      <c r="P28" s="60">
        <v>1777170</v>
      </c>
      <c r="Q28" s="60">
        <v>3411371</v>
      </c>
      <c r="R28" s="60">
        <v>0</v>
      </c>
      <c r="S28" s="60">
        <v>0</v>
      </c>
      <c r="T28" s="60">
        <v>0</v>
      </c>
      <c r="U28" s="60">
        <v>0</v>
      </c>
      <c r="V28" s="60">
        <v>13259768</v>
      </c>
      <c r="W28" s="60">
        <v>13026750</v>
      </c>
      <c r="X28" s="60">
        <v>233018</v>
      </c>
      <c r="Y28" s="61">
        <v>1.79</v>
      </c>
      <c r="Z28" s="62">
        <v>17369000</v>
      </c>
    </row>
    <row r="29" spans="1:26" ht="12.75">
      <c r="A29" s="58" t="s">
        <v>283</v>
      </c>
      <c r="B29" s="19">
        <v>1125875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15607700</v>
      </c>
      <c r="E31" s="60">
        <v>15607700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11705775</v>
      </c>
      <c r="X31" s="60">
        <v>-11705775</v>
      </c>
      <c r="Y31" s="61">
        <v>-100</v>
      </c>
      <c r="Z31" s="62">
        <v>15607700</v>
      </c>
    </row>
    <row r="32" spans="1:26" ht="12.75">
      <c r="A32" s="70" t="s">
        <v>54</v>
      </c>
      <c r="B32" s="22">
        <f>SUM(B28:B31)</f>
        <v>25379132</v>
      </c>
      <c r="C32" s="22">
        <f>SUM(C28:C31)</f>
        <v>0</v>
      </c>
      <c r="D32" s="99">
        <f aca="true" t="shared" si="5" ref="D32:Z32">SUM(D28:D31)</f>
        <v>32976700</v>
      </c>
      <c r="E32" s="100">
        <f t="shared" si="5"/>
        <v>32976700</v>
      </c>
      <c r="F32" s="100">
        <f t="shared" si="5"/>
        <v>1752931</v>
      </c>
      <c r="G32" s="100">
        <f t="shared" si="5"/>
        <v>1121747</v>
      </c>
      <c r="H32" s="100">
        <f t="shared" si="5"/>
        <v>1937147</v>
      </c>
      <c r="I32" s="100">
        <f t="shared" si="5"/>
        <v>4811825</v>
      </c>
      <c r="J32" s="100">
        <f t="shared" si="5"/>
        <v>2062678</v>
      </c>
      <c r="K32" s="100">
        <f t="shared" si="5"/>
        <v>952385</v>
      </c>
      <c r="L32" s="100">
        <f t="shared" si="5"/>
        <v>2021509</v>
      </c>
      <c r="M32" s="100">
        <f t="shared" si="5"/>
        <v>5036572</v>
      </c>
      <c r="N32" s="100">
        <f t="shared" si="5"/>
        <v>1190352</v>
      </c>
      <c r="O32" s="100">
        <f t="shared" si="5"/>
        <v>443849</v>
      </c>
      <c r="P32" s="100">
        <f t="shared" si="5"/>
        <v>1777170</v>
      </c>
      <c r="Q32" s="100">
        <f t="shared" si="5"/>
        <v>3411371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13259768</v>
      </c>
      <c r="W32" s="100">
        <f t="shared" si="5"/>
        <v>24732525</v>
      </c>
      <c r="X32" s="100">
        <f t="shared" si="5"/>
        <v>-11472757</v>
      </c>
      <c r="Y32" s="101">
        <f>+IF(W32&lt;&gt;0,(X32/W32)*100,0)</f>
        <v>-46.38732600088345</v>
      </c>
      <c r="Z32" s="102">
        <f t="shared" si="5"/>
        <v>32976700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21808834</v>
      </c>
      <c r="C35" s="19">
        <v>0</v>
      </c>
      <c r="D35" s="59">
        <v>21049737</v>
      </c>
      <c r="E35" s="60">
        <v>21049737</v>
      </c>
      <c r="F35" s="60">
        <v>30553193</v>
      </c>
      <c r="G35" s="60">
        <v>30553193</v>
      </c>
      <c r="H35" s="60">
        <v>30553193</v>
      </c>
      <c r="I35" s="60">
        <v>30553193</v>
      </c>
      <c r="J35" s="60">
        <v>30553193</v>
      </c>
      <c r="K35" s="60">
        <v>186165305</v>
      </c>
      <c r="L35" s="60">
        <v>197932767</v>
      </c>
      <c r="M35" s="60">
        <v>197932767</v>
      </c>
      <c r="N35" s="60">
        <v>193750822</v>
      </c>
      <c r="O35" s="60">
        <v>193750699</v>
      </c>
      <c r="P35" s="60">
        <v>0</v>
      </c>
      <c r="Q35" s="60">
        <v>193750699</v>
      </c>
      <c r="R35" s="60">
        <v>0</v>
      </c>
      <c r="S35" s="60">
        <v>0</v>
      </c>
      <c r="T35" s="60">
        <v>0</v>
      </c>
      <c r="U35" s="60">
        <v>0</v>
      </c>
      <c r="V35" s="60">
        <v>193750699</v>
      </c>
      <c r="W35" s="60">
        <v>15787303</v>
      </c>
      <c r="X35" s="60">
        <v>177963396</v>
      </c>
      <c r="Y35" s="61">
        <v>1127.26</v>
      </c>
      <c r="Z35" s="62">
        <v>21049737</v>
      </c>
    </row>
    <row r="36" spans="1:26" ht="12.75">
      <c r="A36" s="58" t="s">
        <v>57</v>
      </c>
      <c r="B36" s="19">
        <v>622413458</v>
      </c>
      <c r="C36" s="19">
        <v>0</v>
      </c>
      <c r="D36" s="59">
        <v>771014131</v>
      </c>
      <c r="E36" s="60">
        <v>771014131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-2816920</v>
      </c>
      <c r="L36" s="60">
        <v>-2670955</v>
      </c>
      <c r="M36" s="60">
        <v>-2670955</v>
      </c>
      <c r="N36" s="60">
        <v>-3769467</v>
      </c>
      <c r="O36" s="60">
        <v>2107726</v>
      </c>
      <c r="P36" s="60">
        <v>0</v>
      </c>
      <c r="Q36" s="60">
        <v>2107726</v>
      </c>
      <c r="R36" s="60">
        <v>0</v>
      </c>
      <c r="S36" s="60">
        <v>0</v>
      </c>
      <c r="T36" s="60">
        <v>0</v>
      </c>
      <c r="U36" s="60">
        <v>0</v>
      </c>
      <c r="V36" s="60">
        <v>2107726</v>
      </c>
      <c r="W36" s="60">
        <v>578260598</v>
      </c>
      <c r="X36" s="60">
        <v>-576152872</v>
      </c>
      <c r="Y36" s="61">
        <v>-99.64</v>
      </c>
      <c r="Z36" s="62">
        <v>771014131</v>
      </c>
    </row>
    <row r="37" spans="1:26" ht="12.75">
      <c r="A37" s="58" t="s">
        <v>58</v>
      </c>
      <c r="B37" s="19">
        <v>92655400</v>
      </c>
      <c r="C37" s="19">
        <v>0</v>
      </c>
      <c r="D37" s="59">
        <v>191144555</v>
      </c>
      <c r="E37" s="60">
        <v>191144555</v>
      </c>
      <c r="F37" s="60">
        <v>-1542705</v>
      </c>
      <c r="G37" s="60">
        <v>-1542705</v>
      </c>
      <c r="H37" s="60">
        <v>-1542705</v>
      </c>
      <c r="I37" s="60">
        <v>-1542705</v>
      </c>
      <c r="J37" s="60">
        <v>-1542705</v>
      </c>
      <c r="K37" s="60">
        <v>-2305845</v>
      </c>
      <c r="L37" s="60">
        <v>-4727665</v>
      </c>
      <c r="M37" s="60">
        <v>-4727665</v>
      </c>
      <c r="N37" s="60">
        <v>-5886386</v>
      </c>
      <c r="O37" s="60">
        <v>1742543</v>
      </c>
      <c r="P37" s="60">
        <v>0</v>
      </c>
      <c r="Q37" s="60">
        <v>1742543</v>
      </c>
      <c r="R37" s="60">
        <v>0</v>
      </c>
      <c r="S37" s="60">
        <v>0</v>
      </c>
      <c r="T37" s="60">
        <v>0</v>
      </c>
      <c r="U37" s="60">
        <v>0</v>
      </c>
      <c r="V37" s="60">
        <v>1742543</v>
      </c>
      <c r="W37" s="60">
        <v>143358416</v>
      </c>
      <c r="X37" s="60">
        <v>-141615873</v>
      </c>
      <c r="Y37" s="61">
        <v>-98.78</v>
      </c>
      <c r="Z37" s="62">
        <v>191144555</v>
      </c>
    </row>
    <row r="38" spans="1:26" ht="12.75">
      <c r="A38" s="58" t="s">
        <v>59</v>
      </c>
      <c r="B38" s="19">
        <v>37958000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513608892</v>
      </c>
      <c r="C39" s="19">
        <v>0</v>
      </c>
      <c r="D39" s="59">
        <v>600919313</v>
      </c>
      <c r="E39" s="60">
        <v>600919313</v>
      </c>
      <c r="F39" s="60">
        <v>32095898</v>
      </c>
      <c r="G39" s="60">
        <v>32095898</v>
      </c>
      <c r="H39" s="60">
        <v>32095898</v>
      </c>
      <c r="I39" s="60">
        <v>32095898</v>
      </c>
      <c r="J39" s="60">
        <v>32095898</v>
      </c>
      <c r="K39" s="60">
        <v>185654230</v>
      </c>
      <c r="L39" s="60">
        <v>199989477</v>
      </c>
      <c r="M39" s="60">
        <v>199989477</v>
      </c>
      <c r="N39" s="60">
        <v>195867741</v>
      </c>
      <c r="O39" s="60">
        <v>194115882</v>
      </c>
      <c r="P39" s="60">
        <v>0</v>
      </c>
      <c r="Q39" s="60">
        <v>194115882</v>
      </c>
      <c r="R39" s="60">
        <v>0</v>
      </c>
      <c r="S39" s="60">
        <v>0</v>
      </c>
      <c r="T39" s="60">
        <v>0</v>
      </c>
      <c r="U39" s="60">
        <v>0</v>
      </c>
      <c r="V39" s="60">
        <v>194115882</v>
      </c>
      <c r="W39" s="60">
        <v>450689485</v>
      </c>
      <c r="X39" s="60">
        <v>-256573603</v>
      </c>
      <c r="Y39" s="61">
        <v>-56.93</v>
      </c>
      <c r="Z39" s="62">
        <v>600919313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27082983</v>
      </c>
      <c r="C42" s="19">
        <v>0</v>
      </c>
      <c r="D42" s="59">
        <v>34154941</v>
      </c>
      <c r="E42" s="60">
        <v>34154941</v>
      </c>
      <c r="F42" s="60">
        <v>29455899</v>
      </c>
      <c r="G42" s="60">
        <v>-31757719</v>
      </c>
      <c r="H42" s="60">
        <v>-49098292</v>
      </c>
      <c r="I42" s="60">
        <v>-51400112</v>
      </c>
      <c r="J42" s="60">
        <v>5443181</v>
      </c>
      <c r="K42" s="60">
        <v>-8925943</v>
      </c>
      <c r="L42" s="60">
        <v>17984683</v>
      </c>
      <c r="M42" s="60">
        <v>14501921</v>
      </c>
      <c r="N42" s="60">
        <v>-13932684</v>
      </c>
      <c r="O42" s="60">
        <v>-4795527</v>
      </c>
      <c r="P42" s="60">
        <v>-17648815</v>
      </c>
      <c r="Q42" s="60">
        <v>-36377026</v>
      </c>
      <c r="R42" s="60">
        <v>0</v>
      </c>
      <c r="S42" s="60">
        <v>0</v>
      </c>
      <c r="T42" s="60">
        <v>0</v>
      </c>
      <c r="U42" s="60">
        <v>0</v>
      </c>
      <c r="V42" s="60">
        <v>-73275217</v>
      </c>
      <c r="W42" s="60">
        <v>48269611</v>
      </c>
      <c r="X42" s="60">
        <v>-121544828</v>
      </c>
      <c r="Y42" s="61">
        <v>-251.8</v>
      </c>
      <c r="Z42" s="62">
        <v>34154941</v>
      </c>
    </row>
    <row r="43" spans="1:26" ht="12.75">
      <c r="A43" s="58" t="s">
        <v>63</v>
      </c>
      <c r="B43" s="19">
        <v>-25253092</v>
      </c>
      <c r="C43" s="19">
        <v>0</v>
      </c>
      <c r="D43" s="59">
        <v>-31327860</v>
      </c>
      <c r="E43" s="60">
        <v>-31327860</v>
      </c>
      <c r="F43" s="60">
        <v>4695737</v>
      </c>
      <c r="G43" s="60">
        <v>0</v>
      </c>
      <c r="H43" s="60">
        <v>0</v>
      </c>
      <c r="I43" s="60">
        <v>4695737</v>
      </c>
      <c r="J43" s="60">
        <v>0</v>
      </c>
      <c r="K43" s="60">
        <v>35567</v>
      </c>
      <c r="L43" s="60">
        <v>0</v>
      </c>
      <c r="M43" s="60">
        <v>35567</v>
      </c>
      <c r="N43" s="60">
        <v>-2392</v>
      </c>
      <c r="O43" s="60">
        <v>0</v>
      </c>
      <c r="P43" s="60">
        <v>0</v>
      </c>
      <c r="Q43" s="60">
        <v>-2392</v>
      </c>
      <c r="R43" s="60">
        <v>0</v>
      </c>
      <c r="S43" s="60">
        <v>0</v>
      </c>
      <c r="T43" s="60">
        <v>0</v>
      </c>
      <c r="U43" s="60">
        <v>0</v>
      </c>
      <c r="V43" s="60">
        <v>4728912</v>
      </c>
      <c r="W43" s="60">
        <v>-23495895</v>
      </c>
      <c r="X43" s="60">
        <v>28224807</v>
      </c>
      <c r="Y43" s="61">
        <v>-120.13</v>
      </c>
      <c r="Z43" s="62">
        <v>-31327860</v>
      </c>
    </row>
    <row r="44" spans="1:26" ht="12.75">
      <c r="A44" s="58" t="s">
        <v>64</v>
      </c>
      <c r="B44" s="19">
        <v>-2896843</v>
      </c>
      <c r="C44" s="19">
        <v>0</v>
      </c>
      <c r="D44" s="59">
        <v>0</v>
      </c>
      <c r="E44" s="60">
        <v>0</v>
      </c>
      <c r="F44" s="60">
        <v>-1612997</v>
      </c>
      <c r="G44" s="60">
        <v>14275</v>
      </c>
      <c r="H44" s="60">
        <v>1029</v>
      </c>
      <c r="I44" s="60">
        <v>-1597693</v>
      </c>
      <c r="J44" s="60">
        <v>2926</v>
      </c>
      <c r="K44" s="60">
        <v>7009</v>
      </c>
      <c r="L44" s="60">
        <v>-3115</v>
      </c>
      <c r="M44" s="60">
        <v>6820</v>
      </c>
      <c r="N44" s="60">
        <v>2620</v>
      </c>
      <c r="O44" s="60">
        <v>-11468</v>
      </c>
      <c r="P44" s="60">
        <v>17251</v>
      </c>
      <c r="Q44" s="60">
        <v>8403</v>
      </c>
      <c r="R44" s="60">
        <v>0</v>
      </c>
      <c r="S44" s="60">
        <v>0</v>
      </c>
      <c r="T44" s="60">
        <v>0</v>
      </c>
      <c r="U44" s="60">
        <v>0</v>
      </c>
      <c r="V44" s="60">
        <v>-1582470</v>
      </c>
      <c r="W44" s="60"/>
      <c r="X44" s="60">
        <v>-1582470</v>
      </c>
      <c r="Y44" s="61">
        <v>0</v>
      </c>
      <c r="Z44" s="62">
        <v>0</v>
      </c>
    </row>
    <row r="45" spans="1:26" ht="12.75">
      <c r="A45" s="70" t="s">
        <v>65</v>
      </c>
      <c r="B45" s="22">
        <v>3151031</v>
      </c>
      <c r="C45" s="22">
        <v>0</v>
      </c>
      <c r="D45" s="99">
        <v>16385217</v>
      </c>
      <c r="E45" s="100">
        <v>16385217</v>
      </c>
      <c r="F45" s="100">
        <v>32538639</v>
      </c>
      <c r="G45" s="100">
        <v>795195</v>
      </c>
      <c r="H45" s="100">
        <v>-48302068</v>
      </c>
      <c r="I45" s="100">
        <v>-48302068</v>
      </c>
      <c r="J45" s="100">
        <v>-42855961</v>
      </c>
      <c r="K45" s="100">
        <v>-51739328</v>
      </c>
      <c r="L45" s="100">
        <v>-33757760</v>
      </c>
      <c r="M45" s="100">
        <v>-33757760</v>
      </c>
      <c r="N45" s="100">
        <v>-47690216</v>
      </c>
      <c r="O45" s="100">
        <v>-52497211</v>
      </c>
      <c r="P45" s="100">
        <v>-70128775</v>
      </c>
      <c r="Q45" s="100">
        <v>-70128775</v>
      </c>
      <c r="R45" s="100">
        <v>0</v>
      </c>
      <c r="S45" s="100">
        <v>0</v>
      </c>
      <c r="T45" s="100">
        <v>0</v>
      </c>
      <c r="U45" s="100">
        <v>0</v>
      </c>
      <c r="V45" s="100">
        <v>-70128775</v>
      </c>
      <c r="W45" s="100">
        <v>38331852</v>
      </c>
      <c r="X45" s="100">
        <v>-108460627</v>
      </c>
      <c r="Y45" s="101">
        <v>-282.95</v>
      </c>
      <c r="Z45" s="102">
        <v>16385217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143.62430005056407</v>
      </c>
      <c r="C58" s="5">
        <f>IF(C67=0,0,+(C76/C67)*100)</f>
        <v>0</v>
      </c>
      <c r="D58" s="6">
        <f aca="true" t="shared" si="6" ref="D58:Z58">IF(D67=0,0,+(D76/D67)*100)</f>
        <v>91.93447661870742</v>
      </c>
      <c r="E58" s="7">
        <f t="shared" si="6"/>
        <v>91.93447661870742</v>
      </c>
      <c r="F58" s="7">
        <f t="shared" si="6"/>
        <v>100.1703862940743</v>
      </c>
      <c r="G58" s="7">
        <f t="shared" si="6"/>
        <v>-8.355546682128837</v>
      </c>
      <c r="H58" s="7">
        <f t="shared" si="6"/>
        <v>-4392.730044591653</v>
      </c>
      <c r="I58" s="7">
        <f t="shared" si="6"/>
        <v>45.65429756524216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-26.016502170756624</v>
      </c>
      <c r="O58" s="7">
        <f t="shared" si="6"/>
        <v>47.08649588456154</v>
      </c>
      <c r="P58" s="7">
        <f t="shared" si="6"/>
        <v>0</v>
      </c>
      <c r="Q58" s="7">
        <f t="shared" si="6"/>
        <v>37.862367580168524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57.990377628615406</v>
      </c>
      <c r="W58" s="7">
        <f t="shared" si="6"/>
        <v>73.4569002149396</v>
      </c>
      <c r="X58" s="7">
        <f t="shared" si="6"/>
        <v>0</v>
      </c>
      <c r="Y58" s="7">
        <f t="shared" si="6"/>
        <v>0</v>
      </c>
      <c r="Z58" s="8">
        <f t="shared" si="6"/>
        <v>91.93447661870742</v>
      </c>
    </row>
    <row r="59" spans="1:26" ht="12.75">
      <c r="A59" s="37" t="s">
        <v>31</v>
      </c>
      <c r="B59" s="9">
        <f aca="true" t="shared" si="7" ref="B59:Z66">IF(B68=0,0,+(B77/B68)*100)</f>
        <v>283.63820724937483</v>
      </c>
      <c r="C59" s="9">
        <f t="shared" si="7"/>
        <v>0</v>
      </c>
      <c r="D59" s="2">
        <f t="shared" si="7"/>
        <v>90.6138643871293</v>
      </c>
      <c r="E59" s="10">
        <f t="shared" si="7"/>
        <v>90.6138643871293</v>
      </c>
      <c r="F59" s="10">
        <f t="shared" si="7"/>
        <v>100</v>
      </c>
      <c r="G59" s="10">
        <f t="shared" si="7"/>
        <v>100</v>
      </c>
      <c r="H59" s="10">
        <f t="shared" si="7"/>
        <v>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99.97497023676107</v>
      </c>
      <c r="W59" s="10">
        <f t="shared" si="7"/>
        <v>120.38551775559978</v>
      </c>
      <c r="X59" s="10">
        <f t="shared" si="7"/>
        <v>0</v>
      </c>
      <c r="Y59" s="10">
        <f t="shared" si="7"/>
        <v>0</v>
      </c>
      <c r="Z59" s="11">
        <f t="shared" si="7"/>
        <v>90.6138643871293</v>
      </c>
    </row>
    <row r="60" spans="1:26" ht="12.75">
      <c r="A60" s="38" t="s">
        <v>32</v>
      </c>
      <c r="B60" s="12">
        <f t="shared" si="7"/>
        <v>95.81902353324696</v>
      </c>
      <c r="C60" s="12">
        <f t="shared" si="7"/>
        <v>0</v>
      </c>
      <c r="D60" s="3">
        <f t="shared" si="7"/>
        <v>91.71542902780674</v>
      </c>
      <c r="E60" s="13">
        <f t="shared" si="7"/>
        <v>91.71542902780674</v>
      </c>
      <c r="F60" s="13">
        <f t="shared" si="7"/>
        <v>100.68876305415256</v>
      </c>
      <c r="G60" s="13">
        <f t="shared" si="7"/>
        <v>-11.675886996308883</v>
      </c>
      <c r="H60" s="13">
        <f t="shared" si="7"/>
        <v>5462.297130294071</v>
      </c>
      <c r="I60" s="13">
        <f t="shared" si="7"/>
        <v>-19.259797426383425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-30.393307022486972</v>
      </c>
      <c r="O60" s="13">
        <f t="shared" si="7"/>
        <v>44.387009576951364</v>
      </c>
      <c r="P60" s="13">
        <f t="shared" si="7"/>
        <v>0</v>
      </c>
      <c r="Q60" s="13">
        <f t="shared" si="7"/>
        <v>33.096431092196205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41.48861401578585</v>
      </c>
      <c r="W60" s="13">
        <f t="shared" si="7"/>
        <v>65.11541867140713</v>
      </c>
      <c r="X60" s="13">
        <f t="shared" si="7"/>
        <v>0</v>
      </c>
      <c r="Y60" s="13">
        <f t="shared" si="7"/>
        <v>0</v>
      </c>
      <c r="Z60" s="14">
        <f t="shared" si="7"/>
        <v>91.71542902780674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88.0000015855299</v>
      </c>
      <c r="E61" s="13">
        <f t="shared" si="7"/>
        <v>88.0000015855299</v>
      </c>
      <c r="F61" s="13">
        <f t="shared" si="7"/>
        <v>99.05817252846795</v>
      </c>
      <c r="G61" s="13">
        <f t="shared" si="7"/>
        <v>40.936416670282924</v>
      </c>
      <c r="H61" s="13">
        <f t="shared" si="7"/>
        <v>791.2761350848377</v>
      </c>
      <c r="I61" s="13">
        <f t="shared" si="7"/>
        <v>33.326037579700504</v>
      </c>
      <c r="J61" s="13">
        <f t="shared" si="7"/>
        <v>99.28488339977386</v>
      </c>
      <c r="K61" s="13">
        <f t="shared" si="7"/>
        <v>97.74337157228545</v>
      </c>
      <c r="L61" s="13">
        <f t="shared" si="7"/>
        <v>99.45557387627684</v>
      </c>
      <c r="M61" s="13">
        <f t="shared" si="7"/>
        <v>99.19221237697919</v>
      </c>
      <c r="N61" s="13">
        <f t="shared" si="7"/>
        <v>-42.055572698433174</v>
      </c>
      <c r="O61" s="13">
        <f t="shared" si="7"/>
        <v>38.89942889567672</v>
      </c>
      <c r="P61" s="13">
        <f t="shared" si="7"/>
        <v>0</v>
      </c>
      <c r="Q61" s="13">
        <f t="shared" si="7"/>
        <v>22.14992045944407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52.49709084460251</v>
      </c>
      <c r="W61" s="13">
        <f t="shared" si="7"/>
        <v>60.58130257280645</v>
      </c>
      <c r="X61" s="13">
        <f t="shared" si="7"/>
        <v>0</v>
      </c>
      <c r="Y61" s="13">
        <f t="shared" si="7"/>
        <v>0</v>
      </c>
      <c r="Z61" s="14">
        <f t="shared" si="7"/>
        <v>88.0000015855299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1026.4942590406695</v>
      </c>
      <c r="G62" s="13">
        <f t="shared" si="7"/>
        <v>-971.6980730172356</v>
      </c>
      <c r="H62" s="13">
        <f t="shared" si="7"/>
        <v>-207290.77165354328</v>
      </c>
      <c r="I62" s="13">
        <f t="shared" si="7"/>
        <v>-1640.6349226369343</v>
      </c>
      <c r="J62" s="13">
        <f t="shared" si="7"/>
        <v>99.72821555303649</v>
      </c>
      <c r="K62" s="13">
        <f t="shared" si="7"/>
        <v>162.80701754385964</v>
      </c>
      <c r="L62" s="13">
        <f t="shared" si="7"/>
        <v>176.90655209452203</v>
      </c>
      <c r="M62" s="13">
        <f t="shared" si="7"/>
        <v>99.11591020893184</v>
      </c>
      <c r="N62" s="13">
        <f t="shared" si="7"/>
        <v>-142.40064446831363</v>
      </c>
      <c r="O62" s="13">
        <f t="shared" si="7"/>
        <v>176.90655209452203</v>
      </c>
      <c r="P62" s="13">
        <f t="shared" si="7"/>
        <v>0</v>
      </c>
      <c r="Q62" s="13">
        <f t="shared" si="7"/>
        <v>122.52953813104187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-83858.91036371938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-116804700</v>
      </c>
      <c r="H63" s="13">
        <f t="shared" si="7"/>
        <v>-116804700</v>
      </c>
      <c r="I63" s="13">
        <f t="shared" si="7"/>
        <v>-66745542.85714285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50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1686709.7472924185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103.61341376175788</v>
      </c>
      <c r="E64" s="13">
        <f t="shared" si="7"/>
        <v>103.61341376175788</v>
      </c>
      <c r="F64" s="13">
        <f t="shared" si="7"/>
        <v>100</v>
      </c>
      <c r="G64" s="13">
        <f t="shared" si="7"/>
        <v>111.72760790327834</v>
      </c>
      <c r="H64" s="13">
        <f t="shared" si="7"/>
        <v>111.61689705241358</v>
      </c>
      <c r="I64" s="13">
        <f t="shared" si="7"/>
        <v>107.38592072716395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99.93268815565547</v>
      </c>
      <c r="O64" s="13">
        <f t="shared" si="7"/>
        <v>101.99384786440211</v>
      </c>
      <c r="P64" s="13">
        <f t="shared" si="7"/>
        <v>0</v>
      </c>
      <c r="Q64" s="13">
        <f t="shared" si="7"/>
        <v>151.55250640321992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115.69901366970502</v>
      </c>
      <c r="W64" s="13">
        <f t="shared" si="7"/>
        <v>93.69212316739636</v>
      </c>
      <c r="X64" s="13">
        <f t="shared" si="7"/>
        <v>0</v>
      </c>
      <c r="Y64" s="13">
        <f t="shared" si="7"/>
        <v>0</v>
      </c>
      <c r="Z64" s="14">
        <f t="shared" si="7"/>
        <v>103.61341376175788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108.3153906866614</v>
      </c>
      <c r="E65" s="13">
        <f t="shared" si="7"/>
        <v>108.3153906866614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73.33338083210728</v>
      </c>
      <c r="X65" s="13">
        <f t="shared" si="7"/>
        <v>0</v>
      </c>
      <c r="Y65" s="13">
        <f t="shared" si="7"/>
        <v>0</v>
      </c>
      <c r="Z65" s="14">
        <f t="shared" si="7"/>
        <v>108.3153906866614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99.99994165888299</v>
      </c>
      <c r="E66" s="16">
        <f t="shared" si="7"/>
        <v>99.99994165888299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97.4134504428053</v>
      </c>
      <c r="O66" s="16">
        <f t="shared" si="7"/>
        <v>116.09173269662163</v>
      </c>
      <c r="P66" s="16">
        <f t="shared" si="7"/>
        <v>0</v>
      </c>
      <c r="Q66" s="16">
        <f t="shared" si="7"/>
        <v>166.99164728519577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120.90709866256087</v>
      </c>
      <c r="W66" s="16">
        <f t="shared" si="7"/>
        <v>112.22979301154685</v>
      </c>
      <c r="X66" s="16">
        <f t="shared" si="7"/>
        <v>0</v>
      </c>
      <c r="Y66" s="16">
        <f t="shared" si="7"/>
        <v>0</v>
      </c>
      <c r="Z66" s="17">
        <f t="shared" si="7"/>
        <v>99.99994165888299</v>
      </c>
    </row>
    <row r="67" spans="1:26" ht="12.75" hidden="1">
      <c r="A67" s="41" t="s">
        <v>286</v>
      </c>
      <c r="B67" s="24">
        <v>129653294</v>
      </c>
      <c r="C67" s="24"/>
      <c r="D67" s="25">
        <v>178659156</v>
      </c>
      <c r="E67" s="26">
        <v>178659156</v>
      </c>
      <c r="F67" s="26">
        <v>48977531</v>
      </c>
      <c r="G67" s="26">
        <v>20706018</v>
      </c>
      <c r="H67" s="26">
        <v>349617</v>
      </c>
      <c r="I67" s="26">
        <v>70033166</v>
      </c>
      <c r="J67" s="26">
        <v>14869294</v>
      </c>
      <c r="K67" s="26">
        <v>6391444</v>
      </c>
      <c r="L67" s="26">
        <v>18787094</v>
      </c>
      <c r="M67" s="26">
        <v>40047832</v>
      </c>
      <c r="N67" s="26">
        <v>20495849</v>
      </c>
      <c r="O67" s="26">
        <v>20166867</v>
      </c>
      <c r="P67" s="26"/>
      <c r="Q67" s="26">
        <v>40662716</v>
      </c>
      <c r="R67" s="26"/>
      <c r="S67" s="26"/>
      <c r="T67" s="26"/>
      <c r="U67" s="26"/>
      <c r="V67" s="26">
        <v>150743714</v>
      </c>
      <c r="W67" s="26">
        <v>176620788</v>
      </c>
      <c r="X67" s="26"/>
      <c r="Y67" s="25"/>
      <c r="Z67" s="27">
        <v>178659156</v>
      </c>
    </row>
    <row r="68" spans="1:26" ht="12.75" hidden="1">
      <c r="A68" s="37" t="s">
        <v>31</v>
      </c>
      <c r="B68" s="19">
        <v>33000418</v>
      </c>
      <c r="C68" s="19"/>
      <c r="D68" s="20">
        <v>28927741</v>
      </c>
      <c r="E68" s="21">
        <v>28927741</v>
      </c>
      <c r="F68" s="21">
        <v>36249388</v>
      </c>
      <c r="G68" s="21">
        <v>110</v>
      </c>
      <c r="H68" s="21"/>
      <c r="I68" s="21">
        <v>36249498</v>
      </c>
      <c r="J68" s="21">
        <v>-45931</v>
      </c>
      <c r="K68" s="21">
        <v>1330</v>
      </c>
      <c r="L68" s="21"/>
      <c r="M68" s="21">
        <v>-44601</v>
      </c>
      <c r="N68" s="21"/>
      <c r="O68" s="21"/>
      <c r="P68" s="21"/>
      <c r="Q68" s="21"/>
      <c r="R68" s="21"/>
      <c r="S68" s="21"/>
      <c r="T68" s="21"/>
      <c r="U68" s="21"/>
      <c r="V68" s="21">
        <v>36204897</v>
      </c>
      <c r="W68" s="21">
        <v>21773835</v>
      </c>
      <c r="X68" s="21"/>
      <c r="Y68" s="20"/>
      <c r="Z68" s="23">
        <v>28927741</v>
      </c>
    </row>
    <row r="69" spans="1:26" ht="12.75" hidden="1">
      <c r="A69" s="38" t="s">
        <v>32</v>
      </c>
      <c r="B69" s="19">
        <v>96652876</v>
      </c>
      <c r="C69" s="19"/>
      <c r="D69" s="20">
        <v>141161130</v>
      </c>
      <c r="E69" s="21">
        <v>141161130</v>
      </c>
      <c r="F69" s="21">
        <v>12116068</v>
      </c>
      <c r="G69" s="21">
        <v>20090388</v>
      </c>
      <c r="H69" s="21">
        <v>-292922</v>
      </c>
      <c r="I69" s="21">
        <v>31913534</v>
      </c>
      <c r="J69" s="21">
        <v>14257842</v>
      </c>
      <c r="K69" s="21">
        <v>5706739</v>
      </c>
      <c r="L69" s="21">
        <v>18792697</v>
      </c>
      <c r="M69" s="21">
        <v>38757278</v>
      </c>
      <c r="N69" s="21">
        <v>19768780</v>
      </c>
      <c r="O69" s="21">
        <v>19439798</v>
      </c>
      <c r="P69" s="21"/>
      <c r="Q69" s="21">
        <v>39208578</v>
      </c>
      <c r="R69" s="21"/>
      <c r="S69" s="21"/>
      <c r="T69" s="21"/>
      <c r="U69" s="21"/>
      <c r="V69" s="21">
        <v>109879390</v>
      </c>
      <c r="W69" s="21">
        <v>149119677</v>
      </c>
      <c r="X69" s="21"/>
      <c r="Y69" s="20"/>
      <c r="Z69" s="23">
        <v>141161130</v>
      </c>
    </row>
    <row r="70" spans="1:26" ht="12.75" hidden="1">
      <c r="A70" s="39" t="s">
        <v>103</v>
      </c>
      <c r="B70" s="19">
        <v>78961522</v>
      </c>
      <c r="C70" s="19"/>
      <c r="D70" s="20">
        <v>111003898</v>
      </c>
      <c r="E70" s="21">
        <v>111003898</v>
      </c>
      <c r="F70" s="21">
        <v>10538342</v>
      </c>
      <c r="G70" s="21">
        <v>18366119</v>
      </c>
      <c r="H70" s="21">
        <v>-1098332</v>
      </c>
      <c r="I70" s="21">
        <v>27806129</v>
      </c>
      <c r="J70" s="21">
        <v>13649802</v>
      </c>
      <c r="K70" s="21">
        <v>4004381</v>
      </c>
      <c r="L70" s="21">
        <v>17226396</v>
      </c>
      <c r="M70" s="21">
        <v>34880579</v>
      </c>
      <c r="N70" s="21">
        <v>18203219</v>
      </c>
      <c r="O70" s="21">
        <v>17901633</v>
      </c>
      <c r="P70" s="21"/>
      <c r="Q70" s="21">
        <v>36104852</v>
      </c>
      <c r="R70" s="21"/>
      <c r="S70" s="21"/>
      <c r="T70" s="21"/>
      <c r="U70" s="21"/>
      <c r="V70" s="21">
        <v>98791560</v>
      </c>
      <c r="W70" s="21">
        <v>120932649</v>
      </c>
      <c r="X70" s="21"/>
      <c r="Y70" s="20"/>
      <c r="Z70" s="23">
        <v>111003898</v>
      </c>
    </row>
    <row r="71" spans="1:26" ht="12.75" hidden="1">
      <c r="A71" s="39" t="s">
        <v>104</v>
      </c>
      <c r="B71" s="19"/>
      <c r="C71" s="19"/>
      <c r="D71" s="20"/>
      <c r="E71" s="21"/>
      <c r="F71" s="21">
        <v>9319</v>
      </c>
      <c r="G71" s="21">
        <v>938929</v>
      </c>
      <c r="H71" s="21">
        <v>3175</v>
      </c>
      <c r="I71" s="21">
        <v>951423</v>
      </c>
      <c r="J71" s="21">
        <v>-947442</v>
      </c>
      <c r="K71" s="21">
        <v>4560</v>
      </c>
      <c r="L71" s="21">
        <v>3724</v>
      </c>
      <c r="M71" s="21">
        <v>-939158</v>
      </c>
      <c r="N71" s="21">
        <v>3724</v>
      </c>
      <c r="O71" s="21">
        <v>3724</v>
      </c>
      <c r="P71" s="21"/>
      <c r="Q71" s="21">
        <v>7448</v>
      </c>
      <c r="R71" s="21"/>
      <c r="S71" s="21"/>
      <c r="T71" s="21"/>
      <c r="U71" s="21"/>
      <c r="V71" s="21">
        <v>19713</v>
      </c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>
        <v>3</v>
      </c>
      <c r="G72" s="21">
        <v>2</v>
      </c>
      <c r="H72" s="21">
        <v>2</v>
      </c>
      <c r="I72" s="21">
        <v>7</v>
      </c>
      <c r="J72" s="21">
        <v>-292</v>
      </c>
      <c r="K72" s="21">
        <v>2</v>
      </c>
      <c r="L72" s="21">
        <v>2</v>
      </c>
      <c r="M72" s="21">
        <v>-288</v>
      </c>
      <c r="N72" s="21">
        <v>2</v>
      </c>
      <c r="O72" s="21">
        <v>2</v>
      </c>
      <c r="P72" s="21"/>
      <c r="Q72" s="21">
        <v>4</v>
      </c>
      <c r="R72" s="21"/>
      <c r="S72" s="21"/>
      <c r="T72" s="21"/>
      <c r="U72" s="21"/>
      <c r="V72" s="21">
        <v>-277</v>
      </c>
      <c r="W72" s="21"/>
      <c r="X72" s="21"/>
      <c r="Y72" s="20"/>
      <c r="Z72" s="23"/>
    </row>
    <row r="73" spans="1:26" ht="12.75" hidden="1">
      <c r="A73" s="39" t="s">
        <v>106</v>
      </c>
      <c r="B73" s="19">
        <v>17691354</v>
      </c>
      <c r="C73" s="19"/>
      <c r="D73" s="20">
        <v>18754232</v>
      </c>
      <c r="E73" s="21">
        <v>18754232</v>
      </c>
      <c r="F73" s="21">
        <v>1664771</v>
      </c>
      <c r="G73" s="21">
        <v>1428015</v>
      </c>
      <c r="H73" s="21">
        <v>1440772</v>
      </c>
      <c r="I73" s="21">
        <v>4533558</v>
      </c>
      <c r="J73" s="21">
        <v>1650519</v>
      </c>
      <c r="K73" s="21">
        <v>1785298</v>
      </c>
      <c r="L73" s="21">
        <v>1653498</v>
      </c>
      <c r="M73" s="21">
        <v>5089315</v>
      </c>
      <c r="N73" s="21">
        <v>1653498</v>
      </c>
      <c r="O73" s="21">
        <v>1626102</v>
      </c>
      <c r="P73" s="21"/>
      <c r="Q73" s="21">
        <v>3279600</v>
      </c>
      <c r="R73" s="21"/>
      <c r="S73" s="21"/>
      <c r="T73" s="21"/>
      <c r="U73" s="21"/>
      <c r="V73" s="21">
        <v>12902473</v>
      </c>
      <c r="W73" s="21">
        <v>15555123</v>
      </c>
      <c r="X73" s="21"/>
      <c r="Y73" s="20"/>
      <c r="Z73" s="23">
        <v>18754232</v>
      </c>
    </row>
    <row r="74" spans="1:26" ht="12.75" hidden="1">
      <c r="A74" s="39" t="s">
        <v>107</v>
      </c>
      <c r="B74" s="19"/>
      <c r="C74" s="19"/>
      <c r="D74" s="20">
        <v>11403000</v>
      </c>
      <c r="E74" s="21">
        <v>11403000</v>
      </c>
      <c r="F74" s="21">
        <v>-96367</v>
      </c>
      <c r="G74" s="21">
        <v>-642677</v>
      </c>
      <c r="H74" s="21">
        <v>-638539</v>
      </c>
      <c r="I74" s="21">
        <v>-1377583</v>
      </c>
      <c r="J74" s="21">
        <v>-94745</v>
      </c>
      <c r="K74" s="21">
        <v>-87502</v>
      </c>
      <c r="L74" s="21">
        <v>-90923</v>
      </c>
      <c r="M74" s="21">
        <v>-273170</v>
      </c>
      <c r="N74" s="21">
        <v>-91663</v>
      </c>
      <c r="O74" s="21">
        <v>-91663</v>
      </c>
      <c r="P74" s="21"/>
      <c r="Q74" s="21">
        <v>-183326</v>
      </c>
      <c r="R74" s="21"/>
      <c r="S74" s="21"/>
      <c r="T74" s="21"/>
      <c r="U74" s="21"/>
      <c r="V74" s="21">
        <v>-1834079</v>
      </c>
      <c r="W74" s="21">
        <v>12631905</v>
      </c>
      <c r="X74" s="21"/>
      <c r="Y74" s="20"/>
      <c r="Z74" s="23">
        <v>11403000</v>
      </c>
    </row>
    <row r="75" spans="1:26" ht="12.75" hidden="1">
      <c r="A75" s="40" t="s">
        <v>110</v>
      </c>
      <c r="B75" s="28"/>
      <c r="C75" s="28"/>
      <c r="D75" s="29">
        <v>8570285</v>
      </c>
      <c r="E75" s="30">
        <v>8570285</v>
      </c>
      <c r="F75" s="30">
        <v>612075</v>
      </c>
      <c r="G75" s="30">
        <v>615520</v>
      </c>
      <c r="H75" s="30">
        <v>642539</v>
      </c>
      <c r="I75" s="30">
        <v>1870134</v>
      </c>
      <c r="J75" s="30">
        <v>657383</v>
      </c>
      <c r="K75" s="30">
        <v>683375</v>
      </c>
      <c r="L75" s="30">
        <v>-5603</v>
      </c>
      <c r="M75" s="30">
        <v>1335155</v>
      </c>
      <c r="N75" s="30">
        <v>727069</v>
      </c>
      <c r="O75" s="30">
        <v>727069</v>
      </c>
      <c r="P75" s="30"/>
      <c r="Q75" s="30">
        <v>1454138</v>
      </c>
      <c r="R75" s="30"/>
      <c r="S75" s="30"/>
      <c r="T75" s="30"/>
      <c r="U75" s="30"/>
      <c r="V75" s="30">
        <v>4659427</v>
      </c>
      <c r="W75" s="30">
        <v>5727276</v>
      </c>
      <c r="X75" s="30"/>
      <c r="Y75" s="29"/>
      <c r="Z75" s="31">
        <v>8570285</v>
      </c>
    </row>
    <row r="76" spans="1:26" ht="12.75" hidden="1">
      <c r="A76" s="42" t="s">
        <v>287</v>
      </c>
      <c r="B76" s="32">
        <v>186213636</v>
      </c>
      <c r="C76" s="32"/>
      <c r="D76" s="33">
        <v>164249360</v>
      </c>
      <c r="E76" s="34">
        <v>164249360</v>
      </c>
      <c r="F76" s="34">
        <v>49060982</v>
      </c>
      <c r="G76" s="34">
        <v>-1730101</v>
      </c>
      <c r="H76" s="34">
        <v>-15357731</v>
      </c>
      <c r="I76" s="34">
        <v>31973150</v>
      </c>
      <c r="J76" s="34">
        <v>14869294</v>
      </c>
      <c r="K76" s="34">
        <v>6391444</v>
      </c>
      <c r="L76" s="34">
        <v>18787094</v>
      </c>
      <c r="M76" s="34">
        <v>40047832</v>
      </c>
      <c r="N76" s="34">
        <v>-5332303</v>
      </c>
      <c r="O76" s="34">
        <v>9495871</v>
      </c>
      <c r="P76" s="34">
        <v>11232299</v>
      </c>
      <c r="Q76" s="34">
        <v>15395867</v>
      </c>
      <c r="R76" s="34"/>
      <c r="S76" s="34"/>
      <c r="T76" s="34"/>
      <c r="U76" s="34"/>
      <c r="V76" s="34">
        <v>87416849</v>
      </c>
      <c r="W76" s="34">
        <v>129740156</v>
      </c>
      <c r="X76" s="34"/>
      <c r="Y76" s="33"/>
      <c r="Z76" s="35">
        <v>164249360</v>
      </c>
    </row>
    <row r="77" spans="1:26" ht="12.75" hidden="1">
      <c r="A77" s="37" t="s">
        <v>31</v>
      </c>
      <c r="B77" s="19">
        <v>93601794</v>
      </c>
      <c r="C77" s="19"/>
      <c r="D77" s="20">
        <v>26212544</v>
      </c>
      <c r="E77" s="21">
        <v>26212544</v>
      </c>
      <c r="F77" s="21">
        <v>36249388</v>
      </c>
      <c r="G77" s="21">
        <v>110</v>
      </c>
      <c r="H77" s="21"/>
      <c r="I77" s="21">
        <v>36249498</v>
      </c>
      <c r="J77" s="21">
        <v>-45931</v>
      </c>
      <c r="K77" s="21">
        <v>1330</v>
      </c>
      <c r="L77" s="21"/>
      <c r="M77" s="21">
        <v>-44601</v>
      </c>
      <c r="N77" s="21">
        <v>-32180</v>
      </c>
      <c r="O77" s="21">
        <v>23059</v>
      </c>
      <c r="P77" s="21">
        <v>59</v>
      </c>
      <c r="Q77" s="21">
        <v>-9062</v>
      </c>
      <c r="R77" s="21"/>
      <c r="S77" s="21"/>
      <c r="T77" s="21"/>
      <c r="U77" s="21"/>
      <c r="V77" s="21">
        <v>36195835</v>
      </c>
      <c r="W77" s="21">
        <v>26212544</v>
      </c>
      <c r="X77" s="21"/>
      <c r="Y77" s="20"/>
      <c r="Z77" s="23">
        <v>26212544</v>
      </c>
    </row>
    <row r="78" spans="1:26" ht="12.75" hidden="1">
      <c r="A78" s="38" t="s">
        <v>32</v>
      </c>
      <c r="B78" s="19">
        <v>92611842</v>
      </c>
      <c r="C78" s="19"/>
      <c r="D78" s="20">
        <v>129466536</v>
      </c>
      <c r="E78" s="21">
        <v>129466536</v>
      </c>
      <c r="F78" s="21">
        <v>12199519</v>
      </c>
      <c r="G78" s="21">
        <v>-2345731</v>
      </c>
      <c r="H78" s="21">
        <v>-16000270</v>
      </c>
      <c r="I78" s="21">
        <v>-6146482</v>
      </c>
      <c r="J78" s="21">
        <v>14257842</v>
      </c>
      <c r="K78" s="21">
        <v>5706739</v>
      </c>
      <c r="L78" s="21">
        <v>18792697</v>
      </c>
      <c r="M78" s="21">
        <v>38757278</v>
      </c>
      <c r="N78" s="21">
        <v>-6008386</v>
      </c>
      <c r="O78" s="21">
        <v>8628745</v>
      </c>
      <c r="P78" s="21">
        <v>10356281</v>
      </c>
      <c r="Q78" s="21">
        <v>12976640</v>
      </c>
      <c r="R78" s="21"/>
      <c r="S78" s="21"/>
      <c r="T78" s="21"/>
      <c r="U78" s="21"/>
      <c r="V78" s="21">
        <v>45587436</v>
      </c>
      <c r="W78" s="21">
        <v>97099902</v>
      </c>
      <c r="X78" s="21"/>
      <c r="Y78" s="20"/>
      <c r="Z78" s="23">
        <v>129466536</v>
      </c>
    </row>
    <row r="79" spans="1:26" ht="12.75" hidden="1">
      <c r="A79" s="39" t="s">
        <v>103</v>
      </c>
      <c r="B79" s="19"/>
      <c r="C79" s="19"/>
      <c r="D79" s="20">
        <v>97683432</v>
      </c>
      <c r="E79" s="21">
        <v>97683432</v>
      </c>
      <c r="F79" s="21">
        <v>10439089</v>
      </c>
      <c r="G79" s="21">
        <v>7518431</v>
      </c>
      <c r="H79" s="21">
        <v>-8690839</v>
      </c>
      <c r="I79" s="21">
        <v>9266681</v>
      </c>
      <c r="J79" s="21">
        <v>13552190</v>
      </c>
      <c r="K79" s="21">
        <v>3914017</v>
      </c>
      <c r="L79" s="21">
        <v>17132611</v>
      </c>
      <c r="M79" s="21">
        <v>34598818</v>
      </c>
      <c r="N79" s="21">
        <v>-7655468</v>
      </c>
      <c r="O79" s="21">
        <v>6963633</v>
      </c>
      <c r="P79" s="21">
        <v>8689031</v>
      </c>
      <c r="Q79" s="21">
        <v>7997196</v>
      </c>
      <c r="R79" s="21"/>
      <c r="S79" s="21"/>
      <c r="T79" s="21"/>
      <c r="U79" s="21"/>
      <c r="V79" s="21">
        <v>51862695</v>
      </c>
      <c r="W79" s="21">
        <v>73262574</v>
      </c>
      <c r="X79" s="21"/>
      <c r="Y79" s="20"/>
      <c r="Z79" s="23">
        <v>97683432</v>
      </c>
    </row>
    <row r="80" spans="1:26" ht="12.75" hidden="1">
      <c r="A80" s="39" t="s">
        <v>104</v>
      </c>
      <c r="B80" s="19"/>
      <c r="C80" s="19"/>
      <c r="D80" s="20"/>
      <c r="E80" s="21"/>
      <c r="F80" s="21">
        <v>95659</v>
      </c>
      <c r="G80" s="21">
        <v>-9123555</v>
      </c>
      <c r="H80" s="21">
        <v>-6581482</v>
      </c>
      <c r="I80" s="21">
        <v>-15609378</v>
      </c>
      <c r="J80" s="21">
        <v>-944867</v>
      </c>
      <c r="K80" s="21">
        <v>7424</v>
      </c>
      <c r="L80" s="21">
        <v>6588</v>
      </c>
      <c r="M80" s="21">
        <v>-930855</v>
      </c>
      <c r="N80" s="21">
        <v>-5303</v>
      </c>
      <c r="O80" s="21">
        <v>6588</v>
      </c>
      <c r="P80" s="21">
        <v>7841</v>
      </c>
      <c r="Q80" s="21">
        <v>9126</v>
      </c>
      <c r="R80" s="21"/>
      <c r="S80" s="21"/>
      <c r="T80" s="21"/>
      <c r="U80" s="21"/>
      <c r="V80" s="21">
        <v>-16531107</v>
      </c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>
        <v>-2336094</v>
      </c>
      <c r="H81" s="21">
        <v>-2336094</v>
      </c>
      <c r="I81" s="21">
        <v>-4672188</v>
      </c>
      <c r="J81" s="21"/>
      <c r="K81" s="21"/>
      <c r="L81" s="21"/>
      <c r="M81" s="21"/>
      <c r="N81" s="21"/>
      <c r="O81" s="21"/>
      <c r="P81" s="21">
        <v>2</v>
      </c>
      <c r="Q81" s="21">
        <v>2</v>
      </c>
      <c r="R81" s="21"/>
      <c r="S81" s="21"/>
      <c r="T81" s="21"/>
      <c r="U81" s="21"/>
      <c r="V81" s="21">
        <v>-4672186</v>
      </c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19431900</v>
      </c>
      <c r="E82" s="21">
        <v>19431900</v>
      </c>
      <c r="F82" s="21">
        <v>1664771</v>
      </c>
      <c r="G82" s="21">
        <v>1595487</v>
      </c>
      <c r="H82" s="21">
        <v>1608145</v>
      </c>
      <c r="I82" s="21">
        <v>4868403</v>
      </c>
      <c r="J82" s="21">
        <v>1650519</v>
      </c>
      <c r="K82" s="21">
        <v>1785298</v>
      </c>
      <c r="L82" s="21">
        <v>1653498</v>
      </c>
      <c r="M82" s="21">
        <v>5089315</v>
      </c>
      <c r="N82" s="21">
        <v>1652385</v>
      </c>
      <c r="O82" s="21">
        <v>1658524</v>
      </c>
      <c r="P82" s="21">
        <v>1659407</v>
      </c>
      <c r="Q82" s="21">
        <v>4970316</v>
      </c>
      <c r="R82" s="21"/>
      <c r="S82" s="21"/>
      <c r="T82" s="21"/>
      <c r="U82" s="21"/>
      <c r="V82" s="21">
        <v>14928034</v>
      </c>
      <c r="W82" s="21">
        <v>14573925</v>
      </c>
      <c r="X82" s="21"/>
      <c r="Y82" s="20"/>
      <c r="Z82" s="23">
        <v>19431900</v>
      </c>
    </row>
    <row r="83" spans="1:26" ht="12.75" hidden="1">
      <c r="A83" s="39" t="s">
        <v>107</v>
      </c>
      <c r="B83" s="19">
        <v>92611842</v>
      </c>
      <c r="C83" s="19"/>
      <c r="D83" s="20">
        <v>12351204</v>
      </c>
      <c r="E83" s="21">
        <v>12351204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9263403</v>
      </c>
      <c r="X83" s="21"/>
      <c r="Y83" s="20"/>
      <c r="Z83" s="23">
        <v>12351204</v>
      </c>
    </row>
    <row r="84" spans="1:26" ht="12.75" hidden="1">
      <c r="A84" s="40" t="s">
        <v>110</v>
      </c>
      <c r="B84" s="28"/>
      <c r="C84" s="28"/>
      <c r="D84" s="29">
        <v>8570280</v>
      </c>
      <c r="E84" s="30">
        <v>8570280</v>
      </c>
      <c r="F84" s="30">
        <v>612075</v>
      </c>
      <c r="G84" s="30">
        <v>615520</v>
      </c>
      <c r="H84" s="30">
        <v>642539</v>
      </c>
      <c r="I84" s="30">
        <v>1870134</v>
      </c>
      <c r="J84" s="30">
        <v>657383</v>
      </c>
      <c r="K84" s="30">
        <v>683375</v>
      </c>
      <c r="L84" s="30">
        <v>-5603</v>
      </c>
      <c r="M84" s="30">
        <v>1335155</v>
      </c>
      <c r="N84" s="30">
        <v>708263</v>
      </c>
      <c r="O84" s="30">
        <v>844067</v>
      </c>
      <c r="P84" s="30">
        <v>875959</v>
      </c>
      <c r="Q84" s="30">
        <v>2428289</v>
      </c>
      <c r="R84" s="30"/>
      <c r="S84" s="30"/>
      <c r="T84" s="30"/>
      <c r="U84" s="30"/>
      <c r="V84" s="30">
        <v>5633578</v>
      </c>
      <c r="W84" s="30">
        <v>6427710</v>
      </c>
      <c r="X84" s="30"/>
      <c r="Y84" s="29"/>
      <c r="Z84" s="31">
        <v>8570280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90181178</v>
      </c>
      <c r="D5" s="153">
        <f>SUM(D6:D8)</f>
        <v>0</v>
      </c>
      <c r="E5" s="154">
        <f t="shared" si="0"/>
        <v>77679323</v>
      </c>
      <c r="F5" s="100">
        <f t="shared" si="0"/>
        <v>77679323</v>
      </c>
      <c r="G5" s="100">
        <f t="shared" si="0"/>
        <v>51710306</v>
      </c>
      <c r="H5" s="100">
        <f t="shared" si="0"/>
        <v>2535150</v>
      </c>
      <c r="I5" s="100">
        <f t="shared" si="0"/>
        <v>742315</v>
      </c>
      <c r="J5" s="100">
        <f t="shared" si="0"/>
        <v>54987771</v>
      </c>
      <c r="K5" s="100">
        <f t="shared" si="0"/>
        <v>679920</v>
      </c>
      <c r="L5" s="100">
        <f t="shared" si="0"/>
        <v>1451389</v>
      </c>
      <c r="M5" s="100">
        <f t="shared" si="0"/>
        <v>12985539</v>
      </c>
      <c r="N5" s="100">
        <f t="shared" si="0"/>
        <v>15116848</v>
      </c>
      <c r="O5" s="100">
        <f t="shared" si="0"/>
        <v>13778600</v>
      </c>
      <c r="P5" s="100">
        <f t="shared" si="0"/>
        <v>13778150</v>
      </c>
      <c r="Q5" s="100">
        <f t="shared" si="0"/>
        <v>0</v>
      </c>
      <c r="R5" s="100">
        <f t="shared" si="0"/>
        <v>27556750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97661369</v>
      </c>
      <c r="X5" s="100">
        <f t="shared" si="0"/>
        <v>66968919</v>
      </c>
      <c r="Y5" s="100">
        <f t="shared" si="0"/>
        <v>30692450</v>
      </c>
      <c r="Z5" s="137">
        <f>+IF(X5&lt;&gt;0,+(Y5/X5)*100,0)</f>
        <v>45.830887609220625</v>
      </c>
      <c r="AA5" s="153">
        <f>SUM(AA6:AA8)</f>
        <v>77679323</v>
      </c>
    </row>
    <row r="6" spans="1:27" ht="12.75">
      <c r="A6" s="138" t="s">
        <v>75</v>
      </c>
      <c r="B6" s="136"/>
      <c r="C6" s="155"/>
      <c r="D6" s="155"/>
      <c r="E6" s="156"/>
      <c r="F6" s="60"/>
      <c r="G6" s="60">
        <v>50018</v>
      </c>
      <c r="H6" s="60">
        <v>43483</v>
      </c>
      <c r="I6" s="60">
        <v>43684</v>
      </c>
      <c r="J6" s="60">
        <v>137185</v>
      </c>
      <c r="K6" s="60">
        <v>23404</v>
      </c>
      <c r="L6" s="60">
        <v>12781</v>
      </c>
      <c r="M6" s="60">
        <v>7500</v>
      </c>
      <c r="N6" s="60">
        <v>43685</v>
      </c>
      <c r="O6" s="60">
        <v>28466</v>
      </c>
      <c r="P6" s="60">
        <v>28466</v>
      </c>
      <c r="Q6" s="60"/>
      <c r="R6" s="60">
        <v>56932</v>
      </c>
      <c r="S6" s="60"/>
      <c r="T6" s="60"/>
      <c r="U6" s="60"/>
      <c r="V6" s="60"/>
      <c r="W6" s="60">
        <v>237802</v>
      </c>
      <c r="X6" s="60"/>
      <c r="Y6" s="60">
        <v>237802</v>
      </c>
      <c r="Z6" s="140">
        <v>0</v>
      </c>
      <c r="AA6" s="155"/>
    </row>
    <row r="7" spans="1:27" ht="12.75">
      <c r="A7" s="138" t="s">
        <v>76</v>
      </c>
      <c r="B7" s="136"/>
      <c r="C7" s="157">
        <v>88085627</v>
      </c>
      <c r="D7" s="157"/>
      <c r="E7" s="158">
        <v>77479323</v>
      </c>
      <c r="F7" s="159">
        <v>77479323</v>
      </c>
      <c r="G7" s="159">
        <v>51654499</v>
      </c>
      <c r="H7" s="159">
        <v>2491141</v>
      </c>
      <c r="I7" s="159">
        <v>690210</v>
      </c>
      <c r="J7" s="159">
        <v>54835850</v>
      </c>
      <c r="K7" s="159">
        <v>643366</v>
      </c>
      <c r="L7" s="159">
        <v>1428585</v>
      </c>
      <c r="M7" s="159">
        <v>12988761</v>
      </c>
      <c r="N7" s="159">
        <v>15060712</v>
      </c>
      <c r="O7" s="159">
        <v>13760169</v>
      </c>
      <c r="P7" s="159">
        <v>13759719</v>
      </c>
      <c r="Q7" s="159"/>
      <c r="R7" s="159">
        <v>27519888</v>
      </c>
      <c r="S7" s="159"/>
      <c r="T7" s="159"/>
      <c r="U7" s="159"/>
      <c r="V7" s="159"/>
      <c r="W7" s="159">
        <v>97416450</v>
      </c>
      <c r="X7" s="159">
        <v>66805281</v>
      </c>
      <c r="Y7" s="159">
        <v>30611169</v>
      </c>
      <c r="Z7" s="141">
        <v>45.82</v>
      </c>
      <c r="AA7" s="157">
        <v>77479323</v>
      </c>
    </row>
    <row r="8" spans="1:27" ht="12.75">
      <c r="A8" s="138" t="s">
        <v>77</v>
      </c>
      <c r="B8" s="136"/>
      <c r="C8" s="155">
        <v>2095551</v>
      </c>
      <c r="D8" s="155"/>
      <c r="E8" s="156">
        <v>200000</v>
      </c>
      <c r="F8" s="60">
        <v>200000</v>
      </c>
      <c r="G8" s="60">
        <v>5789</v>
      </c>
      <c r="H8" s="60">
        <v>526</v>
      </c>
      <c r="I8" s="60">
        <v>8421</v>
      </c>
      <c r="J8" s="60">
        <v>14736</v>
      </c>
      <c r="K8" s="60">
        <v>13150</v>
      </c>
      <c r="L8" s="60">
        <v>10023</v>
      </c>
      <c r="M8" s="60">
        <v>-10722</v>
      </c>
      <c r="N8" s="60">
        <v>12451</v>
      </c>
      <c r="O8" s="60">
        <v>-10035</v>
      </c>
      <c r="P8" s="60">
        <v>-10035</v>
      </c>
      <c r="Q8" s="60"/>
      <c r="R8" s="60">
        <v>-20070</v>
      </c>
      <c r="S8" s="60"/>
      <c r="T8" s="60"/>
      <c r="U8" s="60"/>
      <c r="V8" s="60"/>
      <c r="W8" s="60">
        <v>7117</v>
      </c>
      <c r="X8" s="60">
        <v>163638</v>
      </c>
      <c r="Y8" s="60">
        <v>-156521</v>
      </c>
      <c r="Z8" s="140">
        <v>-95.65</v>
      </c>
      <c r="AA8" s="155">
        <v>200000</v>
      </c>
    </row>
    <row r="9" spans="1:27" ht="12.75">
      <c r="A9" s="135" t="s">
        <v>78</v>
      </c>
      <c r="B9" s="136"/>
      <c r="C9" s="153">
        <f aca="true" t="shared" si="1" ref="C9:Y9">SUM(C10:C14)</f>
        <v>26233164</v>
      </c>
      <c r="D9" s="153">
        <f>SUM(D10:D14)</f>
        <v>0</v>
      </c>
      <c r="E9" s="154">
        <f t="shared" si="1"/>
        <v>5402597</v>
      </c>
      <c r="F9" s="100">
        <f t="shared" si="1"/>
        <v>5402597</v>
      </c>
      <c r="G9" s="100">
        <f t="shared" si="1"/>
        <v>157438</v>
      </c>
      <c r="H9" s="100">
        <f t="shared" si="1"/>
        <v>619738</v>
      </c>
      <c r="I9" s="100">
        <f t="shared" si="1"/>
        <v>2618299</v>
      </c>
      <c r="J9" s="100">
        <f t="shared" si="1"/>
        <v>3395475</v>
      </c>
      <c r="K9" s="100">
        <f t="shared" si="1"/>
        <v>122850</v>
      </c>
      <c r="L9" s="100">
        <f t="shared" si="1"/>
        <v>809221</v>
      </c>
      <c r="M9" s="100">
        <f t="shared" si="1"/>
        <v>114507</v>
      </c>
      <c r="N9" s="100">
        <f t="shared" si="1"/>
        <v>1046578</v>
      </c>
      <c r="O9" s="100">
        <f t="shared" si="1"/>
        <v>139808</v>
      </c>
      <c r="P9" s="100">
        <f t="shared" si="1"/>
        <v>139808</v>
      </c>
      <c r="Q9" s="100">
        <f t="shared" si="1"/>
        <v>0</v>
      </c>
      <c r="R9" s="100">
        <f t="shared" si="1"/>
        <v>279616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4721669</v>
      </c>
      <c r="X9" s="100">
        <f t="shared" si="1"/>
        <v>4447881</v>
      </c>
      <c r="Y9" s="100">
        <f t="shared" si="1"/>
        <v>273788</v>
      </c>
      <c r="Z9" s="137">
        <f>+IF(X9&lt;&gt;0,+(Y9/X9)*100,0)</f>
        <v>6.155470436371837</v>
      </c>
      <c r="AA9" s="153">
        <f>SUM(AA10:AA14)</f>
        <v>5402597</v>
      </c>
    </row>
    <row r="10" spans="1:27" ht="12.75">
      <c r="A10" s="138" t="s">
        <v>79</v>
      </c>
      <c r="B10" s="136"/>
      <c r="C10" s="155">
        <v>26233164</v>
      </c>
      <c r="D10" s="155"/>
      <c r="E10" s="156">
        <v>4223847</v>
      </c>
      <c r="F10" s="60">
        <v>4223847</v>
      </c>
      <c r="G10" s="60">
        <v>48098</v>
      </c>
      <c r="H10" s="60">
        <v>454965</v>
      </c>
      <c r="I10" s="60">
        <v>2569239</v>
      </c>
      <c r="J10" s="60">
        <v>3072302</v>
      </c>
      <c r="K10" s="60">
        <v>27235</v>
      </c>
      <c r="L10" s="60">
        <v>716160</v>
      </c>
      <c r="M10" s="60">
        <v>16568</v>
      </c>
      <c r="N10" s="60">
        <v>759963</v>
      </c>
      <c r="O10" s="60">
        <v>43586</v>
      </c>
      <c r="P10" s="60">
        <v>43586</v>
      </c>
      <c r="Q10" s="60"/>
      <c r="R10" s="60">
        <v>87172</v>
      </c>
      <c r="S10" s="60"/>
      <c r="T10" s="60"/>
      <c r="U10" s="60"/>
      <c r="V10" s="60"/>
      <c r="W10" s="60">
        <v>3919437</v>
      </c>
      <c r="X10" s="60">
        <v>3456126</v>
      </c>
      <c r="Y10" s="60">
        <v>463311</v>
      </c>
      <c r="Z10" s="140">
        <v>13.41</v>
      </c>
      <c r="AA10" s="155">
        <v>4223847</v>
      </c>
    </row>
    <row r="11" spans="1:27" ht="12.75">
      <c r="A11" s="138" t="s">
        <v>80</v>
      </c>
      <c r="B11" s="136"/>
      <c r="C11" s="155"/>
      <c r="D11" s="155"/>
      <c r="E11" s="156">
        <v>40750</v>
      </c>
      <c r="F11" s="60">
        <v>40750</v>
      </c>
      <c r="G11" s="60">
        <v>-8068</v>
      </c>
      <c r="H11" s="60">
        <v>98609</v>
      </c>
      <c r="I11" s="60">
        <v>-13564</v>
      </c>
      <c r="J11" s="60">
        <v>76977</v>
      </c>
      <c r="K11" s="60">
        <v>-8586</v>
      </c>
      <c r="L11" s="60">
        <v>-7676</v>
      </c>
      <c r="M11" s="60">
        <v>-6262</v>
      </c>
      <c r="N11" s="60">
        <v>-22524</v>
      </c>
      <c r="O11" s="60">
        <v>-7979</v>
      </c>
      <c r="P11" s="60">
        <v>-7979</v>
      </c>
      <c r="Q11" s="60"/>
      <c r="R11" s="60">
        <v>-15958</v>
      </c>
      <c r="S11" s="60"/>
      <c r="T11" s="60"/>
      <c r="U11" s="60"/>
      <c r="V11" s="60"/>
      <c r="W11" s="60">
        <v>38495</v>
      </c>
      <c r="X11" s="60">
        <v>72405</v>
      </c>
      <c r="Y11" s="60">
        <v>-33910</v>
      </c>
      <c r="Z11" s="140">
        <v>-46.83</v>
      </c>
      <c r="AA11" s="155">
        <v>40750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>
        <v>4945</v>
      </c>
      <c r="I12" s="60"/>
      <c r="J12" s="60">
        <v>4945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4945</v>
      </c>
      <c r="X12" s="60"/>
      <c r="Y12" s="60">
        <v>4945</v>
      </c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>
        <v>1138000</v>
      </c>
      <c r="F13" s="60">
        <v>1138000</v>
      </c>
      <c r="G13" s="60">
        <v>117408</v>
      </c>
      <c r="H13" s="60">
        <v>61219</v>
      </c>
      <c r="I13" s="60">
        <v>62624</v>
      </c>
      <c r="J13" s="60">
        <v>241251</v>
      </c>
      <c r="K13" s="60">
        <v>104201</v>
      </c>
      <c r="L13" s="60">
        <v>100737</v>
      </c>
      <c r="M13" s="60">
        <v>104201</v>
      </c>
      <c r="N13" s="60">
        <v>309139</v>
      </c>
      <c r="O13" s="60">
        <v>104201</v>
      </c>
      <c r="P13" s="60">
        <v>104201</v>
      </c>
      <c r="Q13" s="60"/>
      <c r="R13" s="60">
        <v>208402</v>
      </c>
      <c r="S13" s="60"/>
      <c r="T13" s="60"/>
      <c r="U13" s="60"/>
      <c r="V13" s="60"/>
      <c r="W13" s="60">
        <v>758792</v>
      </c>
      <c r="X13" s="60">
        <v>919350</v>
      </c>
      <c r="Y13" s="60">
        <v>-160558</v>
      </c>
      <c r="Z13" s="140">
        <v>-17.46</v>
      </c>
      <c r="AA13" s="155">
        <v>1138000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17953250</v>
      </c>
      <c r="F15" s="100">
        <f t="shared" si="2"/>
        <v>17953250</v>
      </c>
      <c r="G15" s="100">
        <f t="shared" si="2"/>
        <v>-354417</v>
      </c>
      <c r="H15" s="100">
        <f t="shared" si="2"/>
        <v>-1073628</v>
      </c>
      <c r="I15" s="100">
        <f t="shared" si="2"/>
        <v>15081</v>
      </c>
      <c r="J15" s="100">
        <f t="shared" si="2"/>
        <v>-1412964</v>
      </c>
      <c r="K15" s="100">
        <f t="shared" si="2"/>
        <v>759669</v>
      </c>
      <c r="L15" s="100">
        <f t="shared" si="2"/>
        <v>463143</v>
      </c>
      <c r="M15" s="100">
        <f t="shared" si="2"/>
        <v>176025</v>
      </c>
      <c r="N15" s="100">
        <f t="shared" si="2"/>
        <v>1398837</v>
      </c>
      <c r="O15" s="100">
        <f t="shared" si="2"/>
        <v>338934</v>
      </c>
      <c r="P15" s="100">
        <f t="shared" si="2"/>
        <v>338934</v>
      </c>
      <c r="Q15" s="100">
        <f t="shared" si="2"/>
        <v>0</v>
      </c>
      <c r="R15" s="100">
        <f t="shared" si="2"/>
        <v>677868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663741</v>
      </c>
      <c r="X15" s="100">
        <f t="shared" si="2"/>
        <v>12766086</v>
      </c>
      <c r="Y15" s="100">
        <f t="shared" si="2"/>
        <v>-12102345</v>
      </c>
      <c r="Z15" s="137">
        <f>+IF(X15&lt;&gt;0,+(Y15/X15)*100,0)</f>
        <v>-94.80074785646909</v>
      </c>
      <c r="AA15" s="153">
        <f>SUM(AA16:AA18)</f>
        <v>17953250</v>
      </c>
    </row>
    <row r="16" spans="1:27" ht="12.75">
      <c r="A16" s="138" t="s">
        <v>85</v>
      </c>
      <c r="B16" s="136"/>
      <c r="C16" s="155"/>
      <c r="D16" s="155"/>
      <c r="E16" s="156">
        <v>177940</v>
      </c>
      <c r="F16" s="60">
        <v>177940</v>
      </c>
      <c r="G16" s="60">
        <v>-12382</v>
      </c>
      <c r="H16" s="60">
        <v>-487734</v>
      </c>
      <c r="I16" s="60">
        <v>-490792</v>
      </c>
      <c r="J16" s="60">
        <v>-990908</v>
      </c>
      <c r="K16" s="60">
        <v>1382</v>
      </c>
      <c r="L16" s="60">
        <v>36798</v>
      </c>
      <c r="M16" s="60">
        <v>-13698</v>
      </c>
      <c r="N16" s="60">
        <v>24482</v>
      </c>
      <c r="O16" s="60">
        <v>-10877</v>
      </c>
      <c r="P16" s="60">
        <v>-10877</v>
      </c>
      <c r="Q16" s="60"/>
      <c r="R16" s="60">
        <v>-21754</v>
      </c>
      <c r="S16" s="60"/>
      <c r="T16" s="60"/>
      <c r="U16" s="60"/>
      <c r="V16" s="60"/>
      <c r="W16" s="60">
        <v>-988180</v>
      </c>
      <c r="X16" s="60">
        <v>134181</v>
      </c>
      <c r="Y16" s="60">
        <v>-1122361</v>
      </c>
      <c r="Z16" s="140">
        <v>-836.45</v>
      </c>
      <c r="AA16" s="155">
        <v>177940</v>
      </c>
    </row>
    <row r="17" spans="1:27" ht="12.75">
      <c r="A17" s="138" t="s">
        <v>86</v>
      </c>
      <c r="B17" s="136"/>
      <c r="C17" s="155"/>
      <c r="D17" s="155"/>
      <c r="E17" s="156">
        <v>17775310</v>
      </c>
      <c r="F17" s="60">
        <v>17775310</v>
      </c>
      <c r="G17" s="60">
        <v>-342035</v>
      </c>
      <c r="H17" s="60">
        <v>-585894</v>
      </c>
      <c r="I17" s="60">
        <v>505873</v>
      </c>
      <c r="J17" s="60">
        <v>-422056</v>
      </c>
      <c r="K17" s="60">
        <v>758287</v>
      </c>
      <c r="L17" s="60">
        <v>426345</v>
      </c>
      <c r="M17" s="60">
        <v>189723</v>
      </c>
      <c r="N17" s="60">
        <v>1374355</v>
      </c>
      <c r="O17" s="60">
        <v>349811</v>
      </c>
      <c r="P17" s="60">
        <v>349811</v>
      </c>
      <c r="Q17" s="60"/>
      <c r="R17" s="60">
        <v>699622</v>
      </c>
      <c r="S17" s="60"/>
      <c r="T17" s="60"/>
      <c r="U17" s="60"/>
      <c r="V17" s="60"/>
      <c r="W17" s="60">
        <v>1651921</v>
      </c>
      <c r="X17" s="60">
        <v>12631905</v>
      </c>
      <c r="Y17" s="60">
        <v>-10979984</v>
      </c>
      <c r="Z17" s="140">
        <v>-86.92</v>
      </c>
      <c r="AA17" s="155">
        <v>17775310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96652876</v>
      </c>
      <c r="D19" s="153">
        <f>SUM(D20:D23)</f>
        <v>0</v>
      </c>
      <c r="E19" s="154">
        <f t="shared" si="3"/>
        <v>166149463</v>
      </c>
      <c r="F19" s="100">
        <f t="shared" si="3"/>
        <v>166149463</v>
      </c>
      <c r="G19" s="100">
        <f t="shared" si="3"/>
        <v>12240781</v>
      </c>
      <c r="H19" s="100">
        <f t="shared" si="3"/>
        <v>20755162</v>
      </c>
      <c r="I19" s="100">
        <f t="shared" si="3"/>
        <v>358416</v>
      </c>
      <c r="J19" s="100">
        <f t="shared" si="3"/>
        <v>33354359</v>
      </c>
      <c r="K19" s="100">
        <f t="shared" si="3"/>
        <v>14365468</v>
      </c>
      <c r="L19" s="100">
        <f t="shared" si="3"/>
        <v>5798980</v>
      </c>
      <c r="M19" s="100">
        <f t="shared" si="3"/>
        <v>18883620</v>
      </c>
      <c r="N19" s="100">
        <f t="shared" si="3"/>
        <v>39048068</v>
      </c>
      <c r="O19" s="100">
        <f t="shared" si="3"/>
        <v>19861233</v>
      </c>
      <c r="P19" s="100">
        <f t="shared" si="3"/>
        <v>19532251</v>
      </c>
      <c r="Q19" s="100">
        <f t="shared" si="3"/>
        <v>0</v>
      </c>
      <c r="R19" s="100">
        <f t="shared" si="3"/>
        <v>39393484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111795911</v>
      </c>
      <c r="X19" s="100">
        <f t="shared" si="3"/>
        <v>136487772</v>
      </c>
      <c r="Y19" s="100">
        <f t="shared" si="3"/>
        <v>-24691861</v>
      </c>
      <c r="Z19" s="137">
        <f>+IF(X19&lt;&gt;0,+(Y19/X19)*100,0)</f>
        <v>-18.090896084082903</v>
      </c>
      <c r="AA19" s="153">
        <f>SUM(AA20:AA23)</f>
        <v>166149463</v>
      </c>
    </row>
    <row r="20" spans="1:27" ht="12.75">
      <c r="A20" s="138" t="s">
        <v>89</v>
      </c>
      <c r="B20" s="136"/>
      <c r="C20" s="155">
        <v>78961522</v>
      </c>
      <c r="D20" s="155"/>
      <c r="E20" s="156">
        <v>146717083</v>
      </c>
      <c r="F20" s="60">
        <v>146717083</v>
      </c>
      <c r="G20" s="60">
        <v>10566688</v>
      </c>
      <c r="H20" s="60">
        <v>18388216</v>
      </c>
      <c r="I20" s="60">
        <v>-1085533</v>
      </c>
      <c r="J20" s="60">
        <v>27869371</v>
      </c>
      <c r="K20" s="60">
        <v>13662683</v>
      </c>
      <c r="L20" s="60">
        <v>4009120</v>
      </c>
      <c r="M20" s="60">
        <v>17226396</v>
      </c>
      <c r="N20" s="60">
        <v>34898199</v>
      </c>
      <c r="O20" s="60">
        <v>18204009</v>
      </c>
      <c r="P20" s="60">
        <v>17902423</v>
      </c>
      <c r="Q20" s="60"/>
      <c r="R20" s="60">
        <v>36106432</v>
      </c>
      <c r="S20" s="60"/>
      <c r="T20" s="60"/>
      <c r="U20" s="60"/>
      <c r="V20" s="60"/>
      <c r="W20" s="60">
        <v>98874002</v>
      </c>
      <c r="X20" s="60">
        <v>120932649</v>
      </c>
      <c r="Y20" s="60">
        <v>-22058647</v>
      </c>
      <c r="Z20" s="140">
        <v>-18.24</v>
      </c>
      <c r="AA20" s="155">
        <v>146717083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>
        <v>9319</v>
      </c>
      <c r="H21" s="60">
        <v>938929</v>
      </c>
      <c r="I21" s="60">
        <v>3175</v>
      </c>
      <c r="J21" s="60">
        <v>951423</v>
      </c>
      <c r="K21" s="60">
        <v>-947442</v>
      </c>
      <c r="L21" s="60">
        <v>4560</v>
      </c>
      <c r="M21" s="60">
        <v>3724</v>
      </c>
      <c r="N21" s="60">
        <v>-939158</v>
      </c>
      <c r="O21" s="60">
        <v>3724</v>
      </c>
      <c r="P21" s="60">
        <v>3724</v>
      </c>
      <c r="Q21" s="60"/>
      <c r="R21" s="60">
        <v>7448</v>
      </c>
      <c r="S21" s="60"/>
      <c r="T21" s="60"/>
      <c r="U21" s="60"/>
      <c r="V21" s="60"/>
      <c r="W21" s="60">
        <v>19713</v>
      </c>
      <c r="X21" s="60"/>
      <c r="Y21" s="60">
        <v>19713</v>
      </c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>
        <v>3</v>
      </c>
      <c r="H22" s="159">
        <v>2</v>
      </c>
      <c r="I22" s="159">
        <v>2</v>
      </c>
      <c r="J22" s="159">
        <v>7</v>
      </c>
      <c r="K22" s="159">
        <v>-292</v>
      </c>
      <c r="L22" s="159">
        <v>2</v>
      </c>
      <c r="M22" s="159">
        <v>2</v>
      </c>
      <c r="N22" s="159">
        <v>-288</v>
      </c>
      <c r="O22" s="159">
        <v>2</v>
      </c>
      <c r="P22" s="159">
        <v>2</v>
      </c>
      <c r="Q22" s="159"/>
      <c r="R22" s="159">
        <v>4</v>
      </c>
      <c r="S22" s="159"/>
      <c r="T22" s="159"/>
      <c r="U22" s="159"/>
      <c r="V22" s="159"/>
      <c r="W22" s="159">
        <v>-277</v>
      </c>
      <c r="X22" s="159"/>
      <c r="Y22" s="159">
        <v>-277</v>
      </c>
      <c r="Z22" s="141">
        <v>0</v>
      </c>
      <c r="AA22" s="157"/>
    </row>
    <row r="23" spans="1:27" ht="12.75">
      <c r="A23" s="138" t="s">
        <v>92</v>
      </c>
      <c r="B23" s="136"/>
      <c r="C23" s="155">
        <v>17691354</v>
      </c>
      <c r="D23" s="155"/>
      <c r="E23" s="156">
        <v>19432380</v>
      </c>
      <c r="F23" s="60">
        <v>19432380</v>
      </c>
      <c r="G23" s="60">
        <v>1664771</v>
      </c>
      <c r="H23" s="60">
        <v>1428015</v>
      </c>
      <c r="I23" s="60">
        <v>1440772</v>
      </c>
      <c r="J23" s="60">
        <v>4533558</v>
      </c>
      <c r="K23" s="60">
        <v>1650519</v>
      </c>
      <c r="L23" s="60">
        <v>1785298</v>
      </c>
      <c r="M23" s="60">
        <v>1653498</v>
      </c>
      <c r="N23" s="60">
        <v>5089315</v>
      </c>
      <c r="O23" s="60">
        <v>1653498</v>
      </c>
      <c r="P23" s="60">
        <v>1626102</v>
      </c>
      <c r="Q23" s="60"/>
      <c r="R23" s="60">
        <v>3279600</v>
      </c>
      <c r="S23" s="60"/>
      <c r="T23" s="60"/>
      <c r="U23" s="60"/>
      <c r="V23" s="60"/>
      <c r="W23" s="60">
        <v>12902473</v>
      </c>
      <c r="X23" s="60">
        <v>15555123</v>
      </c>
      <c r="Y23" s="60">
        <v>-2652650</v>
      </c>
      <c r="Z23" s="140">
        <v>-17.05</v>
      </c>
      <c r="AA23" s="155">
        <v>19432380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678000</v>
      </c>
      <c r="F24" s="100">
        <v>678000</v>
      </c>
      <c r="G24" s="100">
        <v>1827</v>
      </c>
      <c r="H24" s="100">
        <v>13595</v>
      </c>
      <c r="I24" s="100">
        <v>34581</v>
      </c>
      <c r="J24" s="100">
        <v>50003</v>
      </c>
      <c r="K24" s="100">
        <v>10149</v>
      </c>
      <c r="L24" s="100">
        <v>56489</v>
      </c>
      <c r="M24" s="100">
        <v>16000</v>
      </c>
      <c r="N24" s="100">
        <v>82638</v>
      </c>
      <c r="O24" s="100">
        <v>91364</v>
      </c>
      <c r="P24" s="100">
        <v>91364</v>
      </c>
      <c r="Q24" s="100"/>
      <c r="R24" s="100">
        <v>182728</v>
      </c>
      <c r="S24" s="100"/>
      <c r="T24" s="100"/>
      <c r="U24" s="100"/>
      <c r="V24" s="100"/>
      <c r="W24" s="100">
        <v>315369</v>
      </c>
      <c r="X24" s="100">
        <v>602343</v>
      </c>
      <c r="Y24" s="100">
        <v>-286974</v>
      </c>
      <c r="Z24" s="137">
        <v>-47.64</v>
      </c>
      <c r="AA24" s="153">
        <v>678000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213067218</v>
      </c>
      <c r="D25" s="168">
        <f>+D5+D9+D15+D19+D24</f>
        <v>0</v>
      </c>
      <c r="E25" s="169">
        <f t="shared" si="4"/>
        <v>267862633</v>
      </c>
      <c r="F25" s="73">
        <f t="shared" si="4"/>
        <v>267862633</v>
      </c>
      <c r="G25" s="73">
        <f t="shared" si="4"/>
        <v>63755935</v>
      </c>
      <c r="H25" s="73">
        <f t="shared" si="4"/>
        <v>22850017</v>
      </c>
      <c r="I25" s="73">
        <f t="shared" si="4"/>
        <v>3768692</v>
      </c>
      <c r="J25" s="73">
        <f t="shared" si="4"/>
        <v>90374644</v>
      </c>
      <c r="K25" s="73">
        <f t="shared" si="4"/>
        <v>15938056</v>
      </c>
      <c r="L25" s="73">
        <f t="shared" si="4"/>
        <v>8579222</v>
      </c>
      <c r="M25" s="73">
        <f t="shared" si="4"/>
        <v>32175691</v>
      </c>
      <c r="N25" s="73">
        <f t="shared" si="4"/>
        <v>56692969</v>
      </c>
      <c r="O25" s="73">
        <f t="shared" si="4"/>
        <v>34209939</v>
      </c>
      <c r="P25" s="73">
        <f t="shared" si="4"/>
        <v>33880507</v>
      </c>
      <c r="Q25" s="73">
        <f t="shared" si="4"/>
        <v>0</v>
      </c>
      <c r="R25" s="73">
        <f t="shared" si="4"/>
        <v>68090446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215158059</v>
      </c>
      <c r="X25" s="73">
        <f t="shared" si="4"/>
        <v>221273001</v>
      </c>
      <c r="Y25" s="73">
        <f t="shared" si="4"/>
        <v>-6114942</v>
      </c>
      <c r="Z25" s="170">
        <f>+IF(X25&lt;&gt;0,+(Y25/X25)*100,0)</f>
        <v>-2.7635282986919854</v>
      </c>
      <c r="AA25" s="168">
        <f>+AA5+AA9+AA15+AA19+AA24</f>
        <v>267862633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191436993</v>
      </c>
      <c r="D28" s="153">
        <f>SUM(D29:D31)</f>
        <v>0</v>
      </c>
      <c r="E28" s="154">
        <f t="shared" si="5"/>
        <v>62015290</v>
      </c>
      <c r="F28" s="100">
        <f t="shared" si="5"/>
        <v>62015290</v>
      </c>
      <c r="G28" s="100">
        <f t="shared" si="5"/>
        <v>9834826</v>
      </c>
      <c r="H28" s="100">
        <f t="shared" si="5"/>
        <v>6868844</v>
      </c>
      <c r="I28" s="100">
        <f t="shared" si="5"/>
        <v>5703150</v>
      </c>
      <c r="J28" s="100">
        <f t="shared" si="5"/>
        <v>22406820</v>
      </c>
      <c r="K28" s="100">
        <f t="shared" si="5"/>
        <v>4227129</v>
      </c>
      <c r="L28" s="100">
        <f t="shared" si="5"/>
        <v>5514725</v>
      </c>
      <c r="M28" s="100">
        <f t="shared" si="5"/>
        <v>5464392</v>
      </c>
      <c r="N28" s="100">
        <f t="shared" si="5"/>
        <v>15206246</v>
      </c>
      <c r="O28" s="100">
        <f t="shared" si="5"/>
        <v>6881674</v>
      </c>
      <c r="P28" s="100">
        <f t="shared" si="5"/>
        <v>6890857</v>
      </c>
      <c r="Q28" s="100">
        <f t="shared" si="5"/>
        <v>0</v>
      </c>
      <c r="R28" s="100">
        <f t="shared" si="5"/>
        <v>13772531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51385597</v>
      </c>
      <c r="X28" s="100">
        <f t="shared" si="5"/>
        <v>56891196</v>
      </c>
      <c r="Y28" s="100">
        <f t="shared" si="5"/>
        <v>-5505599</v>
      </c>
      <c r="Z28" s="137">
        <f>+IF(X28&lt;&gt;0,+(Y28/X28)*100,0)</f>
        <v>-9.677418277513448</v>
      </c>
      <c r="AA28" s="153">
        <f>SUM(AA29:AA31)</f>
        <v>62015290</v>
      </c>
    </row>
    <row r="29" spans="1:27" ht="12.75">
      <c r="A29" s="138" t="s">
        <v>75</v>
      </c>
      <c r="B29" s="136"/>
      <c r="C29" s="155">
        <v>6878247</v>
      </c>
      <c r="D29" s="155"/>
      <c r="E29" s="156">
        <v>23880902</v>
      </c>
      <c r="F29" s="60">
        <v>23880902</v>
      </c>
      <c r="G29" s="60">
        <v>3076998</v>
      </c>
      <c r="H29" s="60">
        <v>3040827</v>
      </c>
      <c r="I29" s="60">
        <v>2618876</v>
      </c>
      <c r="J29" s="60">
        <v>8736701</v>
      </c>
      <c r="K29" s="60">
        <v>1550126</v>
      </c>
      <c r="L29" s="60">
        <v>1947942</v>
      </c>
      <c r="M29" s="60">
        <v>2197650</v>
      </c>
      <c r="N29" s="60">
        <v>5695718</v>
      </c>
      <c r="O29" s="60">
        <v>3261813</v>
      </c>
      <c r="P29" s="60">
        <v>3269623</v>
      </c>
      <c r="Q29" s="60"/>
      <c r="R29" s="60">
        <v>6531436</v>
      </c>
      <c r="S29" s="60"/>
      <c r="T29" s="60"/>
      <c r="U29" s="60"/>
      <c r="V29" s="60"/>
      <c r="W29" s="60">
        <v>20963855</v>
      </c>
      <c r="X29" s="60">
        <v>19487475</v>
      </c>
      <c r="Y29" s="60">
        <v>1476380</v>
      </c>
      <c r="Z29" s="140">
        <v>7.58</v>
      </c>
      <c r="AA29" s="155">
        <v>23880902</v>
      </c>
    </row>
    <row r="30" spans="1:27" ht="12.75">
      <c r="A30" s="138" t="s">
        <v>76</v>
      </c>
      <c r="B30" s="136"/>
      <c r="C30" s="157">
        <v>184558746</v>
      </c>
      <c r="D30" s="157"/>
      <c r="E30" s="158">
        <v>21718239</v>
      </c>
      <c r="F30" s="159">
        <v>21718239</v>
      </c>
      <c r="G30" s="159">
        <v>5998028</v>
      </c>
      <c r="H30" s="159">
        <v>2391660</v>
      </c>
      <c r="I30" s="159">
        <v>2101915</v>
      </c>
      <c r="J30" s="159">
        <v>10491603</v>
      </c>
      <c r="K30" s="159">
        <v>2076213</v>
      </c>
      <c r="L30" s="159">
        <v>2334695</v>
      </c>
      <c r="M30" s="159">
        <v>2386603</v>
      </c>
      <c r="N30" s="159">
        <v>6797511</v>
      </c>
      <c r="O30" s="159">
        <v>2520150</v>
      </c>
      <c r="P30" s="159">
        <v>2521523</v>
      </c>
      <c r="Q30" s="159"/>
      <c r="R30" s="159">
        <v>5041673</v>
      </c>
      <c r="S30" s="159"/>
      <c r="T30" s="159"/>
      <c r="U30" s="159"/>
      <c r="V30" s="159"/>
      <c r="W30" s="159">
        <v>22330787</v>
      </c>
      <c r="X30" s="159">
        <v>24209595</v>
      </c>
      <c r="Y30" s="159">
        <v>-1878808</v>
      </c>
      <c r="Z30" s="141">
        <v>-7.76</v>
      </c>
      <c r="AA30" s="157">
        <v>21718239</v>
      </c>
    </row>
    <row r="31" spans="1:27" ht="12.75">
      <c r="A31" s="138" t="s">
        <v>77</v>
      </c>
      <c r="B31" s="136"/>
      <c r="C31" s="155"/>
      <c r="D31" s="155"/>
      <c r="E31" s="156">
        <v>16416149</v>
      </c>
      <c r="F31" s="60">
        <v>16416149</v>
      </c>
      <c r="G31" s="60">
        <v>759800</v>
      </c>
      <c r="H31" s="60">
        <v>1436357</v>
      </c>
      <c r="I31" s="60">
        <v>982359</v>
      </c>
      <c r="J31" s="60">
        <v>3178516</v>
      </c>
      <c r="K31" s="60">
        <v>600790</v>
      </c>
      <c r="L31" s="60">
        <v>1232088</v>
      </c>
      <c r="M31" s="60">
        <v>880139</v>
      </c>
      <c r="N31" s="60">
        <v>2713017</v>
      </c>
      <c r="O31" s="60">
        <v>1099711</v>
      </c>
      <c r="P31" s="60">
        <v>1099711</v>
      </c>
      <c r="Q31" s="60"/>
      <c r="R31" s="60">
        <v>2199422</v>
      </c>
      <c r="S31" s="60"/>
      <c r="T31" s="60"/>
      <c r="U31" s="60"/>
      <c r="V31" s="60"/>
      <c r="W31" s="60">
        <v>8090955</v>
      </c>
      <c r="X31" s="60">
        <v>13194126</v>
      </c>
      <c r="Y31" s="60">
        <v>-5103171</v>
      </c>
      <c r="Z31" s="140">
        <v>-38.68</v>
      </c>
      <c r="AA31" s="155">
        <v>16416149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36616531</v>
      </c>
      <c r="F32" s="100">
        <f t="shared" si="6"/>
        <v>36616531</v>
      </c>
      <c r="G32" s="100">
        <f t="shared" si="6"/>
        <v>1561598</v>
      </c>
      <c r="H32" s="100">
        <f t="shared" si="6"/>
        <v>1614094</v>
      </c>
      <c r="I32" s="100">
        <f t="shared" si="6"/>
        <v>1697486</v>
      </c>
      <c r="J32" s="100">
        <f t="shared" si="6"/>
        <v>4873178</v>
      </c>
      <c r="K32" s="100">
        <f t="shared" si="6"/>
        <v>2446370</v>
      </c>
      <c r="L32" s="100">
        <f t="shared" si="6"/>
        <v>2134277</v>
      </c>
      <c r="M32" s="100">
        <f t="shared" si="6"/>
        <v>1205271</v>
      </c>
      <c r="N32" s="100">
        <f t="shared" si="6"/>
        <v>5785918</v>
      </c>
      <c r="O32" s="100">
        <f t="shared" si="6"/>
        <v>1259349</v>
      </c>
      <c r="P32" s="100">
        <f t="shared" si="6"/>
        <v>1259349</v>
      </c>
      <c r="Q32" s="100">
        <f t="shared" si="6"/>
        <v>0</v>
      </c>
      <c r="R32" s="100">
        <f t="shared" si="6"/>
        <v>2518698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13177794</v>
      </c>
      <c r="X32" s="100">
        <f t="shared" si="6"/>
        <v>25611381</v>
      </c>
      <c r="Y32" s="100">
        <f t="shared" si="6"/>
        <v>-12433587</v>
      </c>
      <c r="Z32" s="137">
        <f>+IF(X32&lt;&gt;0,+(Y32/X32)*100,0)</f>
        <v>-48.547116611946855</v>
      </c>
      <c r="AA32" s="153">
        <f>SUM(AA33:AA37)</f>
        <v>36616531</v>
      </c>
    </row>
    <row r="33" spans="1:27" ht="12.75">
      <c r="A33" s="138" t="s">
        <v>79</v>
      </c>
      <c r="B33" s="136"/>
      <c r="C33" s="155"/>
      <c r="D33" s="155"/>
      <c r="E33" s="156">
        <v>28245332</v>
      </c>
      <c r="F33" s="60">
        <v>28245332</v>
      </c>
      <c r="G33" s="60">
        <v>944852</v>
      </c>
      <c r="H33" s="60">
        <v>979711</v>
      </c>
      <c r="I33" s="60">
        <v>1030334</v>
      </c>
      <c r="J33" s="60">
        <v>2954897</v>
      </c>
      <c r="K33" s="60">
        <v>1737386</v>
      </c>
      <c r="L33" s="60">
        <v>1029877</v>
      </c>
      <c r="M33" s="60">
        <v>595688</v>
      </c>
      <c r="N33" s="60">
        <v>3362951</v>
      </c>
      <c r="O33" s="60">
        <v>604281</v>
      </c>
      <c r="P33" s="60">
        <v>604281</v>
      </c>
      <c r="Q33" s="60"/>
      <c r="R33" s="60">
        <v>1208562</v>
      </c>
      <c r="S33" s="60"/>
      <c r="T33" s="60"/>
      <c r="U33" s="60"/>
      <c r="V33" s="60"/>
      <c r="W33" s="60">
        <v>7526410</v>
      </c>
      <c r="X33" s="60">
        <v>19370529</v>
      </c>
      <c r="Y33" s="60">
        <v>-11844119</v>
      </c>
      <c r="Z33" s="140">
        <v>-61.15</v>
      </c>
      <c r="AA33" s="155">
        <v>28245332</v>
      </c>
    </row>
    <row r="34" spans="1:27" ht="12.75">
      <c r="A34" s="138" t="s">
        <v>80</v>
      </c>
      <c r="B34" s="136"/>
      <c r="C34" s="155"/>
      <c r="D34" s="155"/>
      <c r="E34" s="156">
        <v>5603078</v>
      </c>
      <c r="F34" s="60">
        <v>5603078</v>
      </c>
      <c r="G34" s="60">
        <v>492271</v>
      </c>
      <c r="H34" s="60">
        <v>524537</v>
      </c>
      <c r="I34" s="60">
        <v>487849</v>
      </c>
      <c r="J34" s="60">
        <v>1504657</v>
      </c>
      <c r="K34" s="60">
        <v>486997</v>
      </c>
      <c r="L34" s="60">
        <v>866145</v>
      </c>
      <c r="M34" s="60">
        <v>464328</v>
      </c>
      <c r="N34" s="60">
        <v>1817470</v>
      </c>
      <c r="O34" s="60">
        <v>485442</v>
      </c>
      <c r="P34" s="60">
        <v>485442</v>
      </c>
      <c r="Q34" s="60"/>
      <c r="R34" s="60">
        <v>970884</v>
      </c>
      <c r="S34" s="60"/>
      <c r="T34" s="60"/>
      <c r="U34" s="60"/>
      <c r="V34" s="60"/>
      <c r="W34" s="60">
        <v>4293011</v>
      </c>
      <c r="X34" s="60">
        <v>4986594</v>
      </c>
      <c r="Y34" s="60">
        <v>-693583</v>
      </c>
      <c r="Z34" s="140">
        <v>-13.91</v>
      </c>
      <c r="AA34" s="155">
        <v>5603078</v>
      </c>
    </row>
    <row r="35" spans="1:27" ht="12.75">
      <c r="A35" s="138" t="s">
        <v>81</v>
      </c>
      <c r="B35" s="136"/>
      <c r="C35" s="155"/>
      <c r="D35" s="155"/>
      <c r="E35" s="156"/>
      <c r="F35" s="60"/>
      <c r="G35" s="60">
        <v>9060</v>
      </c>
      <c r="H35" s="60">
        <v>12062</v>
      </c>
      <c r="I35" s="60">
        <v>29745</v>
      </c>
      <c r="J35" s="60">
        <v>50867</v>
      </c>
      <c r="K35" s="60">
        <v>23799</v>
      </c>
      <c r="L35" s="60">
        <v>24539</v>
      </c>
      <c r="M35" s="60">
        <v>29796</v>
      </c>
      <c r="N35" s="60">
        <v>78134</v>
      </c>
      <c r="O35" s="60">
        <v>30136</v>
      </c>
      <c r="P35" s="60">
        <v>30136</v>
      </c>
      <c r="Q35" s="60"/>
      <c r="R35" s="60">
        <v>60272</v>
      </c>
      <c r="S35" s="60"/>
      <c r="T35" s="60"/>
      <c r="U35" s="60"/>
      <c r="V35" s="60"/>
      <c r="W35" s="60">
        <v>189273</v>
      </c>
      <c r="X35" s="60"/>
      <c r="Y35" s="60">
        <v>189273</v>
      </c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>
        <v>2768121</v>
      </c>
      <c r="F36" s="60">
        <v>2768121</v>
      </c>
      <c r="G36" s="60">
        <v>105638</v>
      </c>
      <c r="H36" s="60">
        <v>84910</v>
      </c>
      <c r="I36" s="60">
        <v>116811</v>
      </c>
      <c r="J36" s="60">
        <v>307359</v>
      </c>
      <c r="K36" s="60">
        <v>139914</v>
      </c>
      <c r="L36" s="60">
        <v>156734</v>
      </c>
      <c r="M36" s="60">
        <v>106228</v>
      </c>
      <c r="N36" s="60">
        <v>402876</v>
      </c>
      <c r="O36" s="60">
        <v>123081</v>
      </c>
      <c r="P36" s="60">
        <v>123081</v>
      </c>
      <c r="Q36" s="60"/>
      <c r="R36" s="60">
        <v>246162</v>
      </c>
      <c r="S36" s="60"/>
      <c r="T36" s="60"/>
      <c r="U36" s="60"/>
      <c r="V36" s="60"/>
      <c r="W36" s="60">
        <v>956397</v>
      </c>
      <c r="X36" s="60">
        <v>1254258</v>
      </c>
      <c r="Y36" s="60">
        <v>-297861</v>
      </c>
      <c r="Z36" s="140">
        <v>-23.75</v>
      </c>
      <c r="AA36" s="155">
        <v>2768121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>
        <v>9777</v>
      </c>
      <c r="H37" s="159">
        <v>12874</v>
      </c>
      <c r="I37" s="159">
        <v>32747</v>
      </c>
      <c r="J37" s="159">
        <v>55398</v>
      </c>
      <c r="K37" s="159">
        <v>58274</v>
      </c>
      <c r="L37" s="159">
        <v>56982</v>
      </c>
      <c r="M37" s="159">
        <v>9231</v>
      </c>
      <c r="N37" s="159">
        <v>124487</v>
      </c>
      <c r="O37" s="159">
        <v>16409</v>
      </c>
      <c r="P37" s="159">
        <v>16409</v>
      </c>
      <c r="Q37" s="159"/>
      <c r="R37" s="159">
        <v>32818</v>
      </c>
      <c r="S37" s="159"/>
      <c r="T37" s="159"/>
      <c r="U37" s="159"/>
      <c r="V37" s="159"/>
      <c r="W37" s="159">
        <v>212703</v>
      </c>
      <c r="X37" s="159"/>
      <c r="Y37" s="159">
        <v>212703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708083</v>
      </c>
      <c r="D38" s="153">
        <f>SUM(D39:D41)</f>
        <v>0</v>
      </c>
      <c r="E38" s="154">
        <f t="shared" si="7"/>
        <v>72930607</v>
      </c>
      <c r="F38" s="100">
        <f t="shared" si="7"/>
        <v>72930607</v>
      </c>
      <c r="G38" s="100">
        <f t="shared" si="7"/>
        <v>1693974</v>
      </c>
      <c r="H38" s="100">
        <f t="shared" si="7"/>
        <v>2049723</v>
      </c>
      <c r="I38" s="100">
        <f t="shared" si="7"/>
        <v>1809305</v>
      </c>
      <c r="J38" s="100">
        <f t="shared" si="7"/>
        <v>5553002</v>
      </c>
      <c r="K38" s="100">
        <f t="shared" si="7"/>
        <v>1793010</v>
      </c>
      <c r="L38" s="100">
        <f t="shared" si="7"/>
        <v>2734691</v>
      </c>
      <c r="M38" s="100">
        <f t="shared" si="7"/>
        <v>1848733</v>
      </c>
      <c r="N38" s="100">
        <f t="shared" si="7"/>
        <v>6376434</v>
      </c>
      <c r="O38" s="100">
        <f t="shared" si="7"/>
        <v>1885862</v>
      </c>
      <c r="P38" s="100">
        <f t="shared" si="7"/>
        <v>1889585</v>
      </c>
      <c r="Q38" s="100">
        <f t="shared" si="7"/>
        <v>0</v>
      </c>
      <c r="R38" s="100">
        <f t="shared" si="7"/>
        <v>3775447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15704883</v>
      </c>
      <c r="X38" s="100">
        <f t="shared" si="7"/>
        <v>53587557</v>
      </c>
      <c r="Y38" s="100">
        <f t="shared" si="7"/>
        <v>-37882674</v>
      </c>
      <c r="Z38" s="137">
        <f>+IF(X38&lt;&gt;0,+(Y38/X38)*100,0)</f>
        <v>-70.69304167010263</v>
      </c>
      <c r="AA38" s="153">
        <f>SUM(AA39:AA41)</f>
        <v>72930607</v>
      </c>
    </row>
    <row r="39" spans="1:27" ht="12.75">
      <c r="A39" s="138" t="s">
        <v>85</v>
      </c>
      <c r="B39" s="136"/>
      <c r="C39" s="155">
        <v>708083</v>
      </c>
      <c r="D39" s="155"/>
      <c r="E39" s="156">
        <v>2030367</v>
      </c>
      <c r="F39" s="60">
        <v>2030367</v>
      </c>
      <c r="G39" s="60">
        <v>844186</v>
      </c>
      <c r="H39" s="60">
        <v>747539</v>
      </c>
      <c r="I39" s="60">
        <v>865213</v>
      </c>
      <c r="J39" s="60">
        <v>2456938</v>
      </c>
      <c r="K39" s="60">
        <v>849706</v>
      </c>
      <c r="L39" s="60">
        <v>1108027</v>
      </c>
      <c r="M39" s="60">
        <v>799173</v>
      </c>
      <c r="N39" s="60">
        <v>2756906</v>
      </c>
      <c r="O39" s="60">
        <v>819651</v>
      </c>
      <c r="P39" s="60">
        <v>823374</v>
      </c>
      <c r="Q39" s="60"/>
      <c r="R39" s="60">
        <v>1643025</v>
      </c>
      <c r="S39" s="60"/>
      <c r="T39" s="60"/>
      <c r="U39" s="60"/>
      <c r="V39" s="60"/>
      <c r="W39" s="60">
        <v>6856869</v>
      </c>
      <c r="X39" s="60">
        <v>1259127</v>
      </c>
      <c r="Y39" s="60">
        <v>5597742</v>
      </c>
      <c r="Z39" s="140">
        <v>444.57</v>
      </c>
      <c r="AA39" s="155">
        <v>2030367</v>
      </c>
    </row>
    <row r="40" spans="1:27" ht="12.75">
      <c r="A40" s="138" t="s">
        <v>86</v>
      </c>
      <c r="B40" s="136"/>
      <c r="C40" s="155"/>
      <c r="D40" s="155"/>
      <c r="E40" s="156">
        <v>70900240</v>
      </c>
      <c r="F40" s="60">
        <v>70900240</v>
      </c>
      <c r="G40" s="60">
        <v>849788</v>
      </c>
      <c r="H40" s="60">
        <v>1302184</v>
      </c>
      <c r="I40" s="60">
        <v>944092</v>
      </c>
      <c r="J40" s="60">
        <v>3096064</v>
      </c>
      <c r="K40" s="60">
        <v>943304</v>
      </c>
      <c r="L40" s="60">
        <v>1626664</v>
      </c>
      <c r="M40" s="60">
        <v>1049560</v>
      </c>
      <c r="N40" s="60">
        <v>3619528</v>
      </c>
      <c r="O40" s="60">
        <v>1066211</v>
      </c>
      <c r="P40" s="60">
        <v>1066211</v>
      </c>
      <c r="Q40" s="60"/>
      <c r="R40" s="60">
        <v>2132422</v>
      </c>
      <c r="S40" s="60"/>
      <c r="T40" s="60"/>
      <c r="U40" s="60"/>
      <c r="V40" s="60"/>
      <c r="W40" s="60">
        <v>8848014</v>
      </c>
      <c r="X40" s="60">
        <v>52328430</v>
      </c>
      <c r="Y40" s="60">
        <v>-43480416</v>
      </c>
      <c r="Z40" s="140">
        <v>-83.09</v>
      </c>
      <c r="AA40" s="155">
        <v>70900240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62451741</v>
      </c>
      <c r="D42" s="153">
        <f>SUM(D43:D46)</f>
        <v>0</v>
      </c>
      <c r="E42" s="154">
        <f t="shared" si="8"/>
        <v>105472738</v>
      </c>
      <c r="F42" s="100">
        <f t="shared" si="8"/>
        <v>105472738</v>
      </c>
      <c r="G42" s="100">
        <f t="shared" si="8"/>
        <v>7633879</v>
      </c>
      <c r="H42" s="100">
        <f t="shared" si="8"/>
        <v>5446860</v>
      </c>
      <c r="I42" s="100">
        <f t="shared" si="8"/>
        <v>6083371</v>
      </c>
      <c r="J42" s="100">
        <f t="shared" si="8"/>
        <v>19164110</v>
      </c>
      <c r="K42" s="100">
        <f t="shared" si="8"/>
        <v>1626314</v>
      </c>
      <c r="L42" s="100">
        <f t="shared" si="8"/>
        <v>6613255</v>
      </c>
      <c r="M42" s="100">
        <f t="shared" si="8"/>
        <v>5401815</v>
      </c>
      <c r="N42" s="100">
        <f t="shared" si="8"/>
        <v>13641384</v>
      </c>
      <c r="O42" s="100">
        <f t="shared" si="8"/>
        <v>9947628</v>
      </c>
      <c r="P42" s="100">
        <f t="shared" si="8"/>
        <v>9947628</v>
      </c>
      <c r="Q42" s="100">
        <f t="shared" si="8"/>
        <v>0</v>
      </c>
      <c r="R42" s="100">
        <f t="shared" si="8"/>
        <v>19895256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52700750</v>
      </c>
      <c r="X42" s="100">
        <f t="shared" si="8"/>
        <v>85367826</v>
      </c>
      <c r="Y42" s="100">
        <f t="shared" si="8"/>
        <v>-32667076</v>
      </c>
      <c r="Z42" s="137">
        <f>+IF(X42&lt;&gt;0,+(Y42/X42)*100,0)</f>
        <v>-38.26626204584383</v>
      </c>
      <c r="AA42" s="153">
        <f>SUM(AA43:AA46)</f>
        <v>105472738</v>
      </c>
    </row>
    <row r="43" spans="1:27" ht="12.75">
      <c r="A43" s="138" t="s">
        <v>89</v>
      </c>
      <c r="B43" s="136"/>
      <c r="C43" s="155">
        <v>62451741</v>
      </c>
      <c r="D43" s="155"/>
      <c r="E43" s="156">
        <v>93863824</v>
      </c>
      <c r="F43" s="60">
        <v>93863824</v>
      </c>
      <c r="G43" s="60">
        <v>6912147</v>
      </c>
      <c r="H43" s="60">
        <v>4768328</v>
      </c>
      <c r="I43" s="60">
        <v>5444643</v>
      </c>
      <c r="J43" s="60">
        <v>17125118</v>
      </c>
      <c r="K43" s="60">
        <v>960513</v>
      </c>
      <c r="L43" s="60">
        <v>5554709</v>
      </c>
      <c r="M43" s="60">
        <v>4765674</v>
      </c>
      <c r="N43" s="60">
        <v>11280896</v>
      </c>
      <c r="O43" s="60">
        <v>9264268</v>
      </c>
      <c r="P43" s="60">
        <v>9264268</v>
      </c>
      <c r="Q43" s="60"/>
      <c r="R43" s="60">
        <v>18528536</v>
      </c>
      <c r="S43" s="60"/>
      <c r="T43" s="60"/>
      <c r="U43" s="60"/>
      <c r="V43" s="60"/>
      <c r="W43" s="60">
        <v>46934550</v>
      </c>
      <c r="X43" s="60">
        <v>75869622</v>
      </c>
      <c r="Y43" s="60">
        <v>-28935072</v>
      </c>
      <c r="Z43" s="140">
        <v>-38.14</v>
      </c>
      <c r="AA43" s="155">
        <v>93863824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>
        <v>-3734</v>
      </c>
      <c r="I44" s="60">
        <v>2896</v>
      </c>
      <c r="J44" s="60">
        <v>-838</v>
      </c>
      <c r="K44" s="60">
        <v>2896</v>
      </c>
      <c r="L44" s="60">
        <v>2897</v>
      </c>
      <c r="M44" s="60">
        <v>2897</v>
      </c>
      <c r="N44" s="60">
        <v>8690</v>
      </c>
      <c r="O44" s="60">
        <v>2897</v>
      </c>
      <c r="P44" s="60">
        <v>2897</v>
      </c>
      <c r="Q44" s="60"/>
      <c r="R44" s="60">
        <v>5794</v>
      </c>
      <c r="S44" s="60"/>
      <c r="T44" s="60"/>
      <c r="U44" s="60"/>
      <c r="V44" s="60"/>
      <c r="W44" s="60">
        <v>13646</v>
      </c>
      <c r="X44" s="60"/>
      <c r="Y44" s="60">
        <v>13646</v>
      </c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>
        <v>-594</v>
      </c>
      <c r="I45" s="159"/>
      <c r="J45" s="159">
        <v>-594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-594</v>
      </c>
      <c r="X45" s="159"/>
      <c r="Y45" s="159">
        <v>-594</v>
      </c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11608914</v>
      </c>
      <c r="F46" s="60">
        <v>11608914</v>
      </c>
      <c r="G46" s="60">
        <v>721732</v>
      </c>
      <c r="H46" s="60">
        <v>682860</v>
      </c>
      <c r="I46" s="60">
        <v>635832</v>
      </c>
      <c r="J46" s="60">
        <v>2040424</v>
      </c>
      <c r="K46" s="60">
        <v>662905</v>
      </c>
      <c r="L46" s="60">
        <v>1055649</v>
      </c>
      <c r="M46" s="60">
        <v>633244</v>
      </c>
      <c r="N46" s="60">
        <v>2351798</v>
      </c>
      <c r="O46" s="60">
        <v>680463</v>
      </c>
      <c r="P46" s="60">
        <v>680463</v>
      </c>
      <c r="Q46" s="60"/>
      <c r="R46" s="60">
        <v>1360926</v>
      </c>
      <c r="S46" s="60"/>
      <c r="T46" s="60"/>
      <c r="U46" s="60"/>
      <c r="V46" s="60"/>
      <c r="W46" s="60">
        <v>5753148</v>
      </c>
      <c r="X46" s="60">
        <v>9498204</v>
      </c>
      <c r="Y46" s="60">
        <v>-3745056</v>
      </c>
      <c r="Z46" s="140">
        <v>-39.43</v>
      </c>
      <c r="AA46" s="155">
        <v>11608914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2148722</v>
      </c>
      <c r="F47" s="100">
        <v>2148722</v>
      </c>
      <c r="G47" s="100">
        <v>332421</v>
      </c>
      <c r="H47" s="100">
        <v>248163</v>
      </c>
      <c r="I47" s="100">
        <v>334986</v>
      </c>
      <c r="J47" s="100">
        <v>915570</v>
      </c>
      <c r="K47" s="100">
        <v>302598</v>
      </c>
      <c r="L47" s="100">
        <v>412096</v>
      </c>
      <c r="M47" s="100">
        <v>270797</v>
      </c>
      <c r="N47" s="100">
        <v>985491</v>
      </c>
      <c r="O47" s="100">
        <v>273765</v>
      </c>
      <c r="P47" s="100">
        <v>273765</v>
      </c>
      <c r="Q47" s="100"/>
      <c r="R47" s="100">
        <v>547530</v>
      </c>
      <c r="S47" s="100"/>
      <c r="T47" s="100"/>
      <c r="U47" s="100"/>
      <c r="V47" s="100"/>
      <c r="W47" s="100">
        <v>2448591</v>
      </c>
      <c r="X47" s="100">
        <v>1758042</v>
      </c>
      <c r="Y47" s="100">
        <v>690549</v>
      </c>
      <c r="Z47" s="137">
        <v>39.28</v>
      </c>
      <c r="AA47" s="153">
        <v>2148722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254596817</v>
      </c>
      <c r="D48" s="168">
        <f>+D28+D32+D38+D42+D47</f>
        <v>0</v>
      </c>
      <c r="E48" s="169">
        <f t="shared" si="9"/>
        <v>279183888</v>
      </c>
      <c r="F48" s="73">
        <f t="shared" si="9"/>
        <v>279183888</v>
      </c>
      <c r="G48" s="73">
        <f t="shared" si="9"/>
        <v>21056698</v>
      </c>
      <c r="H48" s="73">
        <f t="shared" si="9"/>
        <v>16227684</v>
      </c>
      <c r="I48" s="73">
        <f t="shared" si="9"/>
        <v>15628298</v>
      </c>
      <c r="J48" s="73">
        <f t="shared" si="9"/>
        <v>52912680</v>
      </c>
      <c r="K48" s="73">
        <f t="shared" si="9"/>
        <v>10395421</v>
      </c>
      <c r="L48" s="73">
        <f t="shared" si="9"/>
        <v>17409044</v>
      </c>
      <c r="M48" s="73">
        <f t="shared" si="9"/>
        <v>14191008</v>
      </c>
      <c r="N48" s="73">
        <f t="shared" si="9"/>
        <v>41995473</v>
      </c>
      <c r="O48" s="73">
        <f t="shared" si="9"/>
        <v>20248278</v>
      </c>
      <c r="P48" s="73">
        <f t="shared" si="9"/>
        <v>20261184</v>
      </c>
      <c r="Q48" s="73">
        <f t="shared" si="9"/>
        <v>0</v>
      </c>
      <c r="R48" s="73">
        <f t="shared" si="9"/>
        <v>40509462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135417615</v>
      </c>
      <c r="X48" s="73">
        <f t="shared" si="9"/>
        <v>223216002</v>
      </c>
      <c r="Y48" s="73">
        <f t="shared" si="9"/>
        <v>-87798387</v>
      </c>
      <c r="Z48" s="170">
        <f>+IF(X48&lt;&gt;0,+(Y48/X48)*100,0)</f>
        <v>-39.333374943253396</v>
      </c>
      <c r="AA48" s="168">
        <f>+AA28+AA32+AA38+AA42+AA47</f>
        <v>279183888</v>
      </c>
    </row>
    <row r="49" spans="1:27" ht="12.75">
      <c r="A49" s="148" t="s">
        <v>49</v>
      </c>
      <c r="B49" s="149"/>
      <c r="C49" s="171">
        <f aca="true" t="shared" si="10" ref="C49:Y49">+C25-C48</f>
        <v>-41529599</v>
      </c>
      <c r="D49" s="171">
        <f>+D25-D48</f>
        <v>0</v>
      </c>
      <c r="E49" s="172">
        <f t="shared" si="10"/>
        <v>-11321255</v>
      </c>
      <c r="F49" s="173">
        <f t="shared" si="10"/>
        <v>-11321255</v>
      </c>
      <c r="G49" s="173">
        <f t="shared" si="10"/>
        <v>42699237</v>
      </c>
      <c r="H49" s="173">
        <f t="shared" si="10"/>
        <v>6622333</v>
      </c>
      <c r="I49" s="173">
        <f t="shared" si="10"/>
        <v>-11859606</v>
      </c>
      <c r="J49" s="173">
        <f t="shared" si="10"/>
        <v>37461964</v>
      </c>
      <c r="K49" s="173">
        <f t="shared" si="10"/>
        <v>5542635</v>
      </c>
      <c r="L49" s="173">
        <f t="shared" si="10"/>
        <v>-8829822</v>
      </c>
      <c r="M49" s="173">
        <f t="shared" si="10"/>
        <v>17984683</v>
      </c>
      <c r="N49" s="173">
        <f t="shared" si="10"/>
        <v>14697496</v>
      </c>
      <c r="O49" s="173">
        <f t="shared" si="10"/>
        <v>13961661</v>
      </c>
      <c r="P49" s="173">
        <f t="shared" si="10"/>
        <v>13619323</v>
      </c>
      <c r="Q49" s="173">
        <f t="shared" si="10"/>
        <v>0</v>
      </c>
      <c r="R49" s="173">
        <f t="shared" si="10"/>
        <v>27580984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79740444</v>
      </c>
      <c r="X49" s="173">
        <f>IF(F25=F48,0,X25-X48)</f>
        <v>-1943001</v>
      </c>
      <c r="Y49" s="173">
        <f t="shared" si="10"/>
        <v>81683445</v>
      </c>
      <c r="Z49" s="174">
        <f>+IF(X49&lt;&gt;0,+(Y49/X49)*100,0)</f>
        <v>-4203.983682972886</v>
      </c>
      <c r="AA49" s="171">
        <f>+AA25-AA48</f>
        <v>-11321255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33000418</v>
      </c>
      <c r="D5" s="155">
        <v>0</v>
      </c>
      <c r="E5" s="156">
        <v>28927741</v>
      </c>
      <c r="F5" s="60">
        <v>28927741</v>
      </c>
      <c r="G5" s="60">
        <v>36249388</v>
      </c>
      <c r="H5" s="60">
        <v>110</v>
      </c>
      <c r="I5" s="60">
        <v>0</v>
      </c>
      <c r="J5" s="60">
        <v>36249498</v>
      </c>
      <c r="K5" s="60">
        <v>-45931</v>
      </c>
      <c r="L5" s="60">
        <v>1330</v>
      </c>
      <c r="M5" s="60">
        <v>0</v>
      </c>
      <c r="N5" s="60">
        <v>-44601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36204897</v>
      </c>
      <c r="X5" s="60">
        <v>21773835</v>
      </c>
      <c r="Y5" s="60">
        <v>14431062</v>
      </c>
      <c r="Z5" s="140">
        <v>66.28</v>
      </c>
      <c r="AA5" s="155">
        <v>28927741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975000</v>
      </c>
      <c r="F6" s="60">
        <v>975000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736362</v>
      </c>
      <c r="Y6" s="60">
        <v>-736362</v>
      </c>
      <c r="Z6" s="140">
        <v>-100</v>
      </c>
      <c r="AA6" s="155">
        <v>975000</v>
      </c>
    </row>
    <row r="7" spans="1:27" ht="12.75">
      <c r="A7" s="183" t="s">
        <v>103</v>
      </c>
      <c r="B7" s="182"/>
      <c r="C7" s="155">
        <v>78961522</v>
      </c>
      <c r="D7" s="155">
        <v>0</v>
      </c>
      <c r="E7" s="156">
        <v>111003898</v>
      </c>
      <c r="F7" s="60">
        <v>111003898</v>
      </c>
      <c r="G7" s="60">
        <v>10538342</v>
      </c>
      <c r="H7" s="60">
        <v>18366119</v>
      </c>
      <c r="I7" s="60">
        <v>-1098332</v>
      </c>
      <c r="J7" s="60">
        <v>27806129</v>
      </c>
      <c r="K7" s="60">
        <v>13649802</v>
      </c>
      <c r="L7" s="60">
        <v>4004381</v>
      </c>
      <c r="M7" s="60">
        <v>17226396</v>
      </c>
      <c r="N7" s="60">
        <v>34880579</v>
      </c>
      <c r="O7" s="60">
        <v>18203219</v>
      </c>
      <c r="P7" s="60">
        <v>17901633</v>
      </c>
      <c r="Q7" s="60">
        <v>0</v>
      </c>
      <c r="R7" s="60">
        <v>36104852</v>
      </c>
      <c r="S7" s="60">
        <v>0</v>
      </c>
      <c r="T7" s="60">
        <v>0</v>
      </c>
      <c r="U7" s="60">
        <v>0</v>
      </c>
      <c r="V7" s="60">
        <v>0</v>
      </c>
      <c r="W7" s="60">
        <v>98791560</v>
      </c>
      <c r="X7" s="60">
        <v>120932649</v>
      </c>
      <c r="Y7" s="60">
        <v>-22141089</v>
      </c>
      <c r="Z7" s="140">
        <v>-18.31</v>
      </c>
      <c r="AA7" s="155">
        <v>111003898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9319</v>
      </c>
      <c r="H8" s="60">
        <v>938929</v>
      </c>
      <c r="I8" s="60">
        <v>3175</v>
      </c>
      <c r="J8" s="60">
        <v>951423</v>
      </c>
      <c r="K8" s="60">
        <v>-947442</v>
      </c>
      <c r="L8" s="60">
        <v>4560</v>
      </c>
      <c r="M8" s="60">
        <v>3724</v>
      </c>
      <c r="N8" s="60">
        <v>-939158</v>
      </c>
      <c r="O8" s="60">
        <v>3724</v>
      </c>
      <c r="P8" s="60">
        <v>3724</v>
      </c>
      <c r="Q8" s="60">
        <v>0</v>
      </c>
      <c r="R8" s="60">
        <v>7448</v>
      </c>
      <c r="S8" s="60">
        <v>0</v>
      </c>
      <c r="T8" s="60">
        <v>0</v>
      </c>
      <c r="U8" s="60">
        <v>0</v>
      </c>
      <c r="V8" s="60">
        <v>0</v>
      </c>
      <c r="W8" s="60">
        <v>19713</v>
      </c>
      <c r="X8" s="60"/>
      <c r="Y8" s="60">
        <v>19713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3</v>
      </c>
      <c r="H9" s="60">
        <v>2</v>
      </c>
      <c r="I9" s="60">
        <v>2</v>
      </c>
      <c r="J9" s="60">
        <v>7</v>
      </c>
      <c r="K9" s="60">
        <v>-292</v>
      </c>
      <c r="L9" s="60">
        <v>2</v>
      </c>
      <c r="M9" s="60">
        <v>2</v>
      </c>
      <c r="N9" s="60">
        <v>-288</v>
      </c>
      <c r="O9" s="60">
        <v>2</v>
      </c>
      <c r="P9" s="60">
        <v>2</v>
      </c>
      <c r="Q9" s="60">
        <v>0</v>
      </c>
      <c r="R9" s="60">
        <v>4</v>
      </c>
      <c r="S9" s="60">
        <v>0</v>
      </c>
      <c r="T9" s="60">
        <v>0</v>
      </c>
      <c r="U9" s="60">
        <v>0</v>
      </c>
      <c r="V9" s="60">
        <v>0</v>
      </c>
      <c r="W9" s="60">
        <v>-277</v>
      </c>
      <c r="X9" s="60"/>
      <c r="Y9" s="60">
        <v>-277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17691354</v>
      </c>
      <c r="D10" s="155">
        <v>0</v>
      </c>
      <c r="E10" s="156">
        <v>18754232</v>
      </c>
      <c r="F10" s="54">
        <v>18754232</v>
      </c>
      <c r="G10" s="54">
        <v>1664771</v>
      </c>
      <c r="H10" s="54">
        <v>1428015</v>
      </c>
      <c r="I10" s="54">
        <v>1440772</v>
      </c>
      <c r="J10" s="54">
        <v>4533558</v>
      </c>
      <c r="K10" s="54">
        <v>1650519</v>
      </c>
      <c r="L10" s="54">
        <v>1785298</v>
      </c>
      <c r="M10" s="54">
        <v>1653498</v>
      </c>
      <c r="N10" s="54">
        <v>5089315</v>
      </c>
      <c r="O10" s="54">
        <v>1653498</v>
      </c>
      <c r="P10" s="54">
        <v>1626102</v>
      </c>
      <c r="Q10" s="54">
        <v>0</v>
      </c>
      <c r="R10" s="54">
        <v>3279600</v>
      </c>
      <c r="S10" s="54">
        <v>0</v>
      </c>
      <c r="T10" s="54">
        <v>0</v>
      </c>
      <c r="U10" s="54">
        <v>0</v>
      </c>
      <c r="V10" s="54">
        <v>0</v>
      </c>
      <c r="W10" s="54">
        <v>12902473</v>
      </c>
      <c r="X10" s="54">
        <v>15555123</v>
      </c>
      <c r="Y10" s="54">
        <v>-2652650</v>
      </c>
      <c r="Z10" s="184">
        <v>-17.05</v>
      </c>
      <c r="AA10" s="130">
        <v>18754232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11403000</v>
      </c>
      <c r="F11" s="60">
        <v>11403000</v>
      </c>
      <c r="G11" s="60">
        <v>-96367</v>
      </c>
      <c r="H11" s="60">
        <v>-642677</v>
      </c>
      <c r="I11" s="60">
        <v>-638539</v>
      </c>
      <c r="J11" s="60">
        <v>-1377583</v>
      </c>
      <c r="K11" s="60">
        <v>-94745</v>
      </c>
      <c r="L11" s="60">
        <v>-87502</v>
      </c>
      <c r="M11" s="60">
        <v>-90923</v>
      </c>
      <c r="N11" s="60">
        <v>-273170</v>
      </c>
      <c r="O11" s="60">
        <v>-91663</v>
      </c>
      <c r="P11" s="60">
        <v>-91663</v>
      </c>
      <c r="Q11" s="60">
        <v>0</v>
      </c>
      <c r="R11" s="60">
        <v>-183326</v>
      </c>
      <c r="S11" s="60">
        <v>0</v>
      </c>
      <c r="T11" s="60">
        <v>0</v>
      </c>
      <c r="U11" s="60">
        <v>0</v>
      </c>
      <c r="V11" s="60">
        <v>0</v>
      </c>
      <c r="W11" s="60">
        <v>-1834079</v>
      </c>
      <c r="X11" s="60">
        <v>12631905</v>
      </c>
      <c r="Y11" s="60">
        <v>-14465984</v>
      </c>
      <c r="Z11" s="140">
        <v>-114.52</v>
      </c>
      <c r="AA11" s="155">
        <v>11403000</v>
      </c>
    </row>
    <row r="12" spans="1:27" ht="12.75">
      <c r="A12" s="183" t="s">
        <v>108</v>
      </c>
      <c r="B12" s="185"/>
      <c r="C12" s="155">
        <v>2095551</v>
      </c>
      <c r="D12" s="155">
        <v>0</v>
      </c>
      <c r="E12" s="156">
        <v>3987847</v>
      </c>
      <c r="F12" s="60">
        <v>3987847</v>
      </c>
      <c r="G12" s="60">
        <v>196582</v>
      </c>
      <c r="H12" s="60">
        <v>315051</v>
      </c>
      <c r="I12" s="60">
        <v>210992</v>
      </c>
      <c r="J12" s="60">
        <v>722625</v>
      </c>
      <c r="K12" s="60">
        <v>151569</v>
      </c>
      <c r="L12" s="60">
        <v>202154</v>
      </c>
      <c r="M12" s="60">
        <v>139603</v>
      </c>
      <c r="N12" s="60">
        <v>493326</v>
      </c>
      <c r="O12" s="60">
        <v>235643</v>
      </c>
      <c r="P12" s="60">
        <v>235643</v>
      </c>
      <c r="Q12" s="60">
        <v>0</v>
      </c>
      <c r="R12" s="60">
        <v>471286</v>
      </c>
      <c r="S12" s="60">
        <v>0</v>
      </c>
      <c r="T12" s="60">
        <v>0</v>
      </c>
      <c r="U12" s="60">
        <v>0</v>
      </c>
      <c r="V12" s="60">
        <v>0</v>
      </c>
      <c r="W12" s="60">
        <v>1687237</v>
      </c>
      <c r="X12" s="60"/>
      <c r="Y12" s="60">
        <v>1687237</v>
      </c>
      <c r="Z12" s="140">
        <v>0</v>
      </c>
      <c r="AA12" s="155">
        <v>3987847</v>
      </c>
    </row>
    <row r="13" spans="1:27" ht="12.75">
      <c r="A13" s="181" t="s">
        <v>109</v>
      </c>
      <c r="B13" s="185"/>
      <c r="C13" s="155">
        <v>7233970</v>
      </c>
      <c r="D13" s="155">
        <v>0</v>
      </c>
      <c r="E13" s="156">
        <v>108500</v>
      </c>
      <c r="F13" s="60">
        <v>108500</v>
      </c>
      <c r="G13" s="60">
        <v>1648</v>
      </c>
      <c r="H13" s="60">
        <v>46818</v>
      </c>
      <c r="I13" s="60">
        <v>30901</v>
      </c>
      <c r="J13" s="60">
        <v>79367</v>
      </c>
      <c r="K13" s="60">
        <v>16171</v>
      </c>
      <c r="L13" s="60">
        <v>0</v>
      </c>
      <c r="M13" s="60">
        <v>0</v>
      </c>
      <c r="N13" s="60">
        <v>16171</v>
      </c>
      <c r="O13" s="60">
        <v>44649</v>
      </c>
      <c r="P13" s="60">
        <v>44649</v>
      </c>
      <c r="Q13" s="60">
        <v>0</v>
      </c>
      <c r="R13" s="60">
        <v>89298</v>
      </c>
      <c r="S13" s="60">
        <v>0</v>
      </c>
      <c r="T13" s="60">
        <v>0</v>
      </c>
      <c r="U13" s="60">
        <v>0</v>
      </c>
      <c r="V13" s="60">
        <v>0</v>
      </c>
      <c r="W13" s="60">
        <v>184836</v>
      </c>
      <c r="X13" s="60">
        <v>81819</v>
      </c>
      <c r="Y13" s="60">
        <v>103017</v>
      </c>
      <c r="Z13" s="140">
        <v>125.91</v>
      </c>
      <c r="AA13" s="155">
        <v>108500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8570285</v>
      </c>
      <c r="F14" s="60">
        <v>8570285</v>
      </c>
      <c r="G14" s="60">
        <v>612075</v>
      </c>
      <c r="H14" s="60">
        <v>615520</v>
      </c>
      <c r="I14" s="60">
        <v>642539</v>
      </c>
      <c r="J14" s="60">
        <v>1870134</v>
      </c>
      <c r="K14" s="60">
        <v>657383</v>
      </c>
      <c r="L14" s="60">
        <v>683375</v>
      </c>
      <c r="M14" s="60">
        <v>-5603</v>
      </c>
      <c r="N14" s="60">
        <v>1335155</v>
      </c>
      <c r="O14" s="60">
        <v>727069</v>
      </c>
      <c r="P14" s="60">
        <v>727069</v>
      </c>
      <c r="Q14" s="60">
        <v>0</v>
      </c>
      <c r="R14" s="60">
        <v>1454138</v>
      </c>
      <c r="S14" s="60">
        <v>0</v>
      </c>
      <c r="T14" s="60">
        <v>0</v>
      </c>
      <c r="U14" s="60">
        <v>0</v>
      </c>
      <c r="V14" s="60">
        <v>0</v>
      </c>
      <c r="W14" s="60">
        <v>4659427</v>
      </c>
      <c r="X14" s="60">
        <v>5727276</v>
      </c>
      <c r="Y14" s="60">
        <v>-1067849</v>
      </c>
      <c r="Z14" s="140">
        <v>-18.64</v>
      </c>
      <c r="AA14" s="155">
        <v>8570285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181571</v>
      </c>
      <c r="D16" s="155">
        <v>0</v>
      </c>
      <c r="E16" s="156">
        <v>657030</v>
      </c>
      <c r="F16" s="60">
        <v>657030</v>
      </c>
      <c r="G16" s="60">
        <v>61935</v>
      </c>
      <c r="H16" s="60">
        <v>27822</v>
      </c>
      <c r="I16" s="60">
        <v>28131</v>
      </c>
      <c r="J16" s="60">
        <v>117888</v>
      </c>
      <c r="K16" s="60">
        <v>25958</v>
      </c>
      <c r="L16" s="60">
        <v>4509</v>
      </c>
      <c r="M16" s="60">
        <v>22818</v>
      </c>
      <c r="N16" s="60">
        <v>53285</v>
      </c>
      <c r="O16" s="60">
        <v>23975</v>
      </c>
      <c r="P16" s="60">
        <v>23975</v>
      </c>
      <c r="Q16" s="60">
        <v>0</v>
      </c>
      <c r="R16" s="60">
        <v>47950</v>
      </c>
      <c r="S16" s="60">
        <v>0</v>
      </c>
      <c r="T16" s="60">
        <v>0</v>
      </c>
      <c r="U16" s="60">
        <v>0</v>
      </c>
      <c r="V16" s="60">
        <v>0</v>
      </c>
      <c r="W16" s="60">
        <v>219123</v>
      </c>
      <c r="X16" s="60">
        <v>61362</v>
      </c>
      <c r="Y16" s="60">
        <v>157761</v>
      </c>
      <c r="Z16" s="140">
        <v>257.1</v>
      </c>
      <c r="AA16" s="155">
        <v>657030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2739310</v>
      </c>
      <c r="F17" s="60">
        <v>2739310</v>
      </c>
      <c r="G17" s="60">
        <v>239569</v>
      </c>
      <c r="H17" s="60">
        <v>49750</v>
      </c>
      <c r="I17" s="60">
        <v>602124</v>
      </c>
      <c r="J17" s="60">
        <v>891443</v>
      </c>
      <c r="K17" s="60">
        <v>827477</v>
      </c>
      <c r="L17" s="60">
        <v>515959</v>
      </c>
      <c r="M17" s="60">
        <v>205113</v>
      </c>
      <c r="N17" s="60">
        <v>1548549</v>
      </c>
      <c r="O17" s="60">
        <v>364044</v>
      </c>
      <c r="P17" s="60">
        <v>364044</v>
      </c>
      <c r="Q17" s="60">
        <v>0</v>
      </c>
      <c r="R17" s="60">
        <v>728088</v>
      </c>
      <c r="S17" s="60">
        <v>0</v>
      </c>
      <c r="T17" s="60">
        <v>0</v>
      </c>
      <c r="U17" s="60">
        <v>0</v>
      </c>
      <c r="V17" s="60">
        <v>0</v>
      </c>
      <c r="W17" s="60">
        <v>3168080</v>
      </c>
      <c r="X17" s="60">
        <v>2224638</v>
      </c>
      <c r="Y17" s="60">
        <v>943442</v>
      </c>
      <c r="Z17" s="140">
        <v>42.41</v>
      </c>
      <c r="AA17" s="155">
        <v>2739310</v>
      </c>
    </row>
    <row r="18" spans="1:27" ht="12.75">
      <c r="A18" s="183" t="s">
        <v>114</v>
      </c>
      <c r="B18" s="182"/>
      <c r="C18" s="155">
        <v>2652893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45017069</v>
      </c>
      <c r="D19" s="155">
        <v>0</v>
      </c>
      <c r="E19" s="156">
        <v>52378577</v>
      </c>
      <c r="F19" s="60">
        <v>52378577</v>
      </c>
      <c r="G19" s="60">
        <v>14196952</v>
      </c>
      <c r="H19" s="60">
        <v>1563553</v>
      </c>
      <c r="I19" s="60">
        <v>2430153</v>
      </c>
      <c r="J19" s="60">
        <v>18190658</v>
      </c>
      <c r="K19" s="60">
        <v>-49786</v>
      </c>
      <c r="L19" s="60">
        <v>1325284</v>
      </c>
      <c r="M19" s="60">
        <v>12973000</v>
      </c>
      <c r="N19" s="60">
        <v>14248498</v>
      </c>
      <c r="O19" s="60">
        <v>12973000</v>
      </c>
      <c r="P19" s="60">
        <v>12973000</v>
      </c>
      <c r="Q19" s="60">
        <v>0</v>
      </c>
      <c r="R19" s="60">
        <v>25946000</v>
      </c>
      <c r="S19" s="60">
        <v>0</v>
      </c>
      <c r="T19" s="60">
        <v>0</v>
      </c>
      <c r="U19" s="60">
        <v>0</v>
      </c>
      <c r="V19" s="60">
        <v>0</v>
      </c>
      <c r="W19" s="60">
        <v>58385156</v>
      </c>
      <c r="X19" s="60">
        <v>37541457</v>
      </c>
      <c r="Y19" s="60">
        <v>20843699</v>
      </c>
      <c r="Z19" s="140">
        <v>55.52</v>
      </c>
      <c r="AA19" s="155">
        <v>52378577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10664213</v>
      </c>
      <c r="F20" s="54">
        <v>10664213</v>
      </c>
      <c r="G20" s="54">
        <v>81718</v>
      </c>
      <c r="H20" s="54">
        <v>141005</v>
      </c>
      <c r="I20" s="54">
        <v>116774</v>
      </c>
      <c r="J20" s="54">
        <v>339497</v>
      </c>
      <c r="K20" s="54">
        <v>97373</v>
      </c>
      <c r="L20" s="54">
        <v>104305</v>
      </c>
      <c r="M20" s="54">
        <v>48063</v>
      </c>
      <c r="N20" s="54">
        <v>249741</v>
      </c>
      <c r="O20" s="54">
        <v>72779</v>
      </c>
      <c r="P20" s="54">
        <v>72329</v>
      </c>
      <c r="Q20" s="54">
        <v>0</v>
      </c>
      <c r="R20" s="54">
        <v>145108</v>
      </c>
      <c r="S20" s="54">
        <v>0</v>
      </c>
      <c r="T20" s="54">
        <v>0</v>
      </c>
      <c r="U20" s="54">
        <v>0</v>
      </c>
      <c r="V20" s="54">
        <v>0</v>
      </c>
      <c r="W20" s="54">
        <v>734346</v>
      </c>
      <c r="X20" s="54">
        <v>1875555</v>
      </c>
      <c r="Y20" s="54">
        <v>-1141209</v>
      </c>
      <c r="Z20" s="184">
        <v>-60.85</v>
      </c>
      <c r="AA20" s="130">
        <v>10664213</v>
      </c>
    </row>
    <row r="21" spans="1:27" ht="12.75">
      <c r="A21" s="181" t="s">
        <v>115</v>
      </c>
      <c r="B21" s="185"/>
      <c r="C21" s="155">
        <v>2652599</v>
      </c>
      <c r="D21" s="155">
        <v>0</v>
      </c>
      <c r="E21" s="156">
        <v>2324000</v>
      </c>
      <c r="F21" s="60">
        <v>2324000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35567</v>
      </c>
      <c r="M21" s="60">
        <v>0</v>
      </c>
      <c r="N21" s="60">
        <v>35567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35567</v>
      </c>
      <c r="X21" s="60"/>
      <c r="Y21" s="60">
        <v>35567</v>
      </c>
      <c r="Z21" s="140">
        <v>0</v>
      </c>
      <c r="AA21" s="155">
        <v>2324000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189486947</v>
      </c>
      <c r="D22" s="188">
        <f>SUM(D5:D21)</f>
        <v>0</v>
      </c>
      <c r="E22" s="189">
        <f t="shared" si="0"/>
        <v>252493633</v>
      </c>
      <c r="F22" s="190">
        <f t="shared" si="0"/>
        <v>252493633</v>
      </c>
      <c r="G22" s="190">
        <f t="shared" si="0"/>
        <v>63755935</v>
      </c>
      <c r="H22" s="190">
        <f t="shared" si="0"/>
        <v>22850017</v>
      </c>
      <c r="I22" s="190">
        <f t="shared" si="0"/>
        <v>3768692</v>
      </c>
      <c r="J22" s="190">
        <f t="shared" si="0"/>
        <v>90374644</v>
      </c>
      <c r="K22" s="190">
        <f t="shared" si="0"/>
        <v>15938056</v>
      </c>
      <c r="L22" s="190">
        <f t="shared" si="0"/>
        <v>8579222</v>
      </c>
      <c r="M22" s="190">
        <f t="shared" si="0"/>
        <v>32175691</v>
      </c>
      <c r="N22" s="190">
        <f t="shared" si="0"/>
        <v>56692969</v>
      </c>
      <c r="O22" s="190">
        <f t="shared" si="0"/>
        <v>34209939</v>
      </c>
      <c r="P22" s="190">
        <f t="shared" si="0"/>
        <v>33880507</v>
      </c>
      <c r="Q22" s="190">
        <f t="shared" si="0"/>
        <v>0</v>
      </c>
      <c r="R22" s="190">
        <f t="shared" si="0"/>
        <v>68090446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215158059</v>
      </c>
      <c r="X22" s="190">
        <f t="shared" si="0"/>
        <v>219141981</v>
      </c>
      <c r="Y22" s="190">
        <f t="shared" si="0"/>
        <v>-3983922</v>
      </c>
      <c r="Z22" s="191">
        <f>+IF(X22&lt;&gt;0,+(Y22/X22)*100,0)</f>
        <v>-1.8179638523939419</v>
      </c>
      <c r="AA22" s="188">
        <f>SUM(AA5:AA21)</f>
        <v>252493633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71986072</v>
      </c>
      <c r="D25" s="155">
        <v>0</v>
      </c>
      <c r="E25" s="156">
        <v>70655433</v>
      </c>
      <c r="F25" s="60">
        <v>70655433</v>
      </c>
      <c r="G25" s="60">
        <v>6159374</v>
      </c>
      <c r="H25" s="60">
        <v>5922658</v>
      </c>
      <c r="I25" s="60">
        <v>6218234</v>
      </c>
      <c r="J25" s="60">
        <v>18300266</v>
      </c>
      <c r="K25" s="60">
        <v>6010752</v>
      </c>
      <c r="L25" s="60">
        <v>9438101</v>
      </c>
      <c r="M25" s="60">
        <v>6044313</v>
      </c>
      <c r="N25" s="60">
        <v>21493166</v>
      </c>
      <c r="O25" s="60">
        <v>6059325</v>
      </c>
      <c r="P25" s="60">
        <v>6067135</v>
      </c>
      <c r="Q25" s="60">
        <v>0</v>
      </c>
      <c r="R25" s="60">
        <v>12126460</v>
      </c>
      <c r="S25" s="60">
        <v>0</v>
      </c>
      <c r="T25" s="60">
        <v>0</v>
      </c>
      <c r="U25" s="60">
        <v>0</v>
      </c>
      <c r="V25" s="60">
        <v>0</v>
      </c>
      <c r="W25" s="60">
        <v>51919892</v>
      </c>
      <c r="X25" s="60">
        <v>56025738</v>
      </c>
      <c r="Y25" s="60">
        <v>-4105846</v>
      </c>
      <c r="Z25" s="140">
        <v>-7.33</v>
      </c>
      <c r="AA25" s="155">
        <v>70655433</v>
      </c>
    </row>
    <row r="26" spans="1:27" ht="12.75">
      <c r="A26" s="183" t="s">
        <v>38</v>
      </c>
      <c r="B26" s="182"/>
      <c r="C26" s="155">
        <v>6878247</v>
      </c>
      <c r="D26" s="155">
        <v>0</v>
      </c>
      <c r="E26" s="156">
        <v>8343000</v>
      </c>
      <c r="F26" s="60">
        <v>8343000</v>
      </c>
      <c r="G26" s="60">
        <v>546021</v>
      </c>
      <c r="H26" s="60">
        <v>693881</v>
      </c>
      <c r="I26" s="60">
        <v>797639</v>
      </c>
      <c r="J26" s="60">
        <v>2037541</v>
      </c>
      <c r="K26" s="60">
        <v>568458</v>
      </c>
      <c r="L26" s="60">
        <v>506848</v>
      </c>
      <c r="M26" s="60">
        <v>515848</v>
      </c>
      <c r="N26" s="60">
        <v>1591154</v>
      </c>
      <c r="O26" s="60">
        <v>515848</v>
      </c>
      <c r="P26" s="60">
        <v>515848</v>
      </c>
      <c r="Q26" s="60">
        <v>0</v>
      </c>
      <c r="R26" s="60">
        <v>1031696</v>
      </c>
      <c r="S26" s="60">
        <v>0</v>
      </c>
      <c r="T26" s="60">
        <v>0</v>
      </c>
      <c r="U26" s="60">
        <v>0</v>
      </c>
      <c r="V26" s="60">
        <v>0</v>
      </c>
      <c r="W26" s="60">
        <v>4660391</v>
      </c>
      <c r="X26" s="60">
        <v>6826239</v>
      </c>
      <c r="Y26" s="60">
        <v>-2165848</v>
      </c>
      <c r="Z26" s="140">
        <v>-31.73</v>
      </c>
      <c r="AA26" s="155">
        <v>8343000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8623944</v>
      </c>
      <c r="F27" s="60">
        <v>8623944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8877852</v>
      </c>
      <c r="Y27" s="60">
        <v>-8877852</v>
      </c>
      <c r="Z27" s="140">
        <v>-100</v>
      </c>
      <c r="AA27" s="155">
        <v>8623944</v>
      </c>
    </row>
    <row r="28" spans="1:27" ht="12.75">
      <c r="A28" s="183" t="s">
        <v>39</v>
      </c>
      <c r="B28" s="182"/>
      <c r="C28" s="155">
        <v>60402318</v>
      </c>
      <c r="D28" s="155">
        <v>0</v>
      </c>
      <c r="E28" s="156">
        <v>62644824</v>
      </c>
      <c r="F28" s="60">
        <v>62644824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51254388</v>
      </c>
      <c r="Y28" s="60">
        <v>-51254388</v>
      </c>
      <c r="Z28" s="140">
        <v>-100</v>
      </c>
      <c r="AA28" s="155">
        <v>62644824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2442513</v>
      </c>
      <c r="F29" s="60">
        <v>2442513</v>
      </c>
      <c r="G29" s="60">
        <v>542718</v>
      </c>
      <c r="H29" s="60">
        <v>93639</v>
      </c>
      <c r="I29" s="60">
        <v>106</v>
      </c>
      <c r="J29" s="60">
        <v>636463</v>
      </c>
      <c r="K29" s="60">
        <v>6289</v>
      </c>
      <c r="L29" s="60">
        <v>11158</v>
      </c>
      <c r="M29" s="60">
        <v>59</v>
      </c>
      <c r="N29" s="60">
        <v>17506</v>
      </c>
      <c r="O29" s="60">
        <v>2130</v>
      </c>
      <c r="P29" s="60">
        <v>2130</v>
      </c>
      <c r="Q29" s="60">
        <v>0</v>
      </c>
      <c r="R29" s="60">
        <v>4260</v>
      </c>
      <c r="S29" s="60">
        <v>0</v>
      </c>
      <c r="T29" s="60">
        <v>0</v>
      </c>
      <c r="U29" s="60">
        <v>0</v>
      </c>
      <c r="V29" s="60">
        <v>0</v>
      </c>
      <c r="W29" s="60">
        <v>658229</v>
      </c>
      <c r="X29" s="60">
        <v>1998423</v>
      </c>
      <c r="Y29" s="60">
        <v>-1340194</v>
      </c>
      <c r="Z29" s="140">
        <v>-67.06</v>
      </c>
      <c r="AA29" s="155">
        <v>2442513</v>
      </c>
    </row>
    <row r="30" spans="1:27" ht="12.75">
      <c r="A30" s="183" t="s">
        <v>119</v>
      </c>
      <c r="B30" s="182"/>
      <c r="C30" s="155">
        <v>62451741</v>
      </c>
      <c r="D30" s="155">
        <v>0</v>
      </c>
      <c r="E30" s="156">
        <v>73200000</v>
      </c>
      <c r="F30" s="60">
        <v>73200000</v>
      </c>
      <c r="G30" s="60">
        <v>5930555</v>
      </c>
      <c r="H30" s="60">
        <v>3945161</v>
      </c>
      <c r="I30" s="60">
        <v>4327878</v>
      </c>
      <c r="J30" s="60">
        <v>14203594</v>
      </c>
      <c r="K30" s="60">
        <v>2621</v>
      </c>
      <c r="L30" s="60">
        <v>4389804</v>
      </c>
      <c r="M30" s="60">
        <v>3947368</v>
      </c>
      <c r="N30" s="60">
        <v>8339793</v>
      </c>
      <c r="O30" s="60">
        <v>8281820</v>
      </c>
      <c r="P30" s="60">
        <v>8281820</v>
      </c>
      <c r="Q30" s="60">
        <v>0</v>
      </c>
      <c r="R30" s="60">
        <v>16563640</v>
      </c>
      <c r="S30" s="60">
        <v>0</v>
      </c>
      <c r="T30" s="60">
        <v>0</v>
      </c>
      <c r="U30" s="60">
        <v>0</v>
      </c>
      <c r="V30" s="60">
        <v>0</v>
      </c>
      <c r="W30" s="60">
        <v>39107027</v>
      </c>
      <c r="X30" s="60">
        <v>59890905</v>
      </c>
      <c r="Y30" s="60">
        <v>-20783878</v>
      </c>
      <c r="Z30" s="140">
        <v>-34.7</v>
      </c>
      <c r="AA30" s="155">
        <v>73200000</v>
      </c>
    </row>
    <row r="31" spans="1:27" ht="12.75">
      <c r="A31" s="183" t="s">
        <v>120</v>
      </c>
      <c r="B31" s="182"/>
      <c r="C31" s="155">
        <v>3816231</v>
      </c>
      <c r="D31" s="155">
        <v>0</v>
      </c>
      <c r="E31" s="156">
        <v>3941616</v>
      </c>
      <c r="F31" s="60">
        <v>3941616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3223287</v>
      </c>
      <c r="Y31" s="60">
        <v>-3223287</v>
      </c>
      <c r="Z31" s="140">
        <v>-100</v>
      </c>
      <c r="AA31" s="155">
        <v>3941616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5726295</v>
      </c>
      <c r="F32" s="60">
        <v>5726295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1309095</v>
      </c>
      <c r="Y32" s="60">
        <v>-1309095</v>
      </c>
      <c r="Z32" s="140">
        <v>-100</v>
      </c>
      <c r="AA32" s="155">
        <v>5726295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2225223</v>
      </c>
      <c r="F33" s="60">
        <v>2225223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2225223</v>
      </c>
    </row>
    <row r="34" spans="1:27" ht="12.75">
      <c r="A34" s="183" t="s">
        <v>43</v>
      </c>
      <c r="B34" s="182"/>
      <c r="C34" s="155">
        <v>49062208</v>
      </c>
      <c r="D34" s="155">
        <v>0</v>
      </c>
      <c r="E34" s="156">
        <v>41381040</v>
      </c>
      <c r="F34" s="60">
        <v>41381040</v>
      </c>
      <c r="G34" s="60">
        <v>7878030</v>
      </c>
      <c r="H34" s="60">
        <v>5572345</v>
      </c>
      <c r="I34" s="60">
        <v>4284441</v>
      </c>
      <c r="J34" s="60">
        <v>17734816</v>
      </c>
      <c r="K34" s="60">
        <v>3807301</v>
      </c>
      <c r="L34" s="60">
        <v>3063133</v>
      </c>
      <c r="M34" s="60">
        <v>3683420</v>
      </c>
      <c r="N34" s="60">
        <v>10553854</v>
      </c>
      <c r="O34" s="60">
        <v>5389155</v>
      </c>
      <c r="P34" s="60">
        <v>5394251</v>
      </c>
      <c r="Q34" s="60">
        <v>0</v>
      </c>
      <c r="R34" s="60">
        <v>10783406</v>
      </c>
      <c r="S34" s="60">
        <v>0</v>
      </c>
      <c r="T34" s="60">
        <v>0</v>
      </c>
      <c r="U34" s="60">
        <v>0</v>
      </c>
      <c r="V34" s="60">
        <v>0</v>
      </c>
      <c r="W34" s="60">
        <v>39072076</v>
      </c>
      <c r="X34" s="60">
        <v>33857559</v>
      </c>
      <c r="Y34" s="60">
        <v>5214517</v>
      </c>
      <c r="Z34" s="140">
        <v>15.4</v>
      </c>
      <c r="AA34" s="155">
        <v>41381040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254596817</v>
      </c>
      <c r="D36" s="188">
        <f>SUM(D25:D35)</f>
        <v>0</v>
      </c>
      <c r="E36" s="189">
        <f t="shared" si="1"/>
        <v>279183888</v>
      </c>
      <c r="F36" s="190">
        <f t="shared" si="1"/>
        <v>279183888</v>
      </c>
      <c r="G36" s="190">
        <f t="shared" si="1"/>
        <v>21056698</v>
      </c>
      <c r="H36" s="190">
        <f t="shared" si="1"/>
        <v>16227684</v>
      </c>
      <c r="I36" s="190">
        <f t="shared" si="1"/>
        <v>15628298</v>
      </c>
      <c r="J36" s="190">
        <f t="shared" si="1"/>
        <v>52912680</v>
      </c>
      <c r="K36" s="190">
        <f t="shared" si="1"/>
        <v>10395421</v>
      </c>
      <c r="L36" s="190">
        <f t="shared" si="1"/>
        <v>17409044</v>
      </c>
      <c r="M36" s="190">
        <f t="shared" si="1"/>
        <v>14191008</v>
      </c>
      <c r="N36" s="190">
        <f t="shared" si="1"/>
        <v>41995473</v>
      </c>
      <c r="O36" s="190">
        <f t="shared" si="1"/>
        <v>20248278</v>
      </c>
      <c r="P36" s="190">
        <f t="shared" si="1"/>
        <v>20261184</v>
      </c>
      <c r="Q36" s="190">
        <f t="shared" si="1"/>
        <v>0</v>
      </c>
      <c r="R36" s="190">
        <f t="shared" si="1"/>
        <v>40509462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135417615</v>
      </c>
      <c r="X36" s="190">
        <f t="shared" si="1"/>
        <v>223263486</v>
      </c>
      <c r="Y36" s="190">
        <f t="shared" si="1"/>
        <v>-87845871</v>
      </c>
      <c r="Z36" s="191">
        <f>+IF(X36&lt;&gt;0,+(Y36/X36)*100,0)</f>
        <v>-39.34627760851141</v>
      </c>
      <c r="AA36" s="188">
        <f>SUM(AA25:AA35)</f>
        <v>279183888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-65109870</v>
      </c>
      <c r="D38" s="199">
        <f>+D22-D36</f>
        <v>0</v>
      </c>
      <c r="E38" s="200">
        <f t="shared" si="2"/>
        <v>-26690255</v>
      </c>
      <c r="F38" s="106">
        <f t="shared" si="2"/>
        <v>-26690255</v>
      </c>
      <c r="G38" s="106">
        <f t="shared" si="2"/>
        <v>42699237</v>
      </c>
      <c r="H38" s="106">
        <f t="shared" si="2"/>
        <v>6622333</v>
      </c>
      <c r="I38" s="106">
        <f t="shared" si="2"/>
        <v>-11859606</v>
      </c>
      <c r="J38" s="106">
        <f t="shared" si="2"/>
        <v>37461964</v>
      </c>
      <c r="K38" s="106">
        <f t="shared" si="2"/>
        <v>5542635</v>
      </c>
      <c r="L38" s="106">
        <f t="shared" si="2"/>
        <v>-8829822</v>
      </c>
      <c r="M38" s="106">
        <f t="shared" si="2"/>
        <v>17984683</v>
      </c>
      <c r="N38" s="106">
        <f t="shared" si="2"/>
        <v>14697496</v>
      </c>
      <c r="O38" s="106">
        <f t="shared" si="2"/>
        <v>13961661</v>
      </c>
      <c r="P38" s="106">
        <f t="shared" si="2"/>
        <v>13619323</v>
      </c>
      <c r="Q38" s="106">
        <f t="shared" si="2"/>
        <v>0</v>
      </c>
      <c r="R38" s="106">
        <f t="shared" si="2"/>
        <v>27580984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79740444</v>
      </c>
      <c r="X38" s="106">
        <f>IF(F22=F36,0,X22-X36)</f>
        <v>-4121505</v>
      </c>
      <c r="Y38" s="106">
        <f t="shared" si="2"/>
        <v>83861949</v>
      </c>
      <c r="Z38" s="201">
        <f>+IF(X38&lt;&gt;0,+(Y38/X38)*100,0)</f>
        <v>-2034.740925948167</v>
      </c>
      <c r="AA38" s="199">
        <f>+AA22-AA36</f>
        <v>-26690255</v>
      </c>
    </row>
    <row r="39" spans="1:27" ht="12.75">
      <c r="A39" s="181" t="s">
        <v>46</v>
      </c>
      <c r="B39" s="185"/>
      <c r="C39" s="155">
        <v>23580271</v>
      </c>
      <c r="D39" s="155">
        <v>0</v>
      </c>
      <c r="E39" s="156">
        <v>15369000</v>
      </c>
      <c r="F39" s="60">
        <v>15369000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15369000</v>
      </c>
      <c r="Y39" s="60">
        <v>-15369000</v>
      </c>
      <c r="Z39" s="140">
        <v>-100</v>
      </c>
      <c r="AA39" s="155">
        <v>15369000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-41529599</v>
      </c>
      <c r="D42" s="206">
        <f>SUM(D38:D41)</f>
        <v>0</v>
      </c>
      <c r="E42" s="207">
        <f t="shared" si="3"/>
        <v>-11321255</v>
      </c>
      <c r="F42" s="88">
        <f t="shared" si="3"/>
        <v>-11321255</v>
      </c>
      <c r="G42" s="88">
        <f t="shared" si="3"/>
        <v>42699237</v>
      </c>
      <c r="H42" s="88">
        <f t="shared" si="3"/>
        <v>6622333</v>
      </c>
      <c r="I42" s="88">
        <f t="shared" si="3"/>
        <v>-11859606</v>
      </c>
      <c r="J42" s="88">
        <f t="shared" si="3"/>
        <v>37461964</v>
      </c>
      <c r="K42" s="88">
        <f t="shared" si="3"/>
        <v>5542635</v>
      </c>
      <c r="L42" s="88">
        <f t="shared" si="3"/>
        <v>-8829822</v>
      </c>
      <c r="M42" s="88">
        <f t="shared" si="3"/>
        <v>17984683</v>
      </c>
      <c r="N42" s="88">
        <f t="shared" si="3"/>
        <v>14697496</v>
      </c>
      <c r="O42" s="88">
        <f t="shared" si="3"/>
        <v>13961661</v>
      </c>
      <c r="P42" s="88">
        <f t="shared" si="3"/>
        <v>13619323</v>
      </c>
      <c r="Q42" s="88">
        <f t="shared" si="3"/>
        <v>0</v>
      </c>
      <c r="R42" s="88">
        <f t="shared" si="3"/>
        <v>27580984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79740444</v>
      </c>
      <c r="X42" s="88">
        <f t="shared" si="3"/>
        <v>11247495</v>
      </c>
      <c r="Y42" s="88">
        <f t="shared" si="3"/>
        <v>68492949</v>
      </c>
      <c r="Z42" s="208">
        <f>+IF(X42&lt;&gt;0,+(Y42/X42)*100,0)</f>
        <v>608.9618088294327</v>
      </c>
      <c r="AA42" s="206">
        <f>SUM(AA38:AA41)</f>
        <v>-11321255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-41529599</v>
      </c>
      <c r="D44" s="210">
        <f>+D42-D43</f>
        <v>0</v>
      </c>
      <c r="E44" s="211">
        <f t="shared" si="4"/>
        <v>-11321255</v>
      </c>
      <c r="F44" s="77">
        <f t="shared" si="4"/>
        <v>-11321255</v>
      </c>
      <c r="G44" s="77">
        <f t="shared" si="4"/>
        <v>42699237</v>
      </c>
      <c r="H44" s="77">
        <f t="shared" si="4"/>
        <v>6622333</v>
      </c>
      <c r="I44" s="77">
        <f t="shared" si="4"/>
        <v>-11859606</v>
      </c>
      <c r="J44" s="77">
        <f t="shared" si="4"/>
        <v>37461964</v>
      </c>
      <c r="K44" s="77">
        <f t="shared" si="4"/>
        <v>5542635</v>
      </c>
      <c r="L44" s="77">
        <f t="shared" si="4"/>
        <v>-8829822</v>
      </c>
      <c r="M44" s="77">
        <f t="shared" si="4"/>
        <v>17984683</v>
      </c>
      <c r="N44" s="77">
        <f t="shared" si="4"/>
        <v>14697496</v>
      </c>
      <c r="O44" s="77">
        <f t="shared" si="4"/>
        <v>13961661</v>
      </c>
      <c r="P44" s="77">
        <f t="shared" si="4"/>
        <v>13619323</v>
      </c>
      <c r="Q44" s="77">
        <f t="shared" si="4"/>
        <v>0</v>
      </c>
      <c r="R44" s="77">
        <f t="shared" si="4"/>
        <v>27580984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79740444</v>
      </c>
      <c r="X44" s="77">
        <f t="shared" si="4"/>
        <v>11247495</v>
      </c>
      <c r="Y44" s="77">
        <f t="shared" si="4"/>
        <v>68492949</v>
      </c>
      <c r="Z44" s="212">
        <f>+IF(X44&lt;&gt;0,+(Y44/X44)*100,0)</f>
        <v>608.9618088294327</v>
      </c>
      <c r="AA44" s="210">
        <f>+AA42-AA43</f>
        <v>-11321255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-41529599</v>
      </c>
      <c r="D46" s="206">
        <f>SUM(D44:D45)</f>
        <v>0</v>
      </c>
      <c r="E46" s="207">
        <f t="shared" si="5"/>
        <v>-11321255</v>
      </c>
      <c r="F46" s="88">
        <f t="shared" si="5"/>
        <v>-11321255</v>
      </c>
      <c r="G46" s="88">
        <f t="shared" si="5"/>
        <v>42699237</v>
      </c>
      <c r="H46" s="88">
        <f t="shared" si="5"/>
        <v>6622333</v>
      </c>
      <c r="I46" s="88">
        <f t="shared" si="5"/>
        <v>-11859606</v>
      </c>
      <c r="J46" s="88">
        <f t="shared" si="5"/>
        <v>37461964</v>
      </c>
      <c r="K46" s="88">
        <f t="shared" si="5"/>
        <v>5542635</v>
      </c>
      <c r="L46" s="88">
        <f t="shared" si="5"/>
        <v>-8829822</v>
      </c>
      <c r="M46" s="88">
        <f t="shared" si="5"/>
        <v>17984683</v>
      </c>
      <c r="N46" s="88">
        <f t="shared" si="5"/>
        <v>14697496</v>
      </c>
      <c r="O46" s="88">
        <f t="shared" si="5"/>
        <v>13961661</v>
      </c>
      <c r="P46" s="88">
        <f t="shared" si="5"/>
        <v>13619323</v>
      </c>
      <c r="Q46" s="88">
        <f t="shared" si="5"/>
        <v>0</v>
      </c>
      <c r="R46" s="88">
        <f t="shared" si="5"/>
        <v>27580984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79740444</v>
      </c>
      <c r="X46" s="88">
        <f t="shared" si="5"/>
        <v>11247495</v>
      </c>
      <c r="Y46" s="88">
        <f t="shared" si="5"/>
        <v>68492949</v>
      </c>
      <c r="Z46" s="208">
        <f>+IF(X46&lt;&gt;0,+(Y46/X46)*100,0)</f>
        <v>608.9618088294327</v>
      </c>
      <c r="AA46" s="206">
        <f>SUM(AA44:AA45)</f>
        <v>-11321255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-41529599</v>
      </c>
      <c r="D48" s="217">
        <f>SUM(D46:D47)</f>
        <v>0</v>
      </c>
      <c r="E48" s="218">
        <f t="shared" si="6"/>
        <v>-11321255</v>
      </c>
      <c r="F48" s="219">
        <f t="shared" si="6"/>
        <v>-11321255</v>
      </c>
      <c r="G48" s="219">
        <f t="shared" si="6"/>
        <v>42699237</v>
      </c>
      <c r="H48" s="220">
        <f t="shared" si="6"/>
        <v>6622333</v>
      </c>
      <c r="I48" s="220">
        <f t="shared" si="6"/>
        <v>-11859606</v>
      </c>
      <c r="J48" s="220">
        <f t="shared" si="6"/>
        <v>37461964</v>
      </c>
      <c r="K48" s="220">
        <f t="shared" si="6"/>
        <v>5542635</v>
      </c>
      <c r="L48" s="220">
        <f t="shared" si="6"/>
        <v>-8829822</v>
      </c>
      <c r="M48" s="219">
        <f t="shared" si="6"/>
        <v>17984683</v>
      </c>
      <c r="N48" s="219">
        <f t="shared" si="6"/>
        <v>14697496</v>
      </c>
      <c r="O48" s="220">
        <f t="shared" si="6"/>
        <v>13961661</v>
      </c>
      <c r="P48" s="220">
        <f t="shared" si="6"/>
        <v>13619323</v>
      </c>
      <c r="Q48" s="220">
        <f t="shared" si="6"/>
        <v>0</v>
      </c>
      <c r="R48" s="220">
        <f t="shared" si="6"/>
        <v>27580984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79740444</v>
      </c>
      <c r="X48" s="220">
        <f t="shared" si="6"/>
        <v>11247495</v>
      </c>
      <c r="Y48" s="220">
        <f t="shared" si="6"/>
        <v>68492949</v>
      </c>
      <c r="Z48" s="221">
        <f>+IF(X48&lt;&gt;0,+(Y48/X48)*100,0)</f>
        <v>608.9618088294327</v>
      </c>
      <c r="AA48" s="222">
        <f>SUM(AA46:AA47)</f>
        <v>-11321255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4165047</v>
      </c>
      <c r="Y5" s="100">
        <f t="shared" si="0"/>
        <v>-4165047</v>
      </c>
      <c r="Z5" s="137">
        <f>+IF(X5&lt;&gt;0,+(Y5/X5)*100,0)</f>
        <v>-100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4165047</v>
      </c>
      <c r="Y7" s="159">
        <v>-4165047</v>
      </c>
      <c r="Z7" s="141">
        <v>-100</v>
      </c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10057950</v>
      </c>
      <c r="F9" s="100">
        <f t="shared" si="1"/>
        <v>10057950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8229060</v>
      </c>
      <c r="Y9" s="100">
        <f t="shared" si="1"/>
        <v>-8229060</v>
      </c>
      <c r="Z9" s="137">
        <f>+IF(X9&lt;&gt;0,+(Y9/X9)*100,0)</f>
        <v>-100</v>
      </c>
      <c r="AA9" s="102">
        <f>SUM(AA10:AA14)</f>
        <v>10057950</v>
      </c>
    </row>
    <row r="10" spans="1:27" ht="12.75">
      <c r="A10" s="138" t="s">
        <v>79</v>
      </c>
      <c r="B10" s="136"/>
      <c r="C10" s="155"/>
      <c r="D10" s="155"/>
      <c r="E10" s="156">
        <v>1377950</v>
      </c>
      <c r="F10" s="60">
        <v>1377950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1127340</v>
      </c>
      <c r="Y10" s="60">
        <v>-1127340</v>
      </c>
      <c r="Z10" s="140">
        <v>-100</v>
      </c>
      <c r="AA10" s="62">
        <v>1377950</v>
      </c>
    </row>
    <row r="11" spans="1:27" ht="12.75">
      <c r="A11" s="138" t="s">
        <v>80</v>
      </c>
      <c r="B11" s="136"/>
      <c r="C11" s="155"/>
      <c r="D11" s="155"/>
      <c r="E11" s="156">
        <v>7052500</v>
      </c>
      <c r="F11" s="60">
        <v>7052500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5770170</v>
      </c>
      <c r="Y11" s="60">
        <v>-5770170</v>
      </c>
      <c r="Z11" s="140">
        <v>-100</v>
      </c>
      <c r="AA11" s="62">
        <v>7052500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>
        <v>1627500</v>
      </c>
      <c r="F13" s="60">
        <v>1627500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1331550</v>
      </c>
      <c r="Y13" s="60">
        <v>-1331550</v>
      </c>
      <c r="Z13" s="140">
        <v>-100</v>
      </c>
      <c r="AA13" s="62">
        <v>1627500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25379132</v>
      </c>
      <c r="D15" s="153">
        <f>SUM(D16:D18)</f>
        <v>0</v>
      </c>
      <c r="E15" s="154">
        <f t="shared" si="2"/>
        <v>11092250</v>
      </c>
      <c r="F15" s="100">
        <f t="shared" si="2"/>
        <v>11092250</v>
      </c>
      <c r="G15" s="100">
        <f t="shared" si="2"/>
        <v>1752931</v>
      </c>
      <c r="H15" s="100">
        <f t="shared" si="2"/>
        <v>1121747</v>
      </c>
      <c r="I15" s="100">
        <f t="shared" si="2"/>
        <v>1937147</v>
      </c>
      <c r="J15" s="100">
        <f t="shared" si="2"/>
        <v>4811825</v>
      </c>
      <c r="K15" s="100">
        <f t="shared" si="2"/>
        <v>2062678</v>
      </c>
      <c r="L15" s="100">
        <f t="shared" si="2"/>
        <v>952385</v>
      </c>
      <c r="M15" s="100">
        <f t="shared" si="2"/>
        <v>2021509</v>
      </c>
      <c r="N15" s="100">
        <f t="shared" si="2"/>
        <v>5036572</v>
      </c>
      <c r="O15" s="100">
        <f t="shared" si="2"/>
        <v>1190352</v>
      </c>
      <c r="P15" s="100">
        <f t="shared" si="2"/>
        <v>443849</v>
      </c>
      <c r="Q15" s="100">
        <f t="shared" si="2"/>
        <v>1777170</v>
      </c>
      <c r="R15" s="100">
        <f t="shared" si="2"/>
        <v>3411371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13259768</v>
      </c>
      <c r="X15" s="100">
        <f t="shared" si="2"/>
        <v>2530026</v>
      </c>
      <c r="Y15" s="100">
        <f t="shared" si="2"/>
        <v>10729742</v>
      </c>
      <c r="Z15" s="137">
        <f>+IF(X15&lt;&gt;0,+(Y15/X15)*100,0)</f>
        <v>424.096116008294</v>
      </c>
      <c r="AA15" s="102">
        <f>SUM(AA16:AA18)</f>
        <v>11092250</v>
      </c>
    </row>
    <row r="16" spans="1:27" ht="12.75">
      <c r="A16" s="138" t="s">
        <v>85</v>
      </c>
      <c r="B16" s="136"/>
      <c r="C16" s="155">
        <v>25379132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11092250</v>
      </c>
      <c r="F17" s="60">
        <v>11092250</v>
      </c>
      <c r="G17" s="60">
        <v>1752931</v>
      </c>
      <c r="H17" s="60">
        <v>1121747</v>
      </c>
      <c r="I17" s="60">
        <v>1937147</v>
      </c>
      <c r="J17" s="60">
        <v>4811825</v>
      </c>
      <c r="K17" s="60">
        <v>2062678</v>
      </c>
      <c r="L17" s="60">
        <v>952385</v>
      </c>
      <c r="M17" s="60">
        <v>2021509</v>
      </c>
      <c r="N17" s="60">
        <v>5036572</v>
      </c>
      <c r="O17" s="60">
        <v>1190352</v>
      </c>
      <c r="P17" s="60">
        <v>443849</v>
      </c>
      <c r="Q17" s="60">
        <v>1777170</v>
      </c>
      <c r="R17" s="60">
        <v>3411371</v>
      </c>
      <c r="S17" s="60"/>
      <c r="T17" s="60"/>
      <c r="U17" s="60"/>
      <c r="V17" s="60"/>
      <c r="W17" s="60">
        <v>13259768</v>
      </c>
      <c r="X17" s="60">
        <v>2530026</v>
      </c>
      <c r="Y17" s="60">
        <v>10729742</v>
      </c>
      <c r="Z17" s="140">
        <v>424.1</v>
      </c>
      <c r="AA17" s="62">
        <v>11092250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11826500</v>
      </c>
      <c r="F19" s="100">
        <f t="shared" si="3"/>
        <v>11826500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9569781</v>
      </c>
      <c r="Y19" s="100">
        <f t="shared" si="3"/>
        <v>-9569781</v>
      </c>
      <c r="Z19" s="137">
        <f>+IF(X19&lt;&gt;0,+(Y19/X19)*100,0)</f>
        <v>-100</v>
      </c>
      <c r="AA19" s="102">
        <f>SUM(AA20:AA23)</f>
        <v>11826500</v>
      </c>
    </row>
    <row r="20" spans="1:27" ht="12.75">
      <c r="A20" s="138" t="s">
        <v>89</v>
      </c>
      <c r="B20" s="136"/>
      <c r="C20" s="155"/>
      <c r="D20" s="155"/>
      <c r="E20" s="156">
        <v>11826500</v>
      </c>
      <c r="F20" s="60">
        <v>11826500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9569781</v>
      </c>
      <c r="Y20" s="60">
        <v>-9569781</v>
      </c>
      <c r="Z20" s="140">
        <v>-100</v>
      </c>
      <c r="AA20" s="62">
        <v>11826500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25379132</v>
      </c>
      <c r="D25" s="217">
        <f>+D5+D9+D15+D19+D24</f>
        <v>0</v>
      </c>
      <c r="E25" s="230">
        <f t="shared" si="4"/>
        <v>32976700</v>
      </c>
      <c r="F25" s="219">
        <f t="shared" si="4"/>
        <v>32976700</v>
      </c>
      <c r="G25" s="219">
        <f t="shared" si="4"/>
        <v>1752931</v>
      </c>
      <c r="H25" s="219">
        <f t="shared" si="4"/>
        <v>1121747</v>
      </c>
      <c r="I25" s="219">
        <f t="shared" si="4"/>
        <v>1937147</v>
      </c>
      <c r="J25" s="219">
        <f t="shared" si="4"/>
        <v>4811825</v>
      </c>
      <c r="K25" s="219">
        <f t="shared" si="4"/>
        <v>2062678</v>
      </c>
      <c r="L25" s="219">
        <f t="shared" si="4"/>
        <v>952385</v>
      </c>
      <c r="M25" s="219">
        <f t="shared" si="4"/>
        <v>2021509</v>
      </c>
      <c r="N25" s="219">
        <f t="shared" si="4"/>
        <v>5036572</v>
      </c>
      <c r="O25" s="219">
        <f t="shared" si="4"/>
        <v>1190352</v>
      </c>
      <c r="P25" s="219">
        <f t="shared" si="4"/>
        <v>443849</v>
      </c>
      <c r="Q25" s="219">
        <f t="shared" si="4"/>
        <v>1777170</v>
      </c>
      <c r="R25" s="219">
        <f t="shared" si="4"/>
        <v>3411371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13259768</v>
      </c>
      <c r="X25" s="219">
        <f t="shared" si="4"/>
        <v>24493914</v>
      </c>
      <c r="Y25" s="219">
        <f t="shared" si="4"/>
        <v>-11234146</v>
      </c>
      <c r="Z25" s="231">
        <f>+IF(X25&lt;&gt;0,+(Y25/X25)*100,0)</f>
        <v>-45.86505039578403</v>
      </c>
      <c r="AA25" s="232">
        <f>+AA5+AA9+AA15+AA19+AA24</f>
        <v>32976700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24253257</v>
      </c>
      <c r="D28" s="155"/>
      <c r="E28" s="156">
        <v>15369000</v>
      </c>
      <c r="F28" s="60">
        <v>15369000</v>
      </c>
      <c r="G28" s="60">
        <v>1752931</v>
      </c>
      <c r="H28" s="60">
        <v>1121747</v>
      </c>
      <c r="I28" s="60">
        <v>1937147</v>
      </c>
      <c r="J28" s="60">
        <v>4811825</v>
      </c>
      <c r="K28" s="60">
        <v>2062678</v>
      </c>
      <c r="L28" s="60">
        <v>952385</v>
      </c>
      <c r="M28" s="60">
        <v>2021509</v>
      </c>
      <c r="N28" s="60">
        <v>5036572</v>
      </c>
      <c r="O28" s="60">
        <v>1190352</v>
      </c>
      <c r="P28" s="60">
        <v>443849</v>
      </c>
      <c r="Q28" s="60">
        <v>1777170</v>
      </c>
      <c r="R28" s="60">
        <v>3411371</v>
      </c>
      <c r="S28" s="60"/>
      <c r="T28" s="60"/>
      <c r="U28" s="60"/>
      <c r="V28" s="60"/>
      <c r="W28" s="60">
        <v>13259768</v>
      </c>
      <c r="X28" s="60"/>
      <c r="Y28" s="60">
        <v>13259768</v>
      </c>
      <c r="Z28" s="140"/>
      <c r="AA28" s="155">
        <v>15369000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>
        <v>2000000</v>
      </c>
      <c r="F30" s="159">
        <v>2000000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1636362</v>
      </c>
      <c r="Y30" s="159">
        <v>-1636362</v>
      </c>
      <c r="Z30" s="141">
        <v>-100</v>
      </c>
      <c r="AA30" s="225">
        <v>2000000</v>
      </c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24253257</v>
      </c>
      <c r="D32" s="210">
        <f>SUM(D28:D31)</f>
        <v>0</v>
      </c>
      <c r="E32" s="211">
        <f t="shared" si="5"/>
        <v>17369000</v>
      </c>
      <c r="F32" s="77">
        <f t="shared" si="5"/>
        <v>17369000</v>
      </c>
      <c r="G32" s="77">
        <f t="shared" si="5"/>
        <v>1752931</v>
      </c>
      <c r="H32" s="77">
        <f t="shared" si="5"/>
        <v>1121747</v>
      </c>
      <c r="I32" s="77">
        <f t="shared" si="5"/>
        <v>1937147</v>
      </c>
      <c r="J32" s="77">
        <f t="shared" si="5"/>
        <v>4811825</v>
      </c>
      <c r="K32" s="77">
        <f t="shared" si="5"/>
        <v>2062678</v>
      </c>
      <c r="L32" s="77">
        <f t="shared" si="5"/>
        <v>952385</v>
      </c>
      <c r="M32" s="77">
        <f t="shared" si="5"/>
        <v>2021509</v>
      </c>
      <c r="N32" s="77">
        <f t="shared" si="5"/>
        <v>5036572</v>
      </c>
      <c r="O32" s="77">
        <f t="shared" si="5"/>
        <v>1190352</v>
      </c>
      <c r="P32" s="77">
        <f t="shared" si="5"/>
        <v>443849</v>
      </c>
      <c r="Q32" s="77">
        <f t="shared" si="5"/>
        <v>1777170</v>
      </c>
      <c r="R32" s="77">
        <f t="shared" si="5"/>
        <v>3411371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13259768</v>
      </c>
      <c r="X32" s="77">
        <f t="shared" si="5"/>
        <v>1636362</v>
      </c>
      <c r="Y32" s="77">
        <f t="shared" si="5"/>
        <v>11623406</v>
      </c>
      <c r="Z32" s="212">
        <f>+IF(X32&lt;&gt;0,+(Y32/X32)*100,0)</f>
        <v>710.3199658755213</v>
      </c>
      <c r="AA32" s="79">
        <f>SUM(AA28:AA31)</f>
        <v>17369000</v>
      </c>
    </row>
    <row r="33" spans="1:27" ht="12.75">
      <c r="A33" s="237" t="s">
        <v>51</v>
      </c>
      <c r="B33" s="136" t="s">
        <v>137</v>
      </c>
      <c r="C33" s="155">
        <v>1125875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15607700</v>
      </c>
      <c r="F35" s="60">
        <v>15607700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4909104</v>
      </c>
      <c r="Y35" s="60">
        <v>-4909104</v>
      </c>
      <c r="Z35" s="140">
        <v>-100</v>
      </c>
      <c r="AA35" s="62">
        <v>15607700</v>
      </c>
    </row>
    <row r="36" spans="1:27" ht="12.75">
      <c r="A36" s="238" t="s">
        <v>139</v>
      </c>
      <c r="B36" s="149"/>
      <c r="C36" s="222">
        <f aca="true" t="shared" si="6" ref="C36:Y36">SUM(C32:C35)</f>
        <v>25379132</v>
      </c>
      <c r="D36" s="222">
        <f>SUM(D32:D35)</f>
        <v>0</v>
      </c>
      <c r="E36" s="218">
        <f t="shared" si="6"/>
        <v>32976700</v>
      </c>
      <c r="F36" s="220">
        <f t="shared" si="6"/>
        <v>32976700</v>
      </c>
      <c r="G36" s="220">
        <f t="shared" si="6"/>
        <v>1752931</v>
      </c>
      <c r="H36" s="220">
        <f t="shared" si="6"/>
        <v>1121747</v>
      </c>
      <c r="I36" s="220">
        <f t="shared" si="6"/>
        <v>1937147</v>
      </c>
      <c r="J36" s="220">
        <f t="shared" si="6"/>
        <v>4811825</v>
      </c>
      <c r="K36" s="220">
        <f t="shared" si="6"/>
        <v>2062678</v>
      </c>
      <c r="L36" s="220">
        <f t="shared" si="6"/>
        <v>952385</v>
      </c>
      <c r="M36" s="220">
        <f t="shared" si="6"/>
        <v>2021509</v>
      </c>
      <c r="N36" s="220">
        <f t="shared" si="6"/>
        <v>5036572</v>
      </c>
      <c r="O36" s="220">
        <f t="shared" si="6"/>
        <v>1190352</v>
      </c>
      <c r="P36" s="220">
        <f t="shared" si="6"/>
        <v>443849</v>
      </c>
      <c r="Q36" s="220">
        <f t="shared" si="6"/>
        <v>1777170</v>
      </c>
      <c r="R36" s="220">
        <f t="shared" si="6"/>
        <v>3411371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13259768</v>
      </c>
      <c r="X36" s="220">
        <f t="shared" si="6"/>
        <v>6545466</v>
      </c>
      <c r="Y36" s="220">
        <f t="shared" si="6"/>
        <v>6714302</v>
      </c>
      <c r="Z36" s="221">
        <f>+IF(X36&lt;&gt;0,+(Y36/X36)*100,0)</f>
        <v>102.57943437487873</v>
      </c>
      <c r="AA36" s="239">
        <f>SUM(AA32:AA35)</f>
        <v>32976700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3151031</v>
      </c>
      <c r="D6" s="155"/>
      <c r="E6" s="59">
        <v>16385199</v>
      </c>
      <c r="F6" s="60">
        <v>16385199</v>
      </c>
      <c r="G6" s="60">
        <v>4586376</v>
      </c>
      <c r="H6" s="60">
        <v>4586376</v>
      </c>
      <c r="I6" s="60">
        <v>4586376</v>
      </c>
      <c r="J6" s="60">
        <v>4586376</v>
      </c>
      <c r="K6" s="60">
        <v>4586376</v>
      </c>
      <c r="L6" s="60">
        <v>6643708</v>
      </c>
      <c r="M6" s="60">
        <v>8145015</v>
      </c>
      <c r="N6" s="60">
        <v>8145015</v>
      </c>
      <c r="O6" s="60">
        <v>5698260</v>
      </c>
      <c r="P6" s="60">
        <v>5698260</v>
      </c>
      <c r="Q6" s="60"/>
      <c r="R6" s="60">
        <v>5698260</v>
      </c>
      <c r="S6" s="60"/>
      <c r="T6" s="60"/>
      <c r="U6" s="60"/>
      <c r="V6" s="60"/>
      <c r="W6" s="60">
        <v>5698260</v>
      </c>
      <c r="X6" s="60">
        <v>12288899</v>
      </c>
      <c r="Y6" s="60">
        <v>-6590639</v>
      </c>
      <c r="Z6" s="140">
        <v>-53.63</v>
      </c>
      <c r="AA6" s="62">
        <v>16385199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10420255</v>
      </c>
      <c r="D8" s="155"/>
      <c r="E8" s="59"/>
      <c r="F8" s="60"/>
      <c r="G8" s="60">
        <v>-1537118</v>
      </c>
      <c r="H8" s="60">
        <v>-1537118</v>
      </c>
      <c r="I8" s="60">
        <v>-1537118</v>
      </c>
      <c r="J8" s="60">
        <v>-1537118</v>
      </c>
      <c r="K8" s="60">
        <v>-1537118</v>
      </c>
      <c r="L8" s="60">
        <v>157898463</v>
      </c>
      <c r="M8" s="60">
        <v>169154400</v>
      </c>
      <c r="N8" s="60">
        <v>169154400</v>
      </c>
      <c r="O8" s="60">
        <v>167615012</v>
      </c>
      <c r="P8" s="60">
        <v>167615012</v>
      </c>
      <c r="Q8" s="60"/>
      <c r="R8" s="60">
        <v>167615012</v>
      </c>
      <c r="S8" s="60"/>
      <c r="T8" s="60"/>
      <c r="U8" s="60"/>
      <c r="V8" s="60"/>
      <c r="W8" s="60">
        <v>167615012</v>
      </c>
      <c r="X8" s="60"/>
      <c r="Y8" s="60">
        <v>167615012</v>
      </c>
      <c r="Z8" s="140"/>
      <c r="AA8" s="62"/>
    </row>
    <row r="9" spans="1:27" ht="12.75">
      <c r="A9" s="249" t="s">
        <v>146</v>
      </c>
      <c r="B9" s="182"/>
      <c r="C9" s="155">
        <v>7400388</v>
      </c>
      <c r="D9" s="155"/>
      <c r="E9" s="59">
        <v>4195718</v>
      </c>
      <c r="F9" s="60">
        <v>4195718</v>
      </c>
      <c r="G9" s="60">
        <v>27467940</v>
      </c>
      <c r="H9" s="60">
        <v>27467940</v>
      </c>
      <c r="I9" s="60">
        <v>27467940</v>
      </c>
      <c r="J9" s="60">
        <v>27467940</v>
      </c>
      <c r="K9" s="60">
        <v>27467940</v>
      </c>
      <c r="L9" s="60">
        <v>21513174</v>
      </c>
      <c r="M9" s="60">
        <v>20503217</v>
      </c>
      <c r="N9" s="60">
        <v>20503217</v>
      </c>
      <c r="O9" s="60">
        <v>20306883</v>
      </c>
      <c r="P9" s="60">
        <v>20309579</v>
      </c>
      <c r="Q9" s="60"/>
      <c r="R9" s="60">
        <v>20309579</v>
      </c>
      <c r="S9" s="60"/>
      <c r="T9" s="60"/>
      <c r="U9" s="60"/>
      <c r="V9" s="60"/>
      <c r="W9" s="60">
        <v>20309579</v>
      </c>
      <c r="X9" s="60">
        <v>3146789</v>
      </c>
      <c r="Y9" s="60">
        <v>17162790</v>
      </c>
      <c r="Z9" s="140">
        <v>545.41</v>
      </c>
      <c r="AA9" s="62">
        <v>4195718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837160</v>
      </c>
      <c r="D11" s="155"/>
      <c r="E11" s="59">
        <v>468820</v>
      </c>
      <c r="F11" s="60">
        <v>468820</v>
      </c>
      <c r="G11" s="60">
        <v>35995</v>
      </c>
      <c r="H11" s="60">
        <v>35995</v>
      </c>
      <c r="I11" s="60">
        <v>35995</v>
      </c>
      <c r="J11" s="60">
        <v>35995</v>
      </c>
      <c r="K11" s="60">
        <v>35995</v>
      </c>
      <c r="L11" s="60">
        <v>109960</v>
      </c>
      <c r="M11" s="60">
        <v>130135</v>
      </c>
      <c r="N11" s="60">
        <v>130135</v>
      </c>
      <c r="O11" s="60">
        <v>130667</v>
      </c>
      <c r="P11" s="60">
        <v>127848</v>
      </c>
      <c r="Q11" s="60"/>
      <c r="R11" s="60">
        <v>127848</v>
      </c>
      <c r="S11" s="60"/>
      <c r="T11" s="60"/>
      <c r="U11" s="60"/>
      <c r="V11" s="60"/>
      <c r="W11" s="60">
        <v>127848</v>
      </c>
      <c r="X11" s="60">
        <v>351615</v>
      </c>
      <c r="Y11" s="60">
        <v>-223767</v>
      </c>
      <c r="Z11" s="140">
        <v>-63.64</v>
      </c>
      <c r="AA11" s="62">
        <v>468820</v>
      </c>
    </row>
    <row r="12" spans="1:27" ht="12.75">
      <c r="A12" s="250" t="s">
        <v>56</v>
      </c>
      <c r="B12" s="251"/>
      <c r="C12" s="168">
        <f aca="true" t="shared" si="0" ref="C12:Y12">SUM(C6:C11)</f>
        <v>21808834</v>
      </c>
      <c r="D12" s="168">
        <f>SUM(D6:D11)</f>
        <v>0</v>
      </c>
      <c r="E12" s="72">
        <f t="shared" si="0"/>
        <v>21049737</v>
      </c>
      <c r="F12" s="73">
        <f t="shared" si="0"/>
        <v>21049737</v>
      </c>
      <c r="G12" s="73">
        <f t="shared" si="0"/>
        <v>30553193</v>
      </c>
      <c r="H12" s="73">
        <f t="shared" si="0"/>
        <v>30553193</v>
      </c>
      <c r="I12" s="73">
        <f t="shared" si="0"/>
        <v>30553193</v>
      </c>
      <c r="J12" s="73">
        <f t="shared" si="0"/>
        <v>30553193</v>
      </c>
      <c r="K12" s="73">
        <f t="shared" si="0"/>
        <v>30553193</v>
      </c>
      <c r="L12" s="73">
        <f t="shared" si="0"/>
        <v>186165305</v>
      </c>
      <c r="M12" s="73">
        <f t="shared" si="0"/>
        <v>197932767</v>
      </c>
      <c r="N12" s="73">
        <f t="shared" si="0"/>
        <v>197932767</v>
      </c>
      <c r="O12" s="73">
        <f t="shared" si="0"/>
        <v>193750822</v>
      </c>
      <c r="P12" s="73">
        <f t="shared" si="0"/>
        <v>193750699</v>
      </c>
      <c r="Q12" s="73">
        <f t="shared" si="0"/>
        <v>0</v>
      </c>
      <c r="R12" s="73">
        <f t="shared" si="0"/>
        <v>193750699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193750699</v>
      </c>
      <c r="X12" s="73">
        <f t="shared" si="0"/>
        <v>15787303</v>
      </c>
      <c r="Y12" s="73">
        <f t="shared" si="0"/>
        <v>177963396</v>
      </c>
      <c r="Z12" s="170">
        <f>+IF(X12&lt;&gt;0,+(Y12/X12)*100,0)</f>
        <v>1127.256479463275</v>
      </c>
      <c r="AA12" s="74">
        <f>SUM(AA6:AA11)</f>
        <v>21049737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>
        <v>9156</v>
      </c>
      <c r="F15" s="60">
        <v>9156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6867</v>
      </c>
      <c r="Y15" s="60">
        <v>-6867</v>
      </c>
      <c r="Z15" s="140">
        <v>-100</v>
      </c>
      <c r="AA15" s="62">
        <v>9156</v>
      </c>
    </row>
    <row r="16" spans="1:27" ht="12.75">
      <c r="A16" s="249" t="s">
        <v>151</v>
      </c>
      <c r="B16" s="182"/>
      <c r="C16" s="155"/>
      <c r="D16" s="155"/>
      <c r="E16" s="59">
        <v>413344</v>
      </c>
      <c r="F16" s="60">
        <v>413344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310008</v>
      </c>
      <c r="Y16" s="159">
        <v>-310008</v>
      </c>
      <c r="Z16" s="141">
        <v>-100</v>
      </c>
      <c r="AA16" s="225">
        <v>413344</v>
      </c>
    </row>
    <row r="17" spans="1:27" ht="12.75">
      <c r="A17" s="249" t="s">
        <v>152</v>
      </c>
      <c r="B17" s="182"/>
      <c r="C17" s="155">
        <v>45444115</v>
      </c>
      <c r="D17" s="155"/>
      <c r="E17" s="59">
        <v>43596808</v>
      </c>
      <c r="F17" s="60">
        <v>43596808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32697606</v>
      </c>
      <c r="Y17" s="60">
        <v>-32697606</v>
      </c>
      <c r="Z17" s="140">
        <v>-100</v>
      </c>
      <c r="AA17" s="62">
        <v>43596808</v>
      </c>
    </row>
    <row r="18" spans="1:27" ht="12.75">
      <c r="A18" s="249" t="s">
        <v>153</v>
      </c>
      <c r="B18" s="182"/>
      <c r="C18" s="155">
        <v>100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571547058</v>
      </c>
      <c r="D19" s="155"/>
      <c r="E19" s="59">
        <v>712142763</v>
      </c>
      <c r="F19" s="60">
        <v>712142763</v>
      </c>
      <c r="G19" s="60"/>
      <c r="H19" s="60"/>
      <c r="I19" s="60"/>
      <c r="J19" s="60"/>
      <c r="K19" s="60"/>
      <c r="L19" s="60">
        <v>-2816920</v>
      </c>
      <c r="M19" s="60">
        <v>-2670955</v>
      </c>
      <c r="N19" s="60">
        <v>-2670955</v>
      </c>
      <c r="O19" s="60">
        <v>-3769467</v>
      </c>
      <c r="P19" s="60">
        <v>2107726</v>
      </c>
      <c r="Q19" s="60"/>
      <c r="R19" s="60">
        <v>2107726</v>
      </c>
      <c r="S19" s="60"/>
      <c r="T19" s="60"/>
      <c r="U19" s="60"/>
      <c r="V19" s="60"/>
      <c r="W19" s="60">
        <v>2107726</v>
      </c>
      <c r="X19" s="60">
        <v>534107072</v>
      </c>
      <c r="Y19" s="60">
        <v>-531999346</v>
      </c>
      <c r="Z19" s="140">
        <v>-99.61</v>
      </c>
      <c r="AA19" s="62">
        <v>712142763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>
        <v>5422185</v>
      </c>
      <c r="D23" s="155"/>
      <c r="E23" s="59">
        <v>14852060</v>
      </c>
      <c r="F23" s="60">
        <v>14852060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11139045</v>
      </c>
      <c r="Y23" s="159">
        <v>-11139045</v>
      </c>
      <c r="Z23" s="141">
        <v>-100</v>
      </c>
      <c r="AA23" s="225">
        <v>14852060</v>
      </c>
    </row>
    <row r="24" spans="1:27" ht="12.75">
      <c r="A24" s="250" t="s">
        <v>57</v>
      </c>
      <c r="B24" s="253"/>
      <c r="C24" s="168">
        <f aca="true" t="shared" si="1" ref="C24:Y24">SUM(C15:C23)</f>
        <v>622413458</v>
      </c>
      <c r="D24" s="168">
        <f>SUM(D15:D23)</f>
        <v>0</v>
      </c>
      <c r="E24" s="76">
        <f t="shared" si="1"/>
        <v>771014131</v>
      </c>
      <c r="F24" s="77">
        <f t="shared" si="1"/>
        <v>771014131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-2816920</v>
      </c>
      <c r="M24" s="77">
        <f t="shared" si="1"/>
        <v>-2670955</v>
      </c>
      <c r="N24" s="77">
        <f t="shared" si="1"/>
        <v>-2670955</v>
      </c>
      <c r="O24" s="77">
        <f t="shared" si="1"/>
        <v>-3769467</v>
      </c>
      <c r="P24" s="77">
        <f t="shared" si="1"/>
        <v>2107726</v>
      </c>
      <c r="Q24" s="77">
        <f t="shared" si="1"/>
        <v>0</v>
      </c>
      <c r="R24" s="77">
        <f t="shared" si="1"/>
        <v>2107726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2107726</v>
      </c>
      <c r="X24" s="77">
        <f t="shared" si="1"/>
        <v>578260598</v>
      </c>
      <c r="Y24" s="77">
        <f t="shared" si="1"/>
        <v>-576152872</v>
      </c>
      <c r="Z24" s="212">
        <f>+IF(X24&lt;&gt;0,+(Y24/X24)*100,0)</f>
        <v>-99.63550585889996</v>
      </c>
      <c r="AA24" s="79">
        <f>SUM(AA15:AA23)</f>
        <v>771014131</v>
      </c>
    </row>
    <row r="25" spans="1:27" ht="12.75">
      <c r="A25" s="250" t="s">
        <v>159</v>
      </c>
      <c r="B25" s="251"/>
      <c r="C25" s="168">
        <f aca="true" t="shared" si="2" ref="C25:Y25">+C12+C24</f>
        <v>644222292</v>
      </c>
      <c r="D25" s="168">
        <f>+D12+D24</f>
        <v>0</v>
      </c>
      <c r="E25" s="72">
        <f t="shared" si="2"/>
        <v>792063868</v>
      </c>
      <c r="F25" s="73">
        <f t="shared" si="2"/>
        <v>792063868</v>
      </c>
      <c r="G25" s="73">
        <f t="shared" si="2"/>
        <v>30553193</v>
      </c>
      <c r="H25" s="73">
        <f t="shared" si="2"/>
        <v>30553193</v>
      </c>
      <c r="I25" s="73">
        <f t="shared" si="2"/>
        <v>30553193</v>
      </c>
      <c r="J25" s="73">
        <f t="shared" si="2"/>
        <v>30553193</v>
      </c>
      <c r="K25" s="73">
        <f t="shared" si="2"/>
        <v>30553193</v>
      </c>
      <c r="L25" s="73">
        <f t="shared" si="2"/>
        <v>183348385</v>
      </c>
      <c r="M25" s="73">
        <f t="shared" si="2"/>
        <v>195261812</v>
      </c>
      <c r="N25" s="73">
        <f t="shared" si="2"/>
        <v>195261812</v>
      </c>
      <c r="O25" s="73">
        <f t="shared" si="2"/>
        <v>189981355</v>
      </c>
      <c r="P25" s="73">
        <f t="shared" si="2"/>
        <v>195858425</v>
      </c>
      <c r="Q25" s="73">
        <f t="shared" si="2"/>
        <v>0</v>
      </c>
      <c r="R25" s="73">
        <f t="shared" si="2"/>
        <v>195858425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195858425</v>
      </c>
      <c r="X25" s="73">
        <f t="shared" si="2"/>
        <v>594047901</v>
      </c>
      <c r="Y25" s="73">
        <f t="shared" si="2"/>
        <v>-398189476</v>
      </c>
      <c r="Z25" s="170">
        <f>+IF(X25&lt;&gt;0,+(Y25/X25)*100,0)</f>
        <v>-67.02985993717029</v>
      </c>
      <c r="AA25" s="74">
        <f>+AA12+AA24</f>
        <v>792063868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>
        <v>13367</v>
      </c>
      <c r="H29" s="60">
        <v>13367</v>
      </c>
      <c r="I29" s="60">
        <v>13367</v>
      </c>
      <c r="J29" s="60">
        <v>13367</v>
      </c>
      <c r="K29" s="60">
        <v>13367</v>
      </c>
      <c r="L29" s="60">
        <v>7890668</v>
      </c>
      <c r="M29" s="60"/>
      <c r="N29" s="60"/>
      <c r="O29" s="60">
        <v>2620889</v>
      </c>
      <c r="P29" s="60">
        <v>3019330</v>
      </c>
      <c r="Q29" s="60"/>
      <c r="R29" s="60">
        <v>3019330</v>
      </c>
      <c r="S29" s="60"/>
      <c r="T29" s="60"/>
      <c r="U29" s="60"/>
      <c r="V29" s="60"/>
      <c r="W29" s="60">
        <v>3019330</v>
      </c>
      <c r="X29" s="60"/>
      <c r="Y29" s="60">
        <v>3019330</v>
      </c>
      <c r="Z29" s="140"/>
      <c r="AA29" s="62"/>
    </row>
    <row r="30" spans="1:27" ht="12.75">
      <c r="A30" s="249" t="s">
        <v>52</v>
      </c>
      <c r="B30" s="182"/>
      <c r="C30" s="155">
        <v>185419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1237088</v>
      </c>
      <c r="D31" s="155"/>
      <c r="E31" s="59">
        <v>84383617</v>
      </c>
      <c r="F31" s="60">
        <v>84383617</v>
      </c>
      <c r="G31" s="60">
        <v>2654</v>
      </c>
      <c r="H31" s="60">
        <v>2654</v>
      </c>
      <c r="I31" s="60">
        <v>2654</v>
      </c>
      <c r="J31" s="60">
        <v>2654</v>
      </c>
      <c r="K31" s="60">
        <v>2654</v>
      </c>
      <c r="L31" s="60">
        <v>1010005</v>
      </c>
      <c r="M31" s="60">
        <v>1008454</v>
      </c>
      <c r="N31" s="60">
        <v>1008454</v>
      </c>
      <c r="O31" s="60">
        <v>1008184</v>
      </c>
      <c r="P31" s="60">
        <v>1008188</v>
      </c>
      <c r="Q31" s="60"/>
      <c r="R31" s="60">
        <v>1008188</v>
      </c>
      <c r="S31" s="60"/>
      <c r="T31" s="60"/>
      <c r="U31" s="60"/>
      <c r="V31" s="60"/>
      <c r="W31" s="60">
        <v>1008188</v>
      </c>
      <c r="X31" s="60">
        <v>63287713</v>
      </c>
      <c r="Y31" s="60">
        <v>-62279525</v>
      </c>
      <c r="Z31" s="140">
        <v>-98.41</v>
      </c>
      <c r="AA31" s="62">
        <v>84383617</v>
      </c>
    </row>
    <row r="32" spans="1:27" ht="12.75">
      <c r="A32" s="249" t="s">
        <v>164</v>
      </c>
      <c r="B32" s="182"/>
      <c r="C32" s="155">
        <v>66401353</v>
      </c>
      <c r="D32" s="155"/>
      <c r="E32" s="59"/>
      <c r="F32" s="60"/>
      <c r="G32" s="60">
        <v>-1558726</v>
      </c>
      <c r="H32" s="60">
        <v>-1558726</v>
      </c>
      <c r="I32" s="60">
        <v>-1558726</v>
      </c>
      <c r="J32" s="60">
        <v>-1558726</v>
      </c>
      <c r="K32" s="60">
        <v>-1558726</v>
      </c>
      <c r="L32" s="60">
        <v>-11206518</v>
      </c>
      <c r="M32" s="60">
        <v>-5736119</v>
      </c>
      <c r="N32" s="60">
        <v>-5736119</v>
      </c>
      <c r="O32" s="60">
        <v>-9515459</v>
      </c>
      <c r="P32" s="60">
        <v>-2284975</v>
      </c>
      <c r="Q32" s="60"/>
      <c r="R32" s="60">
        <v>-2284975</v>
      </c>
      <c r="S32" s="60"/>
      <c r="T32" s="60"/>
      <c r="U32" s="60"/>
      <c r="V32" s="60"/>
      <c r="W32" s="60">
        <v>-2284975</v>
      </c>
      <c r="X32" s="60"/>
      <c r="Y32" s="60">
        <v>-2284975</v>
      </c>
      <c r="Z32" s="140"/>
      <c r="AA32" s="62"/>
    </row>
    <row r="33" spans="1:27" ht="12.75">
      <c r="A33" s="249" t="s">
        <v>165</v>
      </c>
      <c r="B33" s="182"/>
      <c r="C33" s="155">
        <v>24831540</v>
      </c>
      <c r="D33" s="155"/>
      <c r="E33" s="59">
        <v>106760938</v>
      </c>
      <c r="F33" s="60">
        <v>106760938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80070704</v>
      </c>
      <c r="Y33" s="60">
        <v>-80070704</v>
      </c>
      <c r="Z33" s="140">
        <v>-100</v>
      </c>
      <c r="AA33" s="62">
        <v>106760938</v>
      </c>
    </row>
    <row r="34" spans="1:27" ht="12.75">
      <c r="A34" s="250" t="s">
        <v>58</v>
      </c>
      <c r="B34" s="251"/>
      <c r="C34" s="168">
        <f aca="true" t="shared" si="3" ref="C34:Y34">SUM(C29:C33)</f>
        <v>92655400</v>
      </c>
      <c r="D34" s="168">
        <f>SUM(D29:D33)</f>
        <v>0</v>
      </c>
      <c r="E34" s="72">
        <f t="shared" si="3"/>
        <v>191144555</v>
      </c>
      <c r="F34" s="73">
        <f t="shared" si="3"/>
        <v>191144555</v>
      </c>
      <c r="G34" s="73">
        <f t="shared" si="3"/>
        <v>-1542705</v>
      </c>
      <c r="H34" s="73">
        <f t="shared" si="3"/>
        <v>-1542705</v>
      </c>
      <c r="I34" s="73">
        <f t="shared" si="3"/>
        <v>-1542705</v>
      </c>
      <c r="J34" s="73">
        <f t="shared" si="3"/>
        <v>-1542705</v>
      </c>
      <c r="K34" s="73">
        <f t="shared" si="3"/>
        <v>-1542705</v>
      </c>
      <c r="L34" s="73">
        <f t="shared" si="3"/>
        <v>-2305845</v>
      </c>
      <c r="M34" s="73">
        <f t="shared" si="3"/>
        <v>-4727665</v>
      </c>
      <c r="N34" s="73">
        <f t="shared" si="3"/>
        <v>-4727665</v>
      </c>
      <c r="O34" s="73">
        <f t="shared" si="3"/>
        <v>-5886386</v>
      </c>
      <c r="P34" s="73">
        <f t="shared" si="3"/>
        <v>1742543</v>
      </c>
      <c r="Q34" s="73">
        <f t="shared" si="3"/>
        <v>0</v>
      </c>
      <c r="R34" s="73">
        <f t="shared" si="3"/>
        <v>1742543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1742543</v>
      </c>
      <c r="X34" s="73">
        <f t="shared" si="3"/>
        <v>143358417</v>
      </c>
      <c r="Y34" s="73">
        <f t="shared" si="3"/>
        <v>-141615874</v>
      </c>
      <c r="Z34" s="170">
        <f>+IF(X34&lt;&gt;0,+(Y34/X34)*100,0)</f>
        <v>-98.78448504352556</v>
      </c>
      <c r="AA34" s="74">
        <f>SUM(AA29:AA33)</f>
        <v>191144555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37958000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37958000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130613400</v>
      </c>
      <c r="D40" s="168">
        <f>+D34+D39</f>
        <v>0</v>
      </c>
      <c r="E40" s="72">
        <f t="shared" si="5"/>
        <v>191144555</v>
      </c>
      <c r="F40" s="73">
        <f t="shared" si="5"/>
        <v>191144555</v>
      </c>
      <c r="G40" s="73">
        <f t="shared" si="5"/>
        <v>-1542705</v>
      </c>
      <c r="H40" s="73">
        <f t="shared" si="5"/>
        <v>-1542705</v>
      </c>
      <c r="I40" s="73">
        <f t="shared" si="5"/>
        <v>-1542705</v>
      </c>
      <c r="J40" s="73">
        <f t="shared" si="5"/>
        <v>-1542705</v>
      </c>
      <c r="K40" s="73">
        <f t="shared" si="5"/>
        <v>-1542705</v>
      </c>
      <c r="L40" s="73">
        <f t="shared" si="5"/>
        <v>-2305845</v>
      </c>
      <c r="M40" s="73">
        <f t="shared" si="5"/>
        <v>-4727665</v>
      </c>
      <c r="N40" s="73">
        <f t="shared" si="5"/>
        <v>-4727665</v>
      </c>
      <c r="O40" s="73">
        <f t="shared" si="5"/>
        <v>-5886386</v>
      </c>
      <c r="P40" s="73">
        <f t="shared" si="5"/>
        <v>1742543</v>
      </c>
      <c r="Q40" s="73">
        <f t="shared" si="5"/>
        <v>0</v>
      </c>
      <c r="R40" s="73">
        <f t="shared" si="5"/>
        <v>1742543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1742543</v>
      </c>
      <c r="X40" s="73">
        <f t="shared" si="5"/>
        <v>143358417</v>
      </c>
      <c r="Y40" s="73">
        <f t="shared" si="5"/>
        <v>-141615874</v>
      </c>
      <c r="Z40" s="170">
        <f>+IF(X40&lt;&gt;0,+(Y40/X40)*100,0)</f>
        <v>-98.78448504352556</v>
      </c>
      <c r="AA40" s="74">
        <f>+AA34+AA39</f>
        <v>191144555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513608892</v>
      </c>
      <c r="D42" s="257">
        <f>+D25-D40</f>
        <v>0</v>
      </c>
      <c r="E42" s="258">
        <f t="shared" si="6"/>
        <v>600919313</v>
      </c>
      <c r="F42" s="259">
        <f t="shared" si="6"/>
        <v>600919313</v>
      </c>
      <c r="G42" s="259">
        <f t="shared" si="6"/>
        <v>32095898</v>
      </c>
      <c r="H42" s="259">
        <f t="shared" si="6"/>
        <v>32095898</v>
      </c>
      <c r="I42" s="259">
        <f t="shared" si="6"/>
        <v>32095898</v>
      </c>
      <c r="J42" s="259">
        <f t="shared" si="6"/>
        <v>32095898</v>
      </c>
      <c r="K42" s="259">
        <f t="shared" si="6"/>
        <v>32095898</v>
      </c>
      <c r="L42" s="259">
        <f t="shared" si="6"/>
        <v>185654230</v>
      </c>
      <c r="M42" s="259">
        <f t="shared" si="6"/>
        <v>199989477</v>
      </c>
      <c r="N42" s="259">
        <f t="shared" si="6"/>
        <v>199989477</v>
      </c>
      <c r="O42" s="259">
        <f t="shared" si="6"/>
        <v>195867741</v>
      </c>
      <c r="P42" s="259">
        <f t="shared" si="6"/>
        <v>194115882</v>
      </c>
      <c r="Q42" s="259">
        <f t="shared" si="6"/>
        <v>0</v>
      </c>
      <c r="R42" s="259">
        <f t="shared" si="6"/>
        <v>194115882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194115882</v>
      </c>
      <c r="X42" s="259">
        <f t="shared" si="6"/>
        <v>450689484</v>
      </c>
      <c r="Y42" s="259">
        <f t="shared" si="6"/>
        <v>-256573602</v>
      </c>
      <c r="Z42" s="260">
        <f>+IF(X42&lt;&gt;0,+(Y42/X42)*100,0)</f>
        <v>-56.92912994615157</v>
      </c>
      <c r="AA42" s="261">
        <f>+AA25-AA40</f>
        <v>600919313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513608892</v>
      </c>
      <c r="D45" s="155"/>
      <c r="E45" s="59">
        <v>600919313</v>
      </c>
      <c r="F45" s="60">
        <v>600919313</v>
      </c>
      <c r="G45" s="60">
        <v>32095898</v>
      </c>
      <c r="H45" s="60">
        <v>32095898</v>
      </c>
      <c r="I45" s="60">
        <v>32095898</v>
      </c>
      <c r="J45" s="60">
        <v>32095898</v>
      </c>
      <c r="K45" s="60">
        <v>32095898</v>
      </c>
      <c r="L45" s="60">
        <v>185654230</v>
      </c>
      <c r="M45" s="60">
        <v>199989477</v>
      </c>
      <c r="N45" s="60">
        <v>199989477</v>
      </c>
      <c r="O45" s="60">
        <v>195867741</v>
      </c>
      <c r="P45" s="60">
        <v>194115882</v>
      </c>
      <c r="Q45" s="60"/>
      <c r="R45" s="60">
        <v>194115882</v>
      </c>
      <c r="S45" s="60"/>
      <c r="T45" s="60"/>
      <c r="U45" s="60"/>
      <c r="V45" s="60"/>
      <c r="W45" s="60">
        <v>194115882</v>
      </c>
      <c r="X45" s="60">
        <v>450689485</v>
      </c>
      <c r="Y45" s="60">
        <v>-256573603</v>
      </c>
      <c r="Z45" s="139">
        <v>-56.93</v>
      </c>
      <c r="AA45" s="62">
        <v>600919313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513608892</v>
      </c>
      <c r="D48" s="217">
        <f>SUM(D45:D47)</f>
        <v>0</v>
      </c>
      <c r="E48" s="264">
        <f t="shared" si="7"/>
        <v>600919313</v>
      </c>
      <c r="F48" s="219">
        <f t="shared" si="7"/>
        <v>600919313</v>
      </c>
      <c r="G48" s="219">
        <f t="shared" si="7"/>
        <v>32095898</v>
      </c>
      <c r="H48" s="219">
        <f t="shared" si="7"/>
        <v>32095898</v>
      </c>
      <c r="I48" s="219">
        <f t="shared" si="7"/>
        <v>32095898</v>
      </c>
      <c r="J48" s="219">
        <f t="shared" si="7"/>
        <v>32095898</v>
      </c>
      <c r="K48" s="219">
        <f t="shared" si="7"/>
        <v>32095898</v>
      </c>
      <c r="L48" s="219">
        <f t="shared" si="7"/>
        <v>185654230</v>
      </c>
      <c r="M48" s="219">
        <f t="shared" si="7"/>
        <v>199989477</v>
      </c>
      <c r="N48" s="219">
        <f t="shared" si="7"/>
        <v>199989477</v>
      </c>
      <c r="O48" s="219">
        <f t="shared" si="7"/>
        <v>195867741</v>
      </c>
      <c r="P48" s="219">
        <f t="shared" si="7"/>
        <v>194115882</v>
      </c>
      <c r="Q48" s="219">
        <f t="shared" si="7"/>
        <v>0</v>
      </c>
      <c r="R48" s="219">
        <f t="shared" si="7"/>
        <v>194115882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194115882</v>
      </c>
      <c r="X48" s="219">
        <f t="shared" si="7"/>
        <v>450689485</v>
      </c>
      <c r="Y48" s="219">
        <f t="shared" si="7"/>
        <v>-256573603</v>
      </c>
      <c r="Z48" s="265">
        <f>+IF(X48&lt;&gt;0,+(Y48/X48)*100,0)</f>
        <v>-56.92913004171819</v>
      </c>
      <c r="AA48" s="232">
        <f>SUM(AA45:AA47)</f>
        <v>600919313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93601794</v>
      </c>
      <c r="D6" s="155"/>
      <c r="E6" s="59">
        <v>27187832</v>
      </c>
      <c r="F6" s="60">
        <v>27187832</v>
      </c>
      <c r="G6" s="60">
        <v>36249388</v>
      </c>
      <c r="H6" s="60">
        <v>110</v>
      </c>
      <c r="I6" s="60"/>
      <c r="J6" s="60">
        <v>36249498</v>
      </c>
      <c r="K6" s="60">
        <v>-45931</v>
      </c>
      <c r="L6" s="60">
        <v>1330</v>
      </c>
      <c r="M6" s="60"/>
      <c r="N6" s="60">
        <v>-44601</v>
      </c>
      <c r="O6" s="60">
        <v>-32180</v>
      </c>
      <c r="P6" s="60">
        <v>23059</v>
      </c>
      <c r="Q6" s="60">
        <v>59</v>
      </c>
      <c r="R6" s="60">
        <v>-9062</v>
      </c>
      <c r="S6" s="60"/>
      <c r="T6" s="60"/>
      <c r="U6" s="60"/>
      <c r="V6" s="60"/>
      <c r="W6" s="60">
        <v>36195835</v>
      </c>
      <c r="X6" s="60">
        <v>26944010</v>
      </c>
      <c r="Y6" s="60">
        <v>9251825</v>
      </c>
      <c r="Z6" s="140">
        <v>34.34</v>
      </c>
      <c r="AA6" s="62">
        <v>27187832</v>
      </c>
    </row>
    <row r="7" spans="1:27" ht="12.75">
      <c r="A7" s="249" t="s">
        <v>32</v>
      </c>
      <c r="B7" s="182"/>
      <c r="C7" s="155">
        <v>92611842</v>
      </c>
      <c r="D7" s="155"/>
      <c r="E7" s="59">
        <v>129466536</v>
      </c>
      <c r="F7" s="60">
        <v>129466536</v>
      </c>
      <c r="G7" s="60">
        <v>12199519</v>
      </c>
      <c r="H7" s="60">
        <v>-2345731</v>
      </c>
      <c r="I7" s="60">
        <v>-16000270</v>
      </c>
      <c r="J7" s="60">
        <v>-6146482</v>
      </c>
      <c r="K7" s="60">
        <v>14257842</v>
      </c>
      <c r="L7" s="60">
        <v>5706739</v>
      </c>
      <c r="M7" s="60">
        <v>18792697</v>
      </c>
      <c r="N7" s="60">
        <v>38757278</v>
      </c>
      <c r="O7" s="60">
        <v>-6008386</v>
      </c>
      <c r="P7" s="60">
        <v>8628745</v>
      </c>
      <c r="Q7" s="60">
        <v>10356281</v>
      </c>
      <c r="R7" s="60">
        <v>12976640</v>
      </c>
      <c r="S7" s="60"/>
      <c r="T7" s="60"/>
      <c r="U7" s="60"/>
      <c r="V7" s="60"/>
      <c r="W7" s="60">
        <v>45587436</v>
      </c>
      <c r="X7" s="60">
        <v>97099902</v>
      </c>
      <c r="Y7" s="60">
        <v>-51512466</v>
      </c>
      <c r="Z7" s="140">
        <v>-53.05</v>
      </c>
      <c r="AA7" s="62">
        <v>129466536</v>
      </c>
    </row>
    <row r="8" spans="1:27" ht="12.75">
      <c r="A8" s="249" t="s">
        <v>178</v>
      </c>
      <c r="B8" s="182"/>
      <c r="C8" s="155">
        <v>6783557</v>
      </c>
      <c r="D8" s="155"/>
      <c r="E8" s="59">
        <v>7851579</v>
      </c>
      <c r="F8" s="60">
        <v>7851579</v>
      </c>
      <c r="G8" s="60">
        <v>1482245</v>
      </c>
      <c r="H8" s="60">
        <v>533628</v>
      </c>
      <c r="I8" s="60">
        <v>-2562338</v>
      </c>
      <c r="J8" s="60">
        <v>-546465</v>
      </c>
      <c r="K8" s="60">
        <v>1102377</v>
      </c>
      <c r="L8" s="60">
        <v>826927</v>
      </c>
      <c r="M8" s="60">
        <v>415597</v>
      </c>
      <c r="N8" s="60">
        <v>2344901</v>
      </c>
      <c r="O8" s="60">
        <v>996601</v>
      </c>
      <c r="P8" s="60">
        <v>436209</v>
      </c>
      <c r="Q8" s="60">
        <v>592065</v>
      </c>
      <c r="R8" s="60">
        <v>2024875</v>
      </c>
      <c r="S8" s="60"/>
      <c r="T8" s="60"/>
      <c r="U8" s="60"/>
      <c r="V8" s="60"/>
      <c r="W8" s="60">
        <v>3823311</v>
      </c>
      <c r="X8" s="60">
        <v>6278947</v>
      </c>
      <c r="Y8" s="60">
        <v>-2455636</v>
      </c>
      <c r="Z8" s="140">
        <v>-39.11</v>
      </c>
      <c r="AA8" s="62">
        <v>7851579</v>
      </c>
    </row>
    <row r="9" spans="1:27" ht="12.75">
      <c r="A9" s="249" t="s">
        <v>179</v>
      </c>
      <c r="B9" s="182"/>
      <c r="C9" s="155"/>
      <c r="D9" s="155"/>
      <c r="E9" s="59">
        <v>42713000</v>
      </c>
      <c r="F9" s="60">
        <v>42713000</v>
      </c>
      <c r="G9" s="60">
        <v>12521952</v>
      </c>
      <c r="H9" s="60">
        <v>1563553</v>
      </c>
      <c r="I9" s="60">
        <v>2430153</v>
      </c>
      <c r="J9" s="60">
        <v>16515658</v>
      </c>
      <c r="K9" s="60">
        <v>-49786</v>
      </c>
      <c r="L9" s="60">
        <v>1325284</v>
      </c>
      <c r="M9" s="60">
        <v>12973000</v>
      </c>
      <c r="N9" s="60">
        <v>14248498</v>
      </c>
      <c r="O9" s="60">
        <v>-385000</v>
      </c>
      <c r="P9" s="60">
        <v>-379812</v>
      </c>
      <c r="Q9" s="60">
        <v>9857000</v>
      </c>
      <c r="R9" s="60">
        <v>9092188</v>
      </c>
      <c r="S9" s="60"/>
      <c r="T9" s="60"/>
      <c r="U9" s="60"/>
      <c r="V9" s="60"/>
      <c r="W9" s="60">
        <v>39856344</v>
      </c>
      <c r="X9" s="60">
        <v>42713000</v>
      </c>
      <c r="Y9" s="60">
        <v>-2856656</v>
      </c>
      <c r="Z9" s="140">
        <v>-6.69</v>
      </c>
      <c r="AA9" s="62">
        <v>42713000</v>
      </c>
    </row>
    <row r="10" spans="1:27" ht="12.75">
      <c r="A10" s="249" t="s">
        <v>180</v>
      </c>
      <c r="B10" s="182"/>
      <c r="C10" s="155"/>
      <c r="D10" s="155"/>
      <c r="E10" s="59">
        <v>24368999</v>
      </c>
      <c r="F10" s="60">
        <v>24368999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444000</v>
      </c>
      <c r="R10" s="60">
        <v>444000</v>
      </c>
      <c r="S10" s="60"/>
      <c r="T10" s="60"/>
      <c r="U10" s="60"/>
      <c r="V10" s="60"/>
      <c r="W10" s="60">
        <v>444000</v>
      </c>
      <c r="X10" s="60">
        <v>24368999</v>
      </c>
      <c r="Y10" s="60">
        <v>-23924999</v>
      </c>
      <c r="Z10" s="140">
        <v>-98.18</v>
      </c>
      <c r="AA10" s="62">
        <v>24368999</v>
      </c>
    </row>
    <row r="11" spans="1:27" ht="12.75">
      <c r="A11" s="249" t="s">
        <v>181</v>
      </c>
      <c r="B11" s="182"/>
      <c r="C11" s="155">
        <v>1153239</v>
      </c>
      <c r="D11" s="155"/>
      <c r="E11" s="59">
        <v>8678784</v>
      </c>
      <c r="F11" s="60">
        <v>8678784</v>
      </c>
      <c r="G11" s="60">
        <v>613723</v>
      </c>
      <c r="H11" s="60">
        <v>662338</v>
      </c>
      <c r="I11" s="60">
        <v>673440</v>
      </c>
      <c r="J11" s="60">
        <v>1949501</v>
      </c>
      <c r="K11" s="60">
        <v>673554</v>
      </c>
      <c r="L11" s="60">
        <v>683375</v>
      </c>
      <c r="M11" s="60">
        <v>-5603</v>
      </c>
      <c r="N11" s="60">
        <v>1351326</v>
      </c>
      <c r="O11" s="60">
        <v>708263</v>
      </c>
      <c r="P11" s="60">
        <v>844067</v>
      </c>
      <c r="Q11" s="60">
        <v>940747</v>
      </c>
      <c r="R11" s="60">
        <v>2493077</v>
      </c>
      <c r="S11" s="60"/>
      <c r="T11" s="60"/>
      <c r="U11" s="60"/>
      <c r="V11" s="60"/>
      <c r="W11" s="60">
        <v>5793904</v>
      </c>
      <c r="X11" s="60">
        <v>6509088</v>
      </c>
      <c r="Y11" s="60">
        <v>-715184</v>
      </c>
      <c r="Z11" s="140">
        <v>-10.99</v>
      </c>
      <c r="AA11" s="62">
        <v>8678784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-165780764</v>
      </c>
      <c r="D14" s="155"/>
      <c r="E14" s="59">
        <v>-193558889</v>
      </c>
      <c r="F14" s="60">
        <v>-193558889</v>
      </c>
      <c r="G14" s="60">
        <v>-33812559</v>
      </c>
      <c r="H14" s="60">
        <v>-32077978</v>
      </c>
      <c r="I14" s="60">
        <v>-33639171</v>
      </c>
      <c r="J14" s="60">
        <v>-99529708</v>
      </c>
      <c r="K14" s="60">
        <v>-10488586</v>
      </c>
      <c r="L14" s="60">
        <v>-17458440</v>
      </c>
      <c r="M14" s="60">
        <v>-14190949</v>
      </c>
      <c r="N14" s="60">
        <v>-42137975</v>
      </c>
      <c r="O14" s="60">
        <v>-9211612</v>
      </c>
      <c r="P14" s="60">
        <v>-14345247</v>
      </c>
      <c r="Q14" s="60">
        <v>-39819372</v>
      </c>
      <c r="R14" s="60">
        <v>-63376231</v>
      </c>
      <c r="S14" s="60"/>
      <c r="T14" s="60"/>
      <c r="U14" s="60"/>
      <c r="V14" s="60"/>
      <c r="W14" s="60">
        <v>-205043914</v>
      </c>
      <c r="X14" s="60">
        <v>-145904139</v>
      </c>
      <c r="Y14" s="60">
        <v>-59139775</v>
      </c>
      <c r="Z14" s="140">
        <v>40.53</v>
      </c>
      <c r="AA14" s="62">
        <v>-193558889</v>
      </c>
    </row>
    <row r="15" spans="1:27" ht="12.75">
      <c r="A15" s="249" t="s">
        <v>40</v>
      </c>
      <c r="B15" s="182"/>
      <c r="C15" s="155">
        <v>-1286685</v>
      </c>
      <c r="D15" s="155"/>
      <c r="E15" s="59">
        <v>-10416684</v>
      </c>
      <c r="F15" s="60">
        <v>-10416684</v>
      </c>
      <c r="G15" s="60">
        <v>201631</v>
      </c>
      <c r="H15" s="60">
        <v>-93639</v>
      </c>
      <c r="I15" s="60">
        <v>-106</v>
      </c>
      <c r="J15" s="60">
        <v>107886</v>
      </c>
      <c r="K15" s="60">
        <v>-6289</v>
      </c>
      <c r="L15" s="60">
        <v>-11158</v>
      </c>
      <c r="M15" s="60">
        <v>-59</v>
      </c>
      <c r="N15" s="60">
        <v>-17506</v>
      </c>
      <c r="O15" s="60">
        <v>-370</v>
      </c>
      <c r="P15" s="60">
        <v>-2548</v>
      </c>
      <c r="Q15" s="60">
        <v>-19595</v>
      </c>
      <c r="R15" s="60">
        <v>-22513</v>
      </c>
      <c r="S15" s="60"/>
      <c r="T15" s="60"/>
      <c r="U15" s="60"/>
      <c r="V15" s="60"/>
      <c r="W15" s="60">
        <v>67867</v>
      </c>
      <c r="X15" s="60">
        <v>-8138034</v>
      </c>
      <c r="Y15" s="60">
        <v>8205901</v>
      </c>
      <c r="Z15" s="140">
        <v>-100.83</v>
      </c>
      <c r="AA15" s="62">
        <v>-10416684</v>
      </c>
    </row>
    <row r="16" spans="1:27" ht="12.75">
      <c r="A16" s="249" t="s">
        <v>42</v>
      </c>
      <c r="B16" s="182"/>
      <c r="C16" s="155"/>
      <c r="D16" s="155"/>
      <c r="E16" s="59">
        <v>-2136216</v>
      </c>
      <c r="F16" s="60">
        <v>-2136216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-1602162</v>
      </c>
      <c r="Y16" s="60">
        <v>1602162</v>
      </c>
      <c r="Z16" s="140">
        <v>-100</v>
      </c>
      <c r="AA16" s="62">
        <v>-2136216</v>
      </c>
    </row>
    <row r="17" spans="1:27" ht="12.75">
      <c r="A17" s="250" t="s">
        <v>185</v>
      </c>
      <c r="B17" s="251"/>
      <c r="C17" s="168">
        <f aca="true" t="shared" si="0" ref="C17:Y17">SUM(C6:C16)</f>
        <v>27082983</v>
      </c>
      <c r="D17" s="168">
        <f t="shared" si="0"/>
        <v>0</v>
      </c>
      <c r="E17" s="72">
        <f t="shared" si="0"/>
        <v>34154941</v>
      </c>
      <c r="F17" s="73">
        <f t="shared" si="0"/>
        <v>34154941</v>
      </c>
      <c r="G17" s="73">
        <f t="shared" si="0"/>
        <v>29455899</v>
      </c>
      <c r="H17" s="73">
        <f t="shared" si="0"/>
        <v>-31757719</v>
      </c>
      <c r="I17" s="73">
        <f t="shared" si="0"/>
        <v>-49098292</v>
      </c>
      <c r="J17" s="73">
        <f t="shared" si="0"/>
        <v>-51400112</v>
      </c>
      <c r="K17" s="73">
        <f t="shared" si="0"/>
        <v>5443181</v>
      </c>
      <c r="L17" s="73">
        <f t="shared" si="0"/>
        <v>-8925943</v>
      </c>
      <c r="M17" s="73">
        <f t="shared" si="0"/>
        <v>17984683</v>
      </c>
      <c r="N17" s="73">
        <f t="shared" si="0"/>
        <v>14501921</v>
      </c>
      <c r="O17" s="73">
        <f t="shared" si="0"/>
        <v>-13932684</v>
      </c>
      <c r="P17" s="73">
        <f t="shared" si="0"/>
        <v>-4795527</v>
      </c>
      <c r="Q17" s="73">
        <f t="shared" si="0"/>
        <v>-17648815</v>
      </c>
      <c r="R17" s="73">
        <f t="shared" si="0"/>
        <v>-36377026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-73275217</v>
      </c>
      <c r="X17" s="73">
        <f t="shared" si="0"/>
        <v>48269611</v>
      </c>
      <c r="Y17" s="73">
        <f t="shared" si="0"/>
        <v>-121544828</v>
      </c>
      <c r="Z17" s="170">
        <f>+IF(X17&lt;&gt;0,+(Y17/X17)*100,0)</f>
        <v>-251.80403463371604</v>
      </c>
      <c r="AA17" s="74">
        <f>SUM(AA6:AA16)</f>
        <v>34154941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219679</v>
      </c>
      <c r="D21" s="155"/>
      <c r="E21" s="59"/>
      <c r="F21" s="60"/>
      <c r="G21" s="159"/>
      <c r="H21" s="159"/>
      <c r="I21" s="159"/>
      <c r="J21" s="60"/>
      <c r="K21" s="159"/>
      <c r="L21" s="159">
        <v>35567</v>
      </c>
      <c r="M21" s="60"/>
      <c r="N21" s="159">
        <v>35567</v>
      </c>
      <c r="O21" s="159">
        <v>-2392</v>
      </c>
      <c r="P21" s="159"/>
      <c r="Q21" s="60"/>
      <c r="R21" s="159">
        <v>-2392</v>
      </c>
      <c r="S21" s="159"/>
      <c r="T21" s="60"/>
      <c r="U21" s="159"/>
      <c r="V21" s="159"/>
      <c r="W21" s="159">
        <v>33175</v>
      </c>
      <c r="X21" s="60"/>
      <c r="Y21" s="159">
        <v>33175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-93639</v>
      </c>
      <c r="D24" s="155"/>
      <c r="E24" s="59"/>
      <c r="F24" s="60"/>
      <c r="G24" s="60">
        <v>4695737</v>
      </c>
      <c r="H24" s="60"/>
      <c r="I24" s="60"/>
      <c r="J24" s="60">
        <v>4695737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4695737</v>
      </c>
      <c r="X24" s="60"/>
      <c r="Y24" s="60">
        <v>4695737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-25379132</v>
      </c>
      <c r="D26" s="155"/>
      <c r="E26" s="59">
        <v>-31327860</v>
      </c>
      <c r="F26" s="60">
        <v>-31327860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-23495895</v>
      </c>
      <c r="Y26" s="60">
        <v>23495895</v>
      </c>
      <c r="Z26" s="140">
        <v>-100</v>
      </c>
      <c r="AA26" s="62">
        <v>-31327860</v>
      </c>
    </row>
    <row r="27" spans="1:27" ht="12.75">
      <c r="A27" s="250" t="s">
        <v>192</v>
      </c>
      <c r="B27" s="251"/>
      <c r="C27" s="168">
        <f aca="true" t="shared" si="1" ref="C27:Y27">SUM(C21:C26)</f>
        <v>-25253092</v>
      </c>
      <c r="D27" s="168">
        <f>SUM(D21:D26)</f>
        <v>0</v>
      </c>
      <c r="E27" s="72">
        <f t="shared" si="1"/>
        <v>-31327860</v>
      </c>
      <c r="F27" s="73">
        <f t="shared" si="1"/>
        <v>-31327860</v>
      </c>
      <c r="G27" s="73">
        <f t="shared" si="1"/>
        <v>4695737</v>
      </c>
      <c r="H27" s="73">
        <f t="shared" si="1"/>
        <v>0</v>
      </c>
      <c r="I27" s="73">
        <f t="shared" si="1"/>
        <v>0</v>
      </c>
      <c r="J27" s="73">
        <f t="shared" si="1"/>
        <v>4695737</v>
      </c>
      <c r="K27" s="73">
        <f t="shared" si="1"/>
        <v>0</v>
      </c>
      <c r="L27" s="73">
        <f t="shared" si="1"/>
        <v>35567</v>
      </c>
      <c r="M27" s="73">
        <f t="shared" si="1"/>
        <v>0</v>
      </c>
      <c r="N27" s="73">
        <f t="shared" si="1"/>
        <v>35567</v>
      </c>
      <c r="O27" s="73">
        <f t="shared" si="1"/>
        <v>-2392</v>
      </c>
      <c r="P27" s="73">
        <f t="shared" si="1"/>
        <v>0</v>
      </c>
      <c r="Q27" s="73">
        <f t="shared" si="1"/>
        <v>0</v>
      </c>
      <c r="R27" s="73">
        <f t="shared" si="1"/>
        <v>-2392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4728912</v>
      </c>
      <c r="X27" s="73">
        <f t="shared" si="1"/>
        <v>-23495895</v>
      </c>
      <c r="Y27" s="73">
        <f t="shared" si="1"/>
        <v>28224807</v>
      </c>
      <c r="Z27" s="170">
        <f>+IF(X27&lt;&gt;0,+(Y27/X27)*100,0)</f>
        <v>-120.1265455093326</v>
      </c>
      <c r="AA27" s="74">
        <f>SUM(AA21:AA26)</f>
        <v>-31327860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>
        <v>-1238394</v>
      </c>
      <c r="H32" s="60"/>
      <c r="I32" s="60"/>
      <c r="J32" s="60">
        <v>-1238394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-1238394</v>
      </c>
      <c r="X32" s="60"/>
      <c r="Y32" s="60">
        <v>-1238394</v>
      </c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-189150</v>
      </c>
      <c r="H33" s="159">
        <v>14275</v>
      </c>
      <c r="I33" s="159">
        <v>1029</v>
      </c>
      <c r="J33" s="159">
        <v>-173846</v>
      </c>
      <c r="K33" s="60">
        <v>2926</v>
      </c>
      <c r="L33" s="60">
        <v>7009</v>
      </c>
      <c r="M33" s="60">
        <v>-3115</v>
      </c>
      <c r="N33" s="60">
        <v>6820</v>
      </c>
      <c r="O33" s="159">
        <v>2620</v>
      </c>
      <c r="P33" s="159">
        <v>-11468</v>
      </c>
      <c r="Q33" s="159">
        <v>17251</v>
      </c>
      <c r="R33" s="60">
        <v>8403</v>
      </c>
      <c r="S33" s="60"/>
      <c r="T33" s="60"/>
      <c r="U33" s="60"/>
      <c r="V33" s="159"/>
      <c r="W33" s="159">
        <v>-158623</v>
      </c>
      <c r="X33" s="159"/>
      <c r="Y33" s="60">
        <v>-158623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-2896843</v>
      </c>
      <c r="D35" s="155"/>
      <c r="E35" s="59"/>
      <c r="F35" s="60"/>
      <c r="G35" s="60">
        <v>-185453</v>
      </c>
      <c r="H35" s="60"/>
      <c r="I35" s="60"/>
      <c r="J35" s="60">
        <v>-185453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-185453</v>
      </c>
      <c r="X35" s="60"/>
      <c r="Y35" s="60">
        <v>-185453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-2896843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-1612997</v>
      </c>
      <c r="H36" s="73">
        <f t="shared" si="2"/>
        <v>14275</v>
      </c>
      <c r="I36" s="73">
        <f t="shared" si="2"/>
        <v>1029</v>
      </c>
      <c r="J36" s="73">
        <f t="shared" si="2"/>
        <v>-1597693</v>
      </c>
      <c r="K36" s="73">
        <f t="shared" si="2"/>
        <v>2926</v>
      </c>
      <c r="L36" s="73">
        <f t="shared" si="2"/>
        <v>7009</v>
      </c>
      <c r="M36" s="73">
        <f t="shared" si="2"/>
        <v>-3115</v>
      </c>
      <c r="N36" s="73">
        <f t="shared" si="2"/>
        <v>6820</v>
      </c>
      <c r="O36" s="73">
        <f t="shared" si="2"/>
        <v>2620</v>
      </c>
      <c r="P36" s="73">
        <f t="shared" si="2"/>
        <v>-11468</v>
      </c>
      <c r="Q36" s="73">
        <f t="shared" si="2"/>
        <v>17251</v>
      </c>
      <c r="R36" s="73">
        <f t="shared" si="2"/>
        <v>8403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-1582470</v>
      </c>
      <c r="X36" s="73">
        <f t="shared" si="2"/>
        <v>0</v>
      </c>
      <c r="Y36" s="73">
        <f t="shared" si="2"/>
        <v>-1582470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-1066952</v>
      </c>
      <c r="D38" s="153">
        <f>+D17+D27+D36</f>
        <v>0</v>
      </c>
      <c r="E38" s="99">
        <f t="shared" si="3"/>
        <v>2827081</v>
      </c>
      <c r="F38" s="100">
        <f t="shared" si="3"/>
        <v>2827081</v>
      </c>
      <c r="G38" s="100">
        <f t="shared" si="3"/>
        <v>32538639</v>
      </c>
      <c r="H38" s="100">
        <f t="shared" si="3"/>
        <v>-31743444</v>
      </c>
      <c r="I38" s="100">
        <f t="shared" si="3"/>
        <v>-49097263</v>
      </c>
      <c r="J38" s="100">
        <f t="shared" si="3"/>
        <v>-48302068</v>
      </c>
      <c r="K38" s="100">
        <f t="shared" si="3"/>
        <v>5446107</v>
      </c>
      <c r="L38" s="100">
        <f t="shared" si="3"/>
        <v>-8883367</v>
      </c>
      <c r="M38" s="100">
        <f t="shared" si="3"/>
        <v>17981568</v>
      </c>
      <c r="N38" s="100">
        <f t="shared" si="3"/>
        <v>14544308</v>
      </c>
      <c r="O38" s="100">
        <f t="shared" si="3"/>
        <v>-13932456</v>
      </c>
      <c r="P38" s="100">
        <f t="shared" si="3"/>
        <v>-4806995</v>
      </c>
      <c r="Q38" s="100">
        <f t="shared" si="3"/>
        <v>-17631564</v>
      </c>
      <c r="R38" s="100">
        <f t="shared" si="3"/>
        <v>-36371015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-70128775</v>
      </c>
      <c r="X38" s="100">
        <f t="shared" si="3"/>
        <v>24773716</v>
      </c>
      <c r="Y38" s="100">
        <f t="shared" si="3"/>
        <v>-94902491</v>
      </c>
      <c r="Z38" s="137">
        <f>+IF(X38&lt;&gt;0,+(Y38/X38)*100,0)</f>
        <v>-383.0773348657101</v>
      </c>
      <c r="AA38" s="102">
        <f>+AA17+AA27+AA36</f>
        <v>2827081</v>
      </c>
    </row>
    <row r="39" spans="1:27" ht="12.75">
      <c r="A39" s="249" t="s">
        <v>200</v>
      </c>
      <c r="B39" s="182"/>
      <c r="C39" s="153">
        <v>4217983</v>
      </c>
      <c r="D39" s="153"/>
      <c r="E39" s="99">
        <v>13558137</v>
      </c>
      <c r="F39" s="100">
        <v>13558137</v>
      </c>
      <c r="G39" s="100"/>
      <c r="H39" s="100">
        <v>32538639</v>
      </c>
      <c r="I39" s="100">
        <v>795195</v>
      </c>
      <c r="J39" s="100"/>
      <c r="K39" s="100">
        <v>-48302068</v>
      </c>
      <c r="L39" s="100">
        <v>-42855961</v>
      </c>
      <c r="M39" s="100">
        <v>-51739328</v>
      </c>
      <c r="N39" s="100">
        <v>-48302068</v>
      </c>
      <c r="O39" s="100">
        <v>-33757760</v>
      </c>
      <c r="P39" s="100">
        <v>-47690216</v>
      </c>
      <c r="Q39" s="100">
        <v>-52497211</v>
      </c>
      <c r="R39" s="100">
        <v>-33757760</v>
      </c>
      <c r="S39" s="100"/>
      <c r="T39" s="100"/>
      <c r="U39" s="100"/>
      <c r="V39" s="100"/>
      <c r="W39" s="100"/>
      <c r="X39" s="100">
        <v>13558137</v>
      </c>
      <c r="Y39" s="100">
        <v>-13558137</v>
      </c>
      <c r="Z39" s="137">
        <v>-100</v>
      </c>
      <c r="AA39" s="102">
        <v>13558137</v>
      </c>
    </row>
    <row r="40" spans="1:27" ht="12.75">
      <c r="A40" s="269" t="s">
        <v>201</v>
      </c>
      <c r="B40" s="256"/>
      <c r="C40" s="257">
        <v>3151031</v>
      </c>
      <c r="D40" s="257"/>
      <c r="E40" s="258">
        <v>16385217</v>
      </c>
      <c r="F40" s="259">
        <v>16385217</v>
      </c>
      <c r="G40" s="259">
        <v>32538639</v>
      </c>
      <c r="H40" s="259">
        <v>795195</v>
      </c>
      <c r="I40" s="259">
        <v>-48302068</v>
      </c>
      <c r="J40" s="259">
        <v>-48302068</v>
      </c>
      <c r="K40" s="259">
        <v>-42855961</v>
      </c>
      <c r="L40" s="259">
        <v>-51739328</v>
      </c>
      <c r="M40" s="259">
        <v>-33757760</v>
      </c>
      <c r="N40" s="259">
        <v>-33757760</v>
      </c>
      <c r="O40" s="259">
        <v>-47690216</v>
      </c>
      <c r="P40" s="259">
        <v>-52497211</v>
      </c>
      <c r="Q40" s="259">
        <v>-70128775</v>
      </c>
      <c r="R40" s="259">
        <v>-70128775</v>
      </c>
      <c r="S40" s="259"/>
      <c r="T40" s="259"/>
      <c r="U40" s="259"/>
      <c r="V40" s="259"/>
      <c r="W40" s="259">
        <v>-70128775</v>
      </c>
      <c r="X40" s="259">
        <v>38331852</v>
      </c>
      <c r="Y40" s="259">
        <v>-108460627</v>
      </c>
      <c r="Z40" s="260">
        <v>-282.95</v>
      </c>
      <c r="AA40" s="261">
        <v>16385217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25379132</v>
      </c>
      <c r="D5" s="200">
        <f t="shared" si="0"/>
        <v>0</v>
      </c>
      <c r="E5" s="106">
        <f t="shared" si="0"/>
        <v>32976700</v>
      </c>
      <c r="F5" s="106">
        <f t="shared" si="0"/>
        <v>32976700</v>
      </c>
      <c r="G5" s="106">
        <f t="shared" si="0"/>
        <v>1752931</v>
      </c>
      <c r="H5" s="106">
        <f t="shared" si="0"/>
        <v>1121747</v>
      </c>
      <c r="I5" s="106">
        <f t="shared" si="0"/>
        <v>1937147</v>
      </c>
      <c r="J5" s="106">
        <f t="shared" si="0"/>
        <v>4811825</v>
      </c>
      <c r="K5" s="106">
        <f t="shared" si="0"/>
        <v>2062678</v>
      </c>
      <c r="L5" s="106">
        <f t="shared" si="0"/>
        <v>952385</v>
      </c>
      <c r="M5" s="106">
        <f t="shared" si="0"/>
        <v>2021509</v>
      </c>
      <c r="N5" s="106">
        <f t="shared" si="0"/>
        <v>5036572</v>
      </c>
      <c r="O5" s="106">
        <f t="shared" si="0"/>
        <v>1190352</v>
      </c>
      <c r="P5" s="106">
        <f t="shared" si="0"/>
        <v>443849</v>
      </c>
      <c r="Q5" s="106">
        <f t="shared" si="0"/>
        <v>1777170</v>
      </c>
      <c r="R5" s="106">
        <f t="shared" si="0"/>
        <v>3411371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13259768</v>
      </c>
      <c r="X5" s="106">
        <f t="shared" si="0"/>
        <v>24732526</v>
      </c>
      <c r="Y5" s="106">
        <f t="shared" si="0"/>
        <v>-11472758</v>
      </c>
      <c r="Z5" s="201">
        <f>+IF(X5&lt;&gt;0,+(Y5/X5)*100,0)</f>
        <v>-46.387328168582535</v>
      </c>
      <c r="AA5" s="199">
        <f>SUM(AA11:AA18)</f>
        <v>32976700</v>
      </c>
    </row>
    <row r="6" spans="1:27" ht="12.75">
      <c r="A6" s="291" t="s">
        <v>205</v>
      </c>
      <c r="B6" s="142"/>
      <c r="C6" s="62">
        <v>24253257</v>
      </c>
      <c r="D6" s="156"/>
      <c r="E6" s="60">
        <v>11092250</v>
      </c>
      <c r="F6" s="60">
        <v>11092250</v>
      </c>
      <c r="G6" s="60"/>
      <c r="H6" s="60"/>
      <c r="I6" s="60">
        <v>194799</v>
      </c>
      <c r="J6" s="60">
        <v>194799</v>
      </c>
      <c r="K6" s="60">
        <v>1029868</v>
      </c>
      <c r="L6" s="60">
        <v>200000</v>
      </c>
      <c r="M6" s="60">
        <v>359634</v>
      </c>
      <c r="N6" s="60">
        <v>1589502</v>
      </c>
      <c r="O6" s="60"/>
      <c r="P6" s="60">
        <v>443849</v>
      </c>
      <c r="Q6" s="60"/>
      <c r="R6" s="60">
        <v>443849</v>
      </c>
      <c r="S6" s="60"/>
      <c r="T6" s="60"/>
      <c r="U6" s="60"/>
      <c r="V6" s="60"/>
      <c r="W6" s="60">
        <v>2228150</v>
      </c>
      <c r="X6" s="60">
        <v>8319188</v>
      </c>
      <c r="Y6" s="60">
        <v>-6091038</v>
      </c>
      <c r="Z6" s="140">
        <v>-73.22</v>
      </c>
      <c r="AA6" s="155">
        <v>11092250</v>
      </c>
    </row>
    <row r="7" spans="1:27" ht="12.75">
      <c r="A7" s="291" t="s">
        <v>206</v>
      </c>
      <c r="B7" s="142"/>
      <c r="C7" s="62"/>
      <c r="D7" s="156"/>
      <c r="E7" s="60">
        <v>11826500</v>
      </c>
      <c r="F7" s="60">
        <v>11826500</v>
      </c>
      <c r="G7" s="60">
        <v>752931</v>
      </c>
      <c r="H7" s="60">
        <v>321747</v>
      </c>
      <c r="I7" s="60">
        <v>516750</v>
      </c>
      <c r="J7" s="60">
        <v>1591428</v>
      </c>
      <c r="K7" s="60">
        <v>49785</v>
      </c>
      <c r="L7" s="60">
        <v>55130</v>
      </c>
      <c r="M7" s="60"/>
      <c r="N7" s="60">
        <v>104915</v>
      </c>
      <c r="O7" s="60"/>
      <c r="P7" s="60"/>
      <c r="Q7" s="60"/>
      <c r="R7" s="60"/>
      <c r="S7" s="60"/>
      <c r="T7" s="60"/>
      <c r="U7" s="60"/>
      <c r="V7" s="60"/>
      <c r="W7" s="60">
        <v>1696343</v>
      </c>
      <c r="X7" s="60">
        <v>8869875</v>
      </c>
      <c r="Y7" s="60">
        <v>-7173532</v>
      </c>
      <c r="Z7" s="140">
        <v>-80.88</v>
      </c>
      <c r="AA7" s="155">
        <v>11826500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24253257</v>
      </c>
      <c r="D11" s="294">
        <f t="shared" si="1"/>
        <v>0</v>
      </c>
      <c r="E11" s="295">
        <f t="shared" si="1"/>
        <v>22918750</v>
      </c>
      <c r="F11" s="295">
        <f t="shared" si="1"/>
        <v>22918750</v>
      </c>
      <c r="G11" s="295">
        <f t="shared" si="1"/>
        <v>752931</v>
      </c>
      <c r="H11" s="295">
        <f t="shared" si="1"/>
        <v>321747</v>
      </c>
      <c r="I11" s="295">
        <f t="shared" si="1"/>
        <v>711549</v>
      </c>
      <c r="J11" s="295">
        <f t="shared" si="1"/>
        <v>1786227</v>
      </c>
      <c r="K11" s="295">
        <f t="shared" si="1"/>
        <v>1079653</v>
      </c>
      <c r="L11" s="295">
        <f t="shared" si="1"/>
        <v>255130</v>
      </c>
      <c r="M11" s="295">
        <f t="shared" si="1"/>
        <v>359634</v>
      </c>
      <c r="N11" s="295">
        <f t="shared" si="1"/>
        <v>1694417</v>
      </c>
      <c r="O11" s="295">
        <f t="shared" si="1"/>
        <v>0</v>
      </c>
      <c r="P11" s="295">
        <f t="shared" si="1"/>
        <v>443849</v>
      </c>
      <c r="Q11" s="295">
        <f t="shared" si="1"/>
        <v>0</v>
      </c>
      <c r="R11" s="295">
        <f t="shared" si="1"/>
        <v>443849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3924493</v>
      </c>
      <c r="X11" s="295">
        <f t="shared" si="1"/>
        <v>17189063</v>
      </c>
      <c r="Y11" s="295">
        <f t="shared" si="1"/>
        <v>-13264570</v>
      </c>
      <c r="Z11" s="296">
        <f>+IF(X11&lt;&gt;0,+(Y11/X11)*100,0)</f>
        <v>-77.16866242214599</v>
      </c>
      <c r="AA11" s="297">
        <f>SUM(AA6:AA10)</f>
        <v>22918750</v>
      </c>
    </row>
    <row r="12" spans="1:27" ht="12.75">
      <c r="A12" s="298" t="s">
        <v>211</v>
      </c>
      <c r="B12" s="136"/>
      <c r="C12" s="62">
        <v>1125875</v>
      </c>
      <c r="D12" s="156"/>
      <c r="E12" s="60">
        <v>10057950</v>
      </c>
      <c r="F12" s="60">
        <v>10057950</v>
      </c>
      <c r="G12" s="60">
        <v>1000000</v>
      </c>
      <c r="H12" s="60">
        <v>800000</v>
      </c>
      <c r="I12" s="60">
        <v>1225598</v>
      </c>
      <c r="J12" s="60">
        <v>3025598</v>
      </c>
      <c r="K12" s="60">
        <v>983025</v>
      </c>
      <c r="L12" s="60">
        <v>697255</v>
      </c>
      <c r="M12" s="60">
        <v>1661875</v>
      </c>
      <c r="N12" s="60">
        <v>3342155</v>
      </c>
      <c r="O12" s="60">
        <v>1190352</v>
      </c>
      <c r="P12" s="60"/>
      <c r="Q12" s="60">
        <v>1777170</v>
      </c>
      <c r="R12" s="60">
        <v>2967522</v>
      </c>
      <c r="S12" s="60"/>
      <c r="T12" s="60"/>
      <c r="U12" s="60"/>
      <c r="V12" s="60"/>
      <c r="W12" s="60">
        <v>9335275</v>
      </c>
      <c r="X12" s="60">
        <v>7543463</v>
      </c>
      <c r="Y12" s="60">
        <v>1791812</v>
      </c>
      <c r="Z12" s="140">
        <v>23.75</v>
      </c>
      <c r="AA12" s="155">
        <v>10057950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24253257</v>
      </c>
      <c r="D36" s="156">
        <f t="shared" si="4"/>
        <v>0</v>
      </c>
      <c r="E36" s="60">
        <f t="shared" si="4"/>
        <v>11092250</v>
      </c>
      <c r="F36" s="60">
        <f t="shared" si="4"/>
        <v>11092250</v>
      </c>
      <c r="G36" s="60">
        <f t="shared" si="4"/>
        <v>0</v>
      </c>
      <c r="H36" s="60">
        <f t="shared" si="4"/>
        <v>0</v>
      </c>
      <c r="I36" s="60">
        <f t="shared" si="4"/>
        <v>194799</v>
      </c>
      <c r="J36" s="60">
        <f t="shared" si="4"/>
        <v>194799</v>
      </c>
      <c r="K36" s="60">
        <f t="shared" si="4"/>
        <v>1029868</v>
      </c>
      <c r="L36" s="60">
        <f t="shared" si="4"/>
        <v>200000</v>
      </c>
      <c r="M36" s="60">
        <f t="shared" si="4"/>
        <v>359634</v>
      </c>
      <c r="N36" s="60">
        <f t="shared" si="4"/>
        <v>1589502</v>
      </c>
      <c r="O36" s="60">
        <f t="shared" si="4"/>
        <v>0</v>
      </c>
      <c r="P36" s="60">
        <f t="shared" si="4"/>
        <v>443849</v>
      </c>
      <c r="Q36" s="60">
        <f t="shared" si="4"/>
        <v>0</v>
      </c>
      <c r="R36" s="60">
        <f t="shared" si="4"/>
        <v>443849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2228150</v>
      </c>
      <c r="X36" s="60">
        <f t="shared" si="4"/>
        <v>8319188</v>
      </c>
      <c r="Y36" s="60">
        <f t="shared" si="4"/>
        <v>-6091038</v>
      </c>
      <c r="Z36" s="140">
        <f aca="true" t="shared" si="5" ref="Z36:Z49">+IF(X36&lt;&gt;0,+(Y36/X36)*100,0)</f>
        <v>-73.21673701808398</v>
      </c>
      <c r="AA36" s="155">
        <f>AA6+AA21</f>
        <v>11092250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11826500</v>
      </c>
      <c r="F37" s="60">
        <f t="shared" si="4"/>
        <v>11826500</v>
      </c>
      <c r="G37" s="60">
        <f t="shared" si="4"/>
        <v>752931</v>
      </c>
      <c r="H37" s="60">
        <f t="shared" si="4"/>
        <v>321747</v>
      </c>
      <c r="I37" s="60">
        <f t="shared" si="4"/>
        <v>516750</v>
      </c>
      <c r="J37" s="60">
        <f t="shared" si="4"/>
        <v>1591428</v>
      </c>
      <c r="K37" s="60">
        <f t="shared" si="4"/>
        <v>49785</v>
      </c>
      <c r="L37" s="60">
        <f t="shared" si="4"/>
        <v>55130</v>
      </c>
      <c r="M37" s="60">
        <f t="shared" si="4"/>
        <v>0</v>
      </c>
      <c r="N37" s="60">
        <f t="shared" si="4"/>
        <v>104915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1696343</v>
      </c>
      <c r="X37" s="60">
        <f t="shared" si="4"/>
        <v>8869875</v>
      </c>
      <c r="Y37" s="60">
        <f t="shared" si="4"/>
        <v>-7173532</v>
      </c>
      <c r="Z37" s="140">
        <f t="shared" si="5"/>
        <v>-80.87523217632717</v>
      </c>
      <c r="AA37" s="155">
        <f>AA7+AA22</f>
        <v>11826500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24253257</v>
      </c>
      <c r="D41" s="294">
        <f t="shared" si="6"/>
        <v>0</v>
      </c>
      <c r="E41" s="295">
        <f t="shared" si="6"/>
        <v>22918750</v>
      </c>
      <c r="F41" s="295">
        <f t="shared" si="6"/>
        <v>22918750</v>
      </c>
      <c r="G41" s="295">
        <f t="shared" si="6"/>
        <v>752931</v>
      </c>
      <c r="H41" s="295">
        <f t="shared" si="6"/>
        <v>321747</v>
      </c>
      <c r="I41" s="295">
        <f t="shared" si="6"/>
        <v>711549</v>
      </c>
      <c r="J41" s="295">
        <f t="shared" si="6"/>
        <v>1786227</v>
      </c>
      <c r="K41" s="295">
        <f t="shared" si="6"/>
        <v>1079653</v>
      </c>
      <c r="L41" s="295">
        <f t="shared" si="6"/>
        <v>255130</v>
      </c>
      <c r="M41" s="295">
        <f t="shared" si="6"/>
        <v>359634</v>
      </c>
      <c r="N41" s="295">
        <f t="shared" si="6"/>
        <v>1694417</v>
      </c>
      <c r="O41" s="295">
        <f t="shared" si="6"/>
        <v>0</v>
      </c>
      <c r="P41" s="295">
        <f t="shared" si="6"/>
        <v>443849</v>
      </c>
      <c r="Q41" s="295">
        <f t="shared" si="6"/>
        <v>0</v>
      </c>
      <c r="R41" s="295">
        <f t="shared" si="6"/>
        <v>443849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3924493</v>
      </c>
      <c r="X41" s="295">
        <f t="shared" si="6"/>
        <v>17189063</v>
      </c>
      <c r="Y41" s="295">
        <f t="shared" si="6"/>
        <v>-13264570</v>
      </c>
      <c r="Z41" s="296">
        <f t="shared" si="5"/>
        <v>-77.16866242214599</v>
      </c>
      <c r="AA41" s="297">
        <f>SUM(AA36:AA40)</f>
        <v>22918750</v>
      </c>
    </row>
    <row r="42" spans="1:27" ht="12.75">
      <c r="A42" s="298" t="s">
        <v>211</v>
      </c>
      <c r="B42" s="136"/>
      <c r="C42" s="95">
        <f aca="true" t="shared" si="7" ref="C42:Y48">C12+C27</f>
        <v>1125875</v>
      </c>
      <c r="D42" s="129">
        <f t="shared" si="7"/>
        <v>0</v>
      </c>
      <c r="E42" s="54">
        <f t="shared" si="7"/>
        <v>10057950</v>
      </c>
      <c r="F42" s="54">
        <f t="shared" si="7"/>
        <v>10057950</v>
      </c>
      <c r="G42" s="54">
        <f t="shared" si="7"/>
        <v>1000000</v>
      </c>
      <c r="H42" s="54">
        <f t="shared" si="7"/>
        <v>800000</v>
      </c>
      <c r="I42" s="54">
        <f t="shared" si="7"/>
        <v>1225598</v>
      </c>
      <c r="J42" s="54">
        <f t="shared" si="7"/>
        <v>3025598</v>
      </c>
      <c r="K42" s="54">
        <f t="shared" si="7"/>
        <v>983025</v>
      </c>
      <c r="L42" s="54">
        <f t="shared" si="7"/>
        <v>697255</v>
      </c>
      <c r="M42" s="54">
        <f t="shared" si="7"/>
        <v>1661875</v>
      </c>
      <c r="N42" s="54">
        <f t="shared" si="7"/>
        <v>3342155</v>
      </c>
      <c r="O42" s="54">
        <f t="shared" si="7"/>
        <v>1190352</v>
      </c>
      <c r="P42" s="54">
        <f t="shared" si="7"/>
        <v>0</v>
      </c>
      <c r="Q42" s="54">
        <f t="shared" si="7"/>
        <v>1777170</v>
      </c>
      <c r="R42" s="54">
        <f t="shared" si="7"/>
        <v>2967522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9335275</v>
      </c>
      <c r="X42" s="54">
        <f t="shared" si="7"/>
        <v>7543463</v>
      </c>
      <c r="Y42" s="54">
        <f t="shared" si="7"/>
        <v>1791812</v>
      </c>
      <c r="Z42" s="184">
        <f t="shared" si="5"/>
        <v>23.753175431496118</v>
      </c>
      <c r="AA42" s="130">
        <f aca="true" t="shared" si="8" ref="AA42:AA48">AA12+AA27</f>
        <v>10057950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25379132</v>
      </c>
      <c r="D49" s="218">
        <f t="shared" si="9"/>
        <v>0</v>
      </c>
      <c r="E49" s="220">
        <f t="shared" si="9"/>
        <v>32976700</v>
      </c>
      <c r="F49" s="220">
        <f t="shared" si="9"/>
        <v>32976700</v>
      </c>
      <c r="G49" s="220">
        <f t="shared" si="9"/>
        <v>1752931</v>
      </c>
      <c r="H49" s="220">
        <f t="shared" si="9"/>
        <v>1121747</v>
      </c>
      <c r="I49" s="220">
        <f t="shared" si="9"/>
        <v>1937147</v>
      </c>
      <c r="J49" s="220">
        <f t="shared" si="9"/>
        <v>4811825</v>
      </c>
      <c r="K49" s="220">
        <f t="shared" si="9"/>
        <v>2062678</v>
      </c>
      <c r="L49" s="220">
        <f t="shared" si="9"/>
        <v>952385</v>
      </c>
      <c r="M49" s="220">
        <f t="shared" si="9"/>
        <v>2021509</v>
      </c>
      <c r="N49" s="220">
        <f t="shared" si="9"/>
        <v>5036572</v>
      </c>
      <c r="O49" s="220">
        <f t="shared" si="9"/>
        <v>1190352</v>
      </c>
      <c r="P49" s="220">
        <f t="shared" si="9"/>
        <v>443849</v>
      </c>
      <c r="Q49" s="220">
        <f t="shared" si="9"/>
        <v>1777170</v>
      </c>
      <c r="R49" s="220">
        <f t="shared" si="9"/>
        <v>3411371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13259768</v>
      </c>
      <c r="X49" s="220">
        <f t="shared" si="9"/>
        <v>24732526</v>
      </c>
      <c r="Y49" s="220">
        <f t="shared" si="9"/>
        <v>-11472758</v>
      </c>
      <c r="Z49" s="221">
        <f t="shared" si="5"/>
        <v>-46.387328168582535</v>
      </c>
      <c r="AA49" s="222">
        <f>SUM(AA41:AA48)</f>
        <v>32976700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521211</v>
      </c>
      <c r="H66" s="275">
        <v>325741</v>
      </c>
      <c r="I66" s="275">
        <v>369525</v>
      </c>
      <c r="J66" s="275">
        <v>1216477</v>
      </c>
      <c r="K66" s="275">
        <v>632525</v>
      </c>
      <c r="L66" s="275">
        <v>523652</v>
      </c>
      <c r="M66" s="275">
        <v>330721</v>
      </c>
      <c r="N66" s="275">
        <v>1486898</v>
      </c>
      <c r="O66" s="275">
        <v>261706</v>
      </c>
      <c r="P66" s="275">
        <v>243437</v>
      </c>
      <c r="Q66" s="275">
        <v>114744</v>
      </c>
      <c r="R66" s="275">
        <v>619887</v>
      </c>
      <c r="S66" s="275"/>
      <c r="T66" s="275"/>
      <c r="U66" s="275"/>
      <c r="V66" s="275"/>
      <c r="W66" s="275">
        <v>3323262</v>
      </c>
      <c r="X66" s="275"/>
      <c r="Y66" s="275">
        <v>3323262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6500000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6500000</v>
      </c>
      <c r="F69" s="220">
        <f t="shared" si="12"/>
        <v>0</v>
      </c>
      <c r="G69" s="220">
        <f t="shared" si="12"/>
        <v>521211</v>
      </c>
      <c r="H69" s="220">
        <f t="shared" si="12"/>
        <v>325741</v>
      </c>
      <c r="I69" s="220">
        <f t="shared" si="12"/>
        <v>369525</v>
      </c>
      <c r="J69" s="220">
        <f t="shared" si="12"/>
        <v>1216477</v>
      </c>
      <c r="K69" s="220">
        <f t="shared" si="12"/>
        <v>632525</v>
      </c>
      <c r="L69" s="220">
        <f t="shared" si="12"/>
        <v>523652</v>
      </c>
      <c r="M69" s="220">
        <f t="shared" si="12"/>
        <v>330721</v>
      </c>
      <c r="N69" s="220">
        <f t="shared" si="12"/>
        <v>1486898</v>
      </c>
      <c r="O69" s="220">
        <f t="shared" si="12"/>
        <v>261706</v>
      </c>
      <c r="P69" s="220">
        <f t="shared" si="12"/>
        <v>243437</v>
      </c>
      <c r="Q69" s="220">
        <f t="shared" si="12"/>
        <v>114744</v>
      </c>
      <c r="R69" s="220">
        <f t="shared" si="12"/>
        <v>619887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3323262</v>
      </c>
      <c r="X69" s="220">
        <f t="shared" si="12"/>
        <v>0</v>
      </c>
      <c r="Y69" s="220">
        <f t="shared" si="12"/>
        <v>3323262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24253257</v>
      </c>
      <c r="D5" s="357">
        <f t="shared" si="0"/>
        <v>0</v>
      </c>
      <c r="E5" s="356">
        <f t="shared" si="0"/>
        <v>22918750</v>
      </c>
      <c r="F5" s="358">
        <f t="shared" si="0"/>
        <v>22918750</v>
      </c>
      <c r="G5" s="358">
        <f t="shared" si="0"/>
        <v>752931</v>
      </c>
      <c r="H5" s="356">
        <f t="shared" si="0"/>
        <v>321747</v>
      </c>
      <c r="I5" s="356">
        <f t="shared" si="0"/>
        <v>711549</v>
      </c>
      <c r="J5" s="358">
        <f t="shared" si="0"/>
        <v>1786227</v>
      </c>
      <c r="K5" s="358">
        <f t="shared" si="0"/>
        <v>1079653</v>
      </c>
      <c r="L5" s="356">
        <f t="shared" si="0"/>
        <v>255130</v>
      </c>
      <c r="M5" s="356">
        <f t="shared" si="0"/>
        <v>359634</v>
      </c>
      <c r="N5" s="358">
        <f t="shared" si="0"/>
        <v>1694417</v>
      </c>
      <c r="O5" s="358">
        <f t="shared" si="0"/>
        <v>0</v>
      </c>
      <c r="P5" s="356">
        <f t="shared" si="0"/>
        <v>443849</v>
      </c>
      <c r="Q5" s="356">
        <f t="shared" si="0"/>
        <v>0</v>
      </c>
      <c r="R5" s="358">
        <f t="shared" si="0"/>
        <v>443849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3924493</v>
      </c>
      <c r="X5" s="356">
        <f t="shared" si="0"/>
        <v>17189063</v>
      </c>
      <c r="Y5" s="358">
        <f t="shared" si="0"/>
        <v>-13264570</v>
      </c>
      <c r="Z5" s="359">
        <f>+IF(X5&lt;&gt;0,+(Y5/X5)*100,0)</f>
        <v>-77.16866242214599</v>
      </c>
      <c r="AA5" s="360">
        <f>+AA6+AA8+AA11+AA13+AA15</f>
        <v>22918750</v>
      </c>
    </row>
    <row r="6" spans="1:27" ht="12.75">
      <c r="A6" s="361" t="s">
        <v>205</v>
      </c>
      <c r="B6" s="142"/>
      <c r="C6" s="60">
        <f>+C7</f>
        <v>24253257</v>
      </c>
      <c r="D6" s="340">
        <f aca="true" t="shared" si="1" ref="D6:AA6">+D7</f>
        <v>0</v>
      </c>
      <c r="E6" s="60">
        <f t="shared" si="1"/>
        <v>11092250</v>
      </c>
      <c r="F6" s="59">
        <f t="shared" si="1"/>
        <v>11092250</v>
      </c>
      <c r="G6" s="59">
        <f t="shared" si="1"/>
        <v>0</v>
      </c>
      <c r="H6" s="60">
        <f t="shared" si="1"/>
        <v>0</v>
      </c>
      <c r="I6" s="60">
        <f t="shared" si="1"/>
        <v>194799</v>
      </c>
      <c r="J6" s="59">
        <f t="shared" si="1"/>
        <v>194799</v>
      </c>
      <c r="K6" s="59">
        <f t="shared" si="1"/>
        <v>1029868</v>
      </c>
      <c r="L6" s="60">
        <f t="shared" si="1"/>
        <v>200000</v>
      </c>
      <c r="M6" s="60">
        <f t="shared" si="1"/>
        <v>359634</v>
      </c>
      <c r="N6" s="59">
        <f t="shared" si="1"/>
        <v>1589502</v>
      </c>
      <c r="O6" s="59">
        <f t="shared" si="1"/>
        <v>0</v>
      </c>
      <c r="P6" s="60">
        <f t="shared" si="1"/>
        <v>443849</v>
      </c>
      <c r="Q6" s="60">
        <f t="shared" si="1"/>
        <v>0</v>
      </c>
      <c r="R6" s="59">
        <f t="shared" si="1"/>
        <v>443849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2228150</v>
      </c>
      <c r="X6" s="60">
        <f t="shared" si="1"/>
        <v>8319188</v>
      </c>
      <c r="Y6" s="59">
        <f t="shared" si="1"/>
        <v>-6091038</v>
      </c>
      <c r="Z6" s="61">
        <f>+IF(X6&lt;&gt;0,+(Y6/X6)*100,0)</f>
        <v>-73.21673701808398</v>
      </c>
      <c r="AA6" s="62">
        <f t="shared" si="1"/>
        <v>11092250</v>
      </c>
    </row>
    <row r="7" spans="1:27" ht="12.75">
      <c r="A7" s="291" t="s">
        <v>229</v>
      </c>
      <c r="B7" s="142"/>
      <c r="C7" s="60">
        <v>24253257</v>
      </c>
      <c r="D7" s="340"/>
      <c r="E7" s="60">
        <v>11092250</v>
      </c>
      <c r="F7" s="59">
        <v>11092250</v>
      </c>
      <c r="G7" s="59"/>
      <c r="H7" s="60"/>
      <c r="I7" s="60">
        <v>194799</v>
      </c>
      <c r="J7" s="59">
        <v>194799</v>
      </c>
      <c r="K7" s="59">
        <v>1029868</v>
      </c>
      <c r="L7" s="60">
        <v>200000</v>
      </c>
      <c r="M7" s="60">
        <v>359634</v>
      </c>
      <c r="N7" s="59">
        <v>1589502</v>
      </c>
      <c r="O7" s="59"/>
      <c r="P7" s="60">
        <v>443849</v>
      </c>
      <c r="Q7" s="60"/>
      <c r="R7" s="59">
        <v>443849</v>
      </c>
      <c r="S7" s="59"/>
      <c r="T7" s="60"/>
      <c r="U7" s="60"/>
      <c r="V7" s="59"/>
      <c r="W7" s="59">
        <v>2228150</v>
      </c>
      <c r="X7" s="60">
        <v>8319188</v>
      </c>
      <c r="Y7" s="59">
        <v>-6091038</v>
      </c>
      <c r="Z7" s="61">
        <v>-73.22</v>
      </c>
      <c r="AA7" s="62">
        <v>11092250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11826500</v>
      </c>
      <c r="F8" s="59">
        <f t="shared" si="2"/>
        <v>11826500</v>
      </c>
      <c r="G8" s="59">
        <f t="shared" si="2"/>
        <v>752931</v>
      </c>
      <c r="H8" s="60">
        <f t="shared" si="2"/>
        <v>321747</v>
      </c>
      <c r="I8" s="60">
        <f t="shared" si="2"/>
        <v>516750</v>
      </c>
      <c r="J8" s="59">
        <f t="shared" si="2"/>
        <v>1591428</v>
      </c>
      <c r="K8" s="59">
        <f t="shared" si="2"/>
        <v>49785</v>
      </c>
      <c r="L8" s="60">
        <f t="shared" si="2"/>
        <v>55130</v>
      </c>
      <c r="M8" s="60">
        <f t="shared" si="2"/>
        <v>0</v>
      </c>
      <c r="N8" s="59">
        <f t="shared" si="2"/>
        <v>104915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1696343</v>
      </c>
      <c r="X8" s="60">
        <f t="shared" si="2"/>
        <v>8869875</v>
      </c>
      <c r="Y8" s="59">
        <f t="shared" si="2"/>
        <v>-7173532</v>
      </c>
      <c r="Z8" s="61">
        <f>+IF(X8&lt;&gt;0,+(Y8/X8)*100,0)</f>
        <v>-80.87523217632717</v>
      </c>
      <c r="AA8" s="62">
        <f>SUM(AA9:AA10)</f>
        <v>11826500</v>
      </c>
    </row>
    <row r="9" spans="1:27" ht="12.75">
      <c r="A9" s="291" t="s">
        <v>230</v>
      </c>
      <c r="B9" s="142"/>
      <c r="C9" s="60"/>
      <c r="D9" s="340"/>
      <c r="E9" s="60">
        <v>11826500</v>
      </c>
      <c r="F9" s="59">
        <v>11826500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8869875</v>
      </c>
      <c r="Y9" s="59">
        <v>-8869875</v>
      </c>
      <c r="Z9" s="61">
        <v>-100</v>
      </c>
      <c r="AA9" s="62">
        <v>11826500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>
        <v>752931</v>
      </c>
      <c r="H10" s="60">
        <v>321747</v>
      </c>
      <c r="I10" s="60">
        <v>516750</v>
      </c>
      <c r="J10" s="59">
        <v>1591428</v>
      </c>
      <c r="K10" s="59">
        <v>49785</v>
      </c>
      <c r="L10" s="60">
        <v>55130</v>
      </c>
      <c r="M10" s="60"/>
      <c r="N10" s="59">
        <v>104915</v>
      </c>
      <c r="O10" s="59"/>
      <c r="P10" s="60"/>
      <c r="Q10" s="60"/>
      <c r="R10" s="59"/>
      <c r="S10" s="59"/>
      <c r="T10" s="60"/>
      <c r="U10" s="60"/>
      <c r="V10" s="59"/>
      <c r="W10" s="59">
        <v>1696343</v>
      </c>
      <c r="X10" s="60"/>
      <c r="Y10" s="59">
        <v>1696343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1125875</v>
      </c>
      <c r="D22" s="344">
        <f t="shared" si="6"/>
        <v>0</v>
      </c>
      <c r="E22" s="343">
        <f t="shared" si="6"/>
        <v>10057950</v>
      </c>
      <c r="F22" s="345">
        <f t="shared" si="6"/>
        <v>10057950</v>
      </c>
      <c r="G22" s="345">
        <f t="shared" si="6"/>
        <v>1000000</v>
      </c>
      <c r="H22" s="343">
        <f t="shared" si="6"/>
        <v>800000</v>
      </c>
      <c r="I22" s="343">
        <f t="shared" si="6"/>
        <v>1225598</v>
      </c>
      <c r="J22" s="345">
        <f t="shared" si="6"/>
        <v>3025598</v>
      </c>
      <c r="K22" s="345">
        <f t="shared" si="6"/>
        <v>983025</v>
      </c>
      <c r="L22" s="343">
        <f t="shared" si="6"/>
        <v>697255</v>
      </c>
      <c r="M22" s="343">
        <f t="shared" si="6"/>
        <v>1661875</v>
      </c>
      <c r="N22" s="345">
        <f t="shared" si="6"/>
        <v>3342155</v>
      </c>
      <c r="O22" s="345">
        <f t="shared" si="6"/>
        <v>1190352</v>
      </c>
      <c r="P22" s="343">
        <f t="shared" si="6"/>
        <v>0</v>
      </c>
      <c r="Q22" s="343">
        <f t="shared" si="6"/>
        <v>1777170</v>
      </c>
      <c r="R22" s="345">
        <f t="shared" si="6"/>
        <v>2967522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9335275</v>
      </c>
      <c r="X22" s="343">
        <f t="shared" si="6"/>
        <v>7543463</v>
      </c>
      <c r="Y22" s="345">
        <f t="shared" si="6"/>
        <v>1791812</v>
      </c>
      <c r="Z22" s="336">
        <f>+IF(X22&lt;&gt;0,+(Y22/X22)*100,0)</f>
        <v>23.753175431496118</v>
      </c>
      <c r="AA22" s="350">
        <f>SUM(AA23:AA32)</f>
        <v>10057950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147871</v>
      </c>
      <c r="D24" s="340"/>
      <c r="E24" s="60">
        <v>8680000</v>
      </c>
      <c r="F24" s="59">
        <v>8680000</v>
      </c>
      <c r="G24" s="59">
        <v>1000000</v>
      </c>
      <c r="H24" s="60">
        <v>800000</v>
      </c>
      <c r="I24" s="60">
        <v>983025</v>
      </c>
      <c r="J24" s="59">
        <v>2783025</v>
      </c>
      <c r="K24" s="59">
        <v>983025</v>
      </c>
      <c r="L24" s="60">
        <v>697255</v>
      </c>
      <c r="M24" s="60">
        <v>1661875</v>
      </c>
      <c r="N24" s="59">
        <v>3342155</v>
      </c>
      <c r="O24" s="59">
        <v>632433</v>
      </c>
      <c r="P24" s="60"/>
      <c r="Q24" s="60">
        <v>899588</v>
      </c>
      <c r="R24" s="59">
        <v>1532021</v>
      </c>
      <c r="S24" s="59"/>
      <c r="T24" s="60"/>
      <c r="U24" s="60"/>
      <c r="V24" s="59"/>
      <c r="W24" s="59">
        <v>7657201</v>
      </c>
      <c r="X24" s="60">
        <v>6510000</v>
      </c>
      <c r="Y24" s="59">
        <v>1147201</v>
      </c>
      <c r="Z24" s="61">
        <v>17.62</v>
      </c>
      <c r="AA24" s="62">
        <v>8680000</v>
      </c>
    </row>
    <row r="25" spans="1:27" ht="12.75">
      <c r="A25" s="361" t="s">
        <v>239</v>
      </c>
      <c r="B25" s="142"/>
      <c r="C25" s="60"/>
      <c r="D25" s="340"/>
      <c r="E25" s="60">
        <v>1377950</v>
      </c>
      <c r="F25" s="59">
        <v>1377950</v>
      </c>
      <c r="G25" s="59"/>
      <c r="H25" s="60"/>
      <c r="I25" s="60">
        <v>242573</v>
      </c>
      <c r="J25" s="59">
        <v>242573</v>
      </c>
      <c r="K25" s="59"/>
      <c r="L25" s="60"/>
      <c r="M25" s="60"/>
      <c r="N25" s="59"/>
      <c r="O25" s="59">
        <v>557919</v>
      </c>
      <c r="P25" s="60"/>
      <c r="Q25" s="60">
        <v>759913</v>
      </c>
      <c r="R25" s="59">
        <v>1317832</v>
      </c>
      <c r="S25" s="59"/>
      <c r="T25" s="60"/>
      <c r="U25" s="60"/>
      <c r="V25" s="59"/>
      <c r="W25" s="59">
        <v>1560405</v>
      </c>
      <c r="X25" s="60">
        <v>1033463</v>
      </c>
      <c r="Y25" s="59">
        <v>526942</v>
      </c>
      <c r="Z25" s="61">
        <v>50.99</v>
      </c>
      <c r="AA25" s="62">
        <v>1377950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978004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>
        <v>117669</v>
      </c>
      <c r="R32" s="59">
        <v>117669</v>
      </c>
      <c r="S32" s="59"/>
      <c r="T32" s="60"/>
      <c r="U32" s="60"/>
      <c r="V32" s="59"/>
      <c r="W32" s="59">
        <v>117669</v>
      </c>
      <c r="X32" s="60"/>
      <c r="Y32" s="59">
        <v>117669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25379132</v>
      </c>
      <c r="D60" s="346">
        <f t="shared" si="14"/>
        <v>0</v>
      </c>
      <c r="E60" s="219">
        <f t="shared" si="14"/>
        <v>32976700</v>
      </c>
      <c r="F60" s="264">
        <f t="shared" si="14"/>
        <v>32976700</v>
      </c>
      <c r="G60" s="264">
        <f t="shared" si="14"/>
        <v>1752931</v>
      </c>
      <c r="H60" s="219">
        <f t="shared" si="14"/>
        <v>1121747</v>
      </c>
      <c r="I60" s="219">
        <f t="shared" si="14"/>
        <v>1937147</v>
      </c>
      <c r="J60" s="264">
        <f t="shared" si="14"/>
        <v>4811825</v>
      </c>
      <c r="K60" s="264">
        <f t="shared" si="14"/>
        <v>2062678</v>
      </c>
      <c r="L60" s="219">
        <f t="shared" si="14"/>
        <v>952385</v>
      </c>
      <c r="M60" s="219">
        <f t="shared" si="14"/>
        <v>2021509</v>
      </c>
      <c r="N60" s="264">
        <f t="shared" si="14"/>
        <v>5036572</v>
      </c>
      <c r="O60" s="264">
        <f t="shared" si="14"/>
        <v>1190352</v>
      </c>
      <c r="P60" s="219">
        <f t="shared" si="14"/>
        <v>443849</v>
      </c>
      <c r="Q60" s="219">
        <f t="shared" si="14"/>
        <v>1777170</v>
      </c>
      <c r="R60" s="264">
        <f t="shared" si="14"/>
        <v>3411371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13259768</v>
      </c>
      <c r="X60" s="219">
        <f t="shared" si="14"/>
        <v>24732526</v>
      </c>
      <c r="Y60" s="264">
        <f t="shared" si="14"/>
        <v>-11472758</v>
      </c>
      <c r="Z60" s="337">
        <f>+IF(X60&lt;&gt;0,+(Y60/X60)*100,0)</f>
        <v>-46.387328168582535</v>
      </c>
      <c r="AA60" s="232">
        <f>+AA57+AA54+AA51+AA40+AA37+AA34+AA22+AA5</f>
        <v>32976700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2017-05-05T12:10:37Z</dcterms:created>
  <dcterms:modified xsi:type="dcterms:W3CDTF">2017-05-05T12:10:40Z</dcterms:modified>
  <cp:category/>
  <cp:version/>
  <cp:contentType/>
  <cp:contentStatus/>
</cp:coreProperties>
</file>