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<sst xmlns="http://schemas.openxmlformats.org/spreadsheetml/2006/main" count="857" uniqueCount="303">
  <si>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Intsika Yethu(EC135)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</si>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</sst>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3308521</v>
      </c>
      <c r="C5" s="19">
        <v>0</v>
      </c>
      <c r="D5" s="59">
        <v>3609000</v>
      </c>
      <c r="E5" s="60">
        <v>3609000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2706750</v>
      </c>
      <c r="X5" s="60">
        <v>-2706750</v>
      </c>
      <c r="Y5" s="61">
        <v>-100</v>
      </c>
      <c r="Z5" s="62">
        <v>3609000</v>
      </c>
    </row>
    <row r="6" spans="1:26" ht="12.75">
      <c r="A6" s="58" t="s">
        <v>32</v>
      </c>
      <c r="B6" s="19">
        <v>597108</v>
      </c>
      <c r="C6" s="19">
        <v>0</v>
      </c>
      <c r="D6" s="59">
        <v>6180821</v>
      </c>
      <c r="E6" s="60">
        <v>6180821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519003</v>
      </c>
      <c r="X6" s="60">
        <v>-519003</v>
      </c>
      <c r="Y6" s="61">
        <v>-100</v>
      </c>
      <c r="Z6" s="62">
        <v>6180821</v>
      </c>
    </row>
    <row r="7" spans="1:26" ht="12.75">
      <c r="A7" s="58" t="s">
        <v>33</v>
      </c>
      <c r="B7" s="19">
        <v>2694006</v>
      </c>
      <c r="C7" s="19">
        <v>0</v>
      </c>
      <c r="D7" s="59">
        <v>309000</v>
      </c>
      <c r="E7" s="60">
        <v>309000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231750</v>
      </c>
      <c r="X7" s="60">
        <v>-231750</v>
      </c>
      <c r="Y7" s="61">
        <v>-100</v>
      </c>
      <c r="Z7" s="62">
        <v>309000</v>
      </c>
    </row>
    <row r="8" spans="1:26" ht="12.75">
      <c r="A8" s="58" t="s">
        <v>34</v>
      </c>
      <c r="B8" s="19">
        <v>171951852</v>
      </c>
      <c r="C8" s="19">
        <v>0</v>
      </c>
      <c r="D8" s="59">
        <v>166235000</v>
      </c>
      <c r="E8" s="60">
        <v>166235000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165907000</v>
      </c>
      <c r="X8" s="60">
        <v>-165907000</v>
      </c>
      <c r="Y8" s="61">
        <v>-100</v>
      </c>
      <c r="Z8" s="62">
        <v>166235000</v>
      </c>
    </row>
    <row r="9" spans="1:26" ht="12.75">
      <c r="A9" s="58" t="s">
        <v>35</v>
      </c>
      <c r="B9" s="19">
        <v>5772429</v>
      </c>
      <c r="C9" s="19">
        <v>0</v>
      </c>
      <c r="D9" s="59">
        <v>6265188</v>
      </c>
      <c r="E9" s="60">
        <v>6265188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37612494</v>
      </c>
      <c r="X9" s="60">
        <v>-37612494</v>
      </c>
      <c r="Y9" s="61">
        <v>-100</v>
      </c>
      <c r="Z9" s="62">
        <v>6265188</v>
      </c>
    </row>
    <row r="10" spans="1:26" ht="22.5">
      <c r="A10" s="63" t="s">
        <v>278</v>
      </c>
      <c r="B10" s="64">
        <f>SUM(B5:B9)</f>
        <v>184323916</v>
      </c>
      <c r="C10" s="64">
        <f>SUM(C5:C9)</f>
        <v>0</v>
      </c>
      <c r="D10" s="65">
        <f aca="true" t="shared" si="0" ref="D10:Z10">SUM(D5:D9)</f>
        <v>182599009</v>
      </c>
      <c r="E10" s="66">
        <f t="shared" si="0"/>
        <v>182599009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206976997</v>
      </c>
      <c r="X10" s="66">
        <f t="shared" si="0"/>
        <v>-206976997</v>
      </c>
      <c r="Y10" s="67">
        <f>+IF(W10&lt;&gt;0,(X10/W10)*100,0)</f>
        <v>-100</v>
      </c>
      <c r="Z10" s="68">
        <f t="shared" si="0"/>
        <v>182599009</v>
      </c>
    </row>
    <row r="11" spans="1:26" ht="12.75">
      <c r="A11" s="58" t="s">
        <v>37</v>
      </c>
      <c r="B11" s="19">
        <v>86719119</v>
      </c>
      <c r="C11" s="19">
        <v>0</v>
      </c>
      <c r="D11" s="59">
        <v>103388000</v>
      </c>
      <c r="E11" s="60">
        <v>103388000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77540985</v>
      </c>
      <c r="X11" s="60">
        <v>-77540985</v>
      </c>
      <c r="Y11" s="61">
        <v>-100</v>
      </c>
      <c r="Z11" s="62">
        <v>103388000</v>
      </c>
    </row>
    <row r="12" spans="1:26" ht="12.75">
      <c r="A12" s="58" t="s">
        <v>38</v>
      </c>
      <c r="B12" s="19">
        <v>13799582</v>
      </c>
      <c r="C12" s="19">
        <v>0</v>
      </c>
      <c r="D12" s="59">
        <v>14464000</v>
      </c>
      <c r="E12" s="60">
        <v>14464000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10847889</v>
      </c>
      <c r="X12" s="60">
        <v>-10847889</v>
      </c>
      <c r="Y12" s="61">
        <v>-100</v>
      </c>
      <c r="Z12" s="62">
        <v>14464000</v>
      </c>
    </row>
    <row r="13" spans="1:26" ht="12.75">
      <c r="A13" s="58" t="s">
        <v>279</v>
      </c>
      <c r="B13" s="19">
        <v>30814801</v>
      </c>
      <c r="C13" s="19">
        <v>0</v>
      </c>
      <c r="D13" s="59">
        <v>30070000</v>
      </c>
      <c r="E13" s="60">
        <v>30070000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30070377</v>
      </c>
      <c r="X13" s="60">
        <v>-30070377</v>
      </c>
      <c r="Y13" s="61">
        <v>-100</v>
      </c>
      <c r="Z13" s="62">
        <v>30070000</v>
      </c>
    </row>
    <row r="14" spans="1:26" ht="12.75">
      <c r="A14" s="58" t="s">
        <v>40</v>
      </c>
      <c r="B14" s="19">
        <v>509567</v>
      </c>
      <c r="C14" s="19">
        <v>0</v>
      </c>
      <c r="D14" s="59">
        <v>38000</v>
      </c>
      <c r="E14" s="60">
        <v>38000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28503</v>
      </c>
      <c r="X14" s="60">
        <v>-28503</v>
      </c>
      <c r="Y14" s="61">
        <v>-100</v>
      </c>
      <c r="Z14" s="62">
        <v>38000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4080000</v>
      </c>
      <c r="E16" s="60">
        <v>4080000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3060000</v>
      </c>
      <c r="X16" s="60">
        <v>-3060000</v>
      </c>
      <c r="Y16" s="61">
        <v>-100</v>
      </c>
      <c r="Z16" s="62">
        <v>4080000</v>
      </c>
    </row>
    <row r="17" spans="1:26" ht="12.75">
      <c r="A17" s="58" t="s">
        <v>43</v>
      </c>
      <c r="B17" s="19">
        <v>46191463</v>
      </c>
      <c r="C17" s="19">
        <v>0</v>
      </c>
      <c r="D17" s="59">
        <v>102334644</v>
      </c>
      <c r="E17" s="60">
        <v>102334644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75622257</v>
      </c>
      <c r="X17" s="60">
        <v>-75622257</v>
      </c>
      <c r="Y17" s="61">
        <v>-100</v>
      </c>
      <c r="Z17" s="62">
        <v>102334644</v>
      </c>
    </row>
    <row r="18" spans="1:26" ht="12.75">
      <c r="A18" s="70" t="s">
        <v>44</v>
      </c>
      <c r="B18" s="71">
        <f>SUM(B11:B17)</f>
        <v>178034532</v>
      </c>
      <c r="C18" s="71">
        <f>SUM(C11:C17)</f>
        <v>0</v>
      </c>
      <c r="D18" s="72">
        <f aca="true" t="shared" si="1" ref="D18:Z18">SUM(D11:D17)</f>
        <v>254374644</v>
      </c>
      <c r="E18" s="73">
        <f t="shared" si="1"/>
        <v>254374644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0</v>
      </c>
      <c r="W18" s="73">
        <f t="shared" si="1"/>
        <v>197170011</v>
      </c>
      <c r="X18" s="73">
        <f t="shared" si="1"/>
        <v>-197170011</v>
      </c>
      <c r="Y18" s="67">
        <f>+IF(W18&lt;&gt;0,(X18/W18)*100,0)</f>
        <v>-100</v>
      </c>
      <c r="Z18" s="74">
        <f t="shared" si="1"/>
        <v>254374644</v>
      </c>
    </row>
    <row r="19" spans="1:26" ht="12.75">
      <c r="A19" s="70" t="s">
        <v>45</v>
      </c>
      <c r="B19" s="75">
        <f>+B10-B18</f>
        <v>6289384</v>
      </c>
      <c r="C19" s="75">
        <f>+C10-C18</f>
        <v>0</v>
      </c>
      <c r="D19" s="76">
        <f aca="true" t="shared" si="2" ref="D19:Z19">+D10-D18</f>
        <v>-71775635</v>
      </c>
      <c r="E19" s="77">
        <f t="shared" si="2"/>
        <v>-71775635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0</v>
      </c>
      <c r="W19" s="77">
        <f>IF(E10=E18,0,W10-W18)</f>
        <v>9806986</v>
      </c>
      <c r="X19" s="77">
        <f t="shared" si="2"/>
        <v>-9806986</v>
      </c>
      <c r="Y19" s="78">
        <f>+IF(W19&lt;&gt;0,(X19/W19)*100,0)</f>
        <v>-100</v>
      </c>
      <c r="Z19" s="79">
        <f t="shared" si="2"/>
        <v>-71775635</v>
      </c>
    </row>
    <row r="20" spans="1:26" ht="12.75">
      <c r="A20" s="58" t="s">
        <v>46</v>
      </c>
      <c r="B20" s="19">
        <v>43362000</v>
      </c>
      <c r="C20" s="19">
        <v>0</v>
      </c>
      <c r="D20" s="59">
        <v>39895000</v>
      </c>
      <c r="E20" s="60">
        <v>39895000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39895000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49651384</v>
      </c>
      <c r="C22" s="86">
        <f>SUM(C19:C21)</f>
        <v>0</v>
      </c>
      <c r="D22" s="87">
        <f aca="true" t="shared" si="3" ref="D22:Z22">SUM(D19:D21)</f>
        <v>-31880635</v>
      </c>
      <c r="E22" s="88">
        <f t="shared" si="3"/>
        <v>-31880635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0</v>
      </c>
      <c r="W22" s="88">
        <f t="shared" si="3"/>
        <v>9806986</v>
      </c>
      <c r="X22" s="88">
        <f t="shared" si="3"/>
        <v>-9806986</v>
      </c>
      <c r="Y22" s="89">
        <f>+IF(W22&lt;&gt;0,(X22/W22)*100,0)</f>
        <v>-100</v>
      </c>
      <c r="Z22" s="90">
        <f t="shared" si="3"/>
        <v>-31880635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49651384</v>
      </c>
      <c r="C24" s="75">
        <f>SUM(C22:C23)</f>
        <v>0</v>
      </c>
      <c r="D24" s="76">
        <f aca="true" t="shared" si="4" ref="D24:Z24">SUM(D22:D23)</f>
        <v>-31880635</v>
      </c>
      <c r="E24" s="77">
        <f t="shared" si="4"/>
        <v>-31880635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0</v>
      </c>
      <c r="W24" s="77">
        <f t="shared" si="4"/>
        <v>9806986</v>
      </c>
      <c r="X24" s="77">
        <f t="shared" si="4"/>
        <v>-9806986</v>
      </c>
      <c r="Y24" s="78">
        <f>+IF(W24&lt;&gt;0,(X24/W24)*100,0)</f>
        <v>-100</v>
      </c>
      <c r="Z24" s="79">
        <f t="shared" si="4"/>
        <v>-31880635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233587878</v>
      </c>
      <c r="C27" s="22">
        <v>0</v>
      </c>
      <c r="D27" s="99">
        <v>38100710</v>
      </c>
      <c r="E27" s="100">
        <v>38100710</v>
      </c>
      <c r="F27" s="100">
        <v>1876513</v>
      </c>
      <c r="G27" s="100">
        <v>819266</v>
      </c>
      <c r="H27" s="100">
        <v>5232381</v>
      </c>
      <c r="I27" s="100">
        <v>7928160</v>
      </c>
      <c r="J27" s="100">
        <v>0</v>
      </c>
      <c r="K27" s="100">
        <v>1068035</v>
      </c>
      <c r="L27" s="100">
        <v>1522555</v>
      </c>
      <c r="M27" s="100">
        <v>2590590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10518750</v>
      </c>
      <c r="W27" s="100">
        <v>28575533</v>
      </c>
      <c r="X27" s="100">
        <v>-18056783</v>
      </c>
      <c r="Y27" s="101">
        <v>-63.19</v>
      </c>
      <c r="Z27" s="102">
        <v>38100710</v>
      </c>
    </row>
    <row r="28" spans="1:26" ht="12.75">
      <c r="A28" s="103" t="s">
        <v>46</v>
      </c>
      <c r="B28" s="19">
        <v>233587878</v>
      </c>
      <c r="C28" s="19">
        <v>0</v>
      </c>
      <c r="D28" s="59">
        <v>37900710</v>
      </c>
      <c r="E28" s="60">
        <v>37900710</v>
      </c>
      <c r="F28" s="60">
        <v>1876513</v>
      </c>
      <c r="G28" s="60">
        <v>819266</v>
      </c>
      <c r="H28" s="60">
        <v>5232381</v>
      </c>
      <c r="I28" s="60">
        <v>7928160</v>
      </c>
      <c r="J28" s="60">
        <v>0</v>
      </c>
      <c r="K28" s="60">
        <v>1068035</v>
      </c>
      <c r="L28" s="60">
        <v>1522555</v>
      </c>
      <c r="M28" s="60">
        <v>2590590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10518750</v>
      </c>
      <c r="W28" s="60">
        <v>28425533</v>
      </c>
      <c r="X28" s="60">
        <v>-17906783</v>
      </c>
      <c r="Y28" s="61">
        <v>-63</v>
      </c>
      <c r="Z28" s="62">
        <v>37900710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200000</v>
      </c>
      <c r="E31" s="60">
        <v>200000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150000</v>
      </c>
      <c r="X31" s="60">
        <v>-150000</v>
      </c>
      <c r="Y31" s="61">
        <v>-100</v>
      </c>
      <c r="Z31" s="62">
        <v>200000</v>
      </c>
    </row>
    <row r="32" spans="1:26" ht="12.75">
      <c r="A32" s="70" t="s">
        <v>54</v>
      </c>
      <c r="B32" s="22">
        <f>SUM(B28:B31)</f>
        <v>233587878</v>
      </c>
      <c r="C32" s="22">
        <f>SUM(C28:C31)</f>
        <v>0</v>
      </c>
      <c r="D32" s="99">
        <f aca="true" t="shared" si="5" ref="D32:Z32">SUM(D28:D31)</f>
        <v>38100710</v>
      </c>
      <c r="E32" s="100">
        <f t="shared" si="5"/>
        <v>38100710</v>
      </c>
      <c r="F32" s="100">
        <f t="shared" si="5"/>
        <v>1876513</v>
      </c>
      <c r="G32" s="100">
        <f t="shared" si="5"/>
        <v>819266</v>
      </c>
      <c r="H32" s="100">
        <f t="shared" si="5"/>
        <v>5232381</v>
      </c>
      <c r="I32" s="100">
        <f t="shared" si="5"/>
        <v>7928160</v>
      </c>
      <c r="J32" s="100">
        <f t="shared" si="5"/>
        <v>0</v>
      </c>
      <c r="K32" s="100">
        <f t="shared" si="5"/>
        <v>1068035</v>
      </c>
      <c r="L32" s="100">
        <f t="shared" si="5"/>
        <v>1522555</v>
      </c>
      <c r="M32" s="100">
        <f t="shared" si="5"/>
        <v>2590590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10518750</v>
      </c>
      <c r="W32" s="100">
        <f t="shared" si="5"/>
        <v>28575533</v>
      </c>
      <c r="X32" s="100">
        <f t="shared" si="5"/>
        <v>-18056783</v>
      </c>
      <c r="Y32" s="101">
        <f>+IF(W32&lt;&gt;0,(X32/W32)*100,0)</f>
        <v>-63.18966298896333</v>
      </c>
      <c r="Z32" s="102">
        <f t="shared" si="5"/>
        <v>38100710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65227921</v>
      </c>
      <c r="C35" s="19">
        <v>0</v>
      </c>
      <c r="D35" s="59">
        <v>86147000</v>
      </c>
      <c r="E35" s="60">
        <v>86147000</v>
      </c>
      <c r="F35" s="60">
        <v>114769223</v>
      </c>
      <c r="G35" s="60">
        <v>110592071</v>
      </c>
      <c r="H35" s="60">
        <v>0</v>
      </c>
      <c r="I35" s="60">
        <v>0</v>
      </c>
      <c r="J35" s="60">
        <v>89577362</v>
      </c>
      <c r="K35" s="60">
        <v>79104866</v>
      </c>
      <c r="L35" s="60">
        <v>0</v>
      </c>
      <c r="M35" s="60">
        <v>0</v>
      </c>
      <c r="N35" s="60">
        <v>105533649</v>
      </c>
      <c r="O35" s="60">
        <v>0</v>
      </c>
      <c r="P35" s="60">
        <v>0</v>
      </c>
      <c r="Q35" s="60">
        <v>105533649</v>
      </c>
      <c r="R35" s="60">
        <v>0</v>
      </c>
      <c r="S35" s="60">
        <v>0</v>
      </c>
      <c r="T35" s="60">
        <v>0</v>
      </c>
      <c r="U35" s="60">
        <v>0</v>
      </c>
      <c r="V35" s="60">
        <v>105533649</v>
      </c>
      <c r="W35" s="60">
        <v>64610250</v>
      </c>
      <c r="X35" s="60">
        <v>40923399</v>
      </c>
      <c r="Y35" s="61">
        <v>63.34</v>
      </c>
      <c r="Z35" s="62">
        <v>86147000</v>
      </c>
    </row>
    <row r="36" spans="1:26" ht="12.75">
      <c r="A36" s="58" t="s">
        <v>57</v>
      </c>
      <c r="B36" s="19">
        <v>568521878</v>
      </c>
      <c r="C36" s="19">
        <v>0</v>
      </c>
      <c r="D36" s="59">
        <v>555156000</v>
      </c>
      <c r="E36" s="60">
        <v>555156000</v>
      </c>
      <c r="F36" s="60">
        <v>572622966</v>
      </c>
      <c r="G36" s="60">
        <v>549692423</v>
      </c>
      <c r="H36" s="60">
        <v>0</v>
      </c>
      <c r="I36" s="60">
        <v>0</v>
      </c>
      <c r="J36" s="60">
        <v>556340049</v>
      </c>
      <c r="K36" s="60">
        <v>559746889</v>
      </c>
      <c r="L36" s="60">
        <v>0</v>
      </c>
      <c r="M36" s="60">
        <v>0</v>
      </c>
      <c r="N36" s="60">
        <v>562985647</v>
      </c>
      <c r="O36" s="60">
        <v>0</v>
      </c>
      <c r="P36" s="60">
        <v>0</v>
      </c>
      <c r="Q36" s="60">
        <v>562985647</v>
      </c>
      <c r="R36" s="60">
        <v>0</v>
      </c>
      <c r="S36" s="60">
        <v>0</v>
      </c>
      <c r="T36" s="60">
        <v>0</v>
      </c>
      <c r="U36" s="60">
        <v>0</v>
      </c>
      <c r="V36" s="60">
        <v>562985647</v>
      </c>
      <c r="W36" s="60">
        <v>416367000</v>
      </c>
      <c r="X36" s="60">
        <v>146618647</v>
      </c>
      <c r="Y36" s="61">
        <v>35.21</v>
      </c>
      <c r="Z36" s="62">
        <v>555156000</v>
      </c>
    </row>
    <row r="37" spans="1:26" ht="12.75">
      <c r="A37" s="58" t="s">
        <v>58</v>
      </c>
      <c r="B37" s="19">
        <v>35121332</v>
      </c>
      <c r="C37" s="19">
        <v>0</v>
      </c>
      <c r="D37" s="59">
        <v>224974000</v>
      </c>
      <c r="E37" s="60">
        <v>224974000</v>
      </c>
      <c r="F37" s="60">
        <v>13314359</v>
      </c>
      <c r="G37" s="60">
        <v>22676960</v>
      </c>
      <c r="H37" s="60">
        <v>0</v>
      </c>
      <c r="I37" s="60">
        <v>0</v>
      </c>
      <c r="J37" s="60">
        <v>40384561</v>
      </c>
      <c r="K37" s="60">
        <v>46194146</v>
      </c>
      <c r="L37" s="60">
        <v>0</v>
      </c>
      <c r="M37" s="60">
        <v>0</v>
      </c>
      <c r="N37" s="60">
        <v>46006979</v>
      </c>
      <c r="O37" s="60">
        <v>0</v>
      </c>
      <c r="P37" s="60">
        <v>0</v>
      </c>
      <c r="Q37" s="60">
        <v>46006979</v>
      </c>
      <c r="R37" s="60">
        <v>0</v>
      </c>
      <c r="S37" s="60">
        <v>0</v>
      </c>
      <c r="T37" s="60">
        <v>0</v>
      </c>
      <c r="U37" s="60">
        <v>0</v>
      </c>
      <c r="V37" s="60">
        <v>46006979</v>
      </c>
      <c r="W37" s="60">
        <v>168730500</v>
      </c>
      <c r="X37" s="60">
        <v>-122723521</v>
      </c>
      <c r="Y37" s="61">
        <v>-72.73</v>
      </c>
      <c r="Z37" s="62">
        <v>224974000</v>
      </c>
    </row>
    <row r="38" spans="1:26" ht="12.75">
      <c r="A38" s="58" t="s">
        <v>59</v>
      </c>
      <c r="B38" s="19">
        <v>7192651</v>
      </c>
      <c r="C38" s="19">
        <v>0</v>
      </c>
      <c r="D38" s="59">
        <v>7646000</v>
      </c>
      <c r="E38" s="60">
        <v>7646000</v>
      </c>
      <c r="F38" s="60">
        <v>7192651</v>
      </c>
      <c r="G38" s="60">
        <v>7192651</v>
      </c>
      <c r="H38" s="60">
        <v>0</v>
      </c>
      <c r="I38" s="60">
        <v>0</v>
      </c>
      <c r="J38" s="60">
        <v>7192651</v>
      </c>
      <c r="K38" s="60">
        <v>7192651</v>
      </c>
      <c r="L38" s="60">
        <v>0</v>
      </c>
      <c r="M38" s="60">
        <v>0</v>
      </c>
      <c r="N38" s="60">
        <v>7192651</v>
      </c>
      <c r="O38" s="60">
        <v>0</v>
      </c>
      <c r="P38" s="60">
        <v>0</v>
      </c>
      <c r="Q38" s="60">
        <v>7192651</v>
      </c>
      <c r="R38" s="60">
        <v>0</v>
      </c>
      <c r="S38" s="60">
        <v>0</v>
      </c>
      <c r="T38" s="60">
        <v>0</v>
      </c>
      <c r="U38" s="60">
        <v>0</v>
      </c>
      <c r="V38" s="60">
        <v>7192651</v>
      </c>
      <c r="W38" s="60">
        <v>5734500</v>
      </c>
      <c r="X38" s="60">
        <v>1458151</v>
      </c>
      <c r="Y38" s="61">
        <v>25.43</v>
      </c>
      <c r="Z38" s="62">
        <v>7646000</v>
      </c>
    </row>
    <row r="39" spans="1:26" ht="12.75">
      <c r="A39" s="58" t="s">
        <v>60</v>
      </c>
      <c r="B39" s="19">
        <v>591435816</v>
      </c>
      <c r="C39" s="19">
        <v>0</v>
      </c>
      <c r="D39" s="59">
        <v>408683000</v>
      </c>
      <c r="E39" s="60">
        <v>408683000</v>
      </c>
      <c r="F39" s="60">
        <v>666885180</v>
      </c>
      <c r="G39" s="60">
        <v>630414884</v>
      </c>
      <c r="H39" s="60">
        <v>0</v>
      </c>
      <c r="I39" s="60">
        <v>0</v>
      </c>
      <c r="J39" s="60">
        <v>598340198</v>
      </c>
      <c r="K39" s="60">
        <v>585464957</v>
      </c>
      <c r="L39" s="60">
        <v>0</v>
      </c>
      <c r="M39" s="60">
        <v>0</v>
      </c>
      <c r="N39" s="60">
        <v>615319666</v>
      </c>
      <c r="O39" s="60">
        <v>0</v>
      </c>
      <c r="P39" s="60">
        <v>0</v>
      </c>
      <c r="Q39" s="60">
        <v>615319666</v>
      </c>
      <c r="R39" s="60">
        <v>0</v>
      </c>
      <c r="S39" s="60">
        <v>0</v>
      </c>
      <c r="T39" s="60">
        <v>0</v>
      </c>
      <c r="U39" s="60">
        <v>0</v>
      </c>
      <c r="V39" s="60">
        <v>615319666</v>
      </c>
      <c r="W39" s="60">
        <v>306512250</v>
      </c>
      <c r="X39" s="60">
        <v>308807416</v>
      </c>
      <c r="Y39" s="61">
        <v>100.75</v>
      </c>
      <c r="Z39" s="62">
        <v>408683000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66242689</v>
      </c>
      <c r="C42" s="19">
        <v>0</v>
      </c>
      <c r="D42" s="59">
        <v>7821299</v>
      </c>
      <c r="E42" s="60">
        <v>7821299</v>
      </c>
      <c r="F42" s="60">
        <v>11004829</v>
      </c>
      <c r="G42" s="60">
        <v>-7389336</v>
      </c>
      <c r="H42" s="60">
        <v>-5170139</v>
      </c>
      <c r="I42" s="60">
        <v>-1554646</v>
      </c>
      <c r="J42" s="60">
        <v>-7893762</v>
      </c>
      <c r="K42" s="60">
        <v>944440</v>
      </c>
      <c r="L42" s="60">
        <v>199717</v>
      </c>
      <c r="M42" s="60">
        <v>-6749605</v>
      </c>
      <c r="N42" s="60">
        <v>-299404</v>
      </c>
      <c r="O42" s="60">
        <v>0</v>
      </c>
      <c r="P42" s="60">
        <v>0</v>
      </c>
      <c r="Q42" s="60">
        <v>-299404</v>
      </c>
      <c r="R42" s="60">
        <v>0</v>
      </c>
      <c r="S42" s="60">
        <v>0</v>
      </c>
      <c r="T42" s="60">
        <v>0</v>
      </c>
      <c r="U42" s="60">
        <v>0</v>
      </c>
      <c r="V42" s="60">
        <v>-8603655</v>
      </c>
      <c r="W42" s="60">
        <v>57455170</v>
      </c>
      <c r="X42" s="60">
        <v>-66058825</v>
      </c>
      <c r="Y42" s="61">
        <v>-114.97</v>
      </c>
      <c r="Z42" s="62">
        <v>7821299</v>
      </c>
    </row>
    <row r="43" spans="1:26" ht="12.75">
      <c r="A43" s="58" t="s">
        <v>63</v>
      </c>
      <c r="B43" s="19">
        <v>-64283611</v>
      </c>
      <c r="C43" s="19">
        <v>0</v>
      </c>
      <c r="D43" s="59">
        <v>-39700000</v>
      </c>
      <c r="E43" s="60">
        <v>-39700000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-39700000</v>
      </c>
    </row>
    <row r="44" spans="1:26" ht="12.75">
      <c r="A44" s="58" t="s">
        <v>64</v>
      </c>
      <c r="B44" s="19">
        <v>-822644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2837844</v>
      </c>
      <c r="C45" s="22">
        <v>0</v>
      </c>
      <c r="D45" s="99">
        <v>-31878701</v>
      </c>
      <c r="E45" s="100">
        <v>-31878701</v>
      </c>
      <c r="F45" s="100">
        <v>11019395</v>
      </c>
      <c r="G45" s="100">
        <v>3630059</v>
      </c>
      <c r="H45" s="100">
        <v>-1540080</v>
      </c>
      <c r="I45" s="100">
        <v>-1540080</v>
      </c>
      <c r="J45" s="100">
        <v>-9433842</v>
      </c>
      <c r="K45" s="100">
        <v>-8489402</v>
      </c>
      <c r="L45" s="100">
        <v>-8289685</v>
      </c>
      <c r="M45" s="100">
        <v>-8289685</v>
      </c>
      <c r="N45" s="100">
        <v>-8589089</v>
      </c>
      <c r="O45" s="100">
        <v>0</v>
      </c>
      <c r="P45" s="100">
        <v>0</v>
      </c>
      <c r="Q45" s="100">
        <v>-8589089</v>
      </c>
      <c r="R45" s="100">
        <v>0</v>
      </c>
      <c r="S45" s="100">
        <v>0</v>
      </c>
      <c r="T45" s="100">
        <v>0</v>
      </c>
      <c r="U45" s="100">
        <v>0</v>
      </c>
      <c r="V45" s="100">
        <v>-8589089</v>
      </c>
      <c r="W45" s="100">
        <v>57455170</v>
      </c>
      <c r="X45" s="100">
        <v>-66044259</v>
      </c>
      <c r="Y45" s="101">
        <v>-114.95</v>
      </c>
      <c r="Z45" s="102">
        <v>-31878701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43.936492812279205</v>
      </c>
      <c r="E58" s="7">
        <f t="shared" si="6"/>
        <v>43.936492812279205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43.936492812279205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100.01050152396786</v>
      </c>
      <c r="E59" s="10">
        <f t="shared" si="7"/>
        <v>100.01050152396786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100.01050152396786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11.194710217299612</v>
      </c>
      <c r="E60" s="13">
        <f t="shared" si="7"/>
        <v>11.194710217299612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11.194710217299612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100.00057810067912</v>
      </c>
      <c r="E64" s="13">
        <f t="shared" si="7"/>
        <v>100.00057810067912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100.00057810067912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3905629</v>
      </c>
      <c r="C67" s="24"/>
      <c r="D67" s="25">
        <v>9789821</v>
      </c>
      <c r="E67" s="26">
        <v>9789821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3225753</v>
      </c>
      <c r="X67" s="26"/>
      <c r="Y67" s="25"/>
      <c r="Z67" s="27">
        <v>9789821</v>
      </c>
    </row>
    <row r="68" spans="1:26" ht="12.75" hidden="1">
      <c r="A68" s="37" t="s">
        <v>31</v>
      </c>
      <c r="B68" s="19">
        <v>3308521</v>
      </c>
      <c r="C68" s="19"/>
      <c r="D68" s="20">
        <v>3609000</v>
      </c>
      <c r="E68" s="21">
        <v>3609000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2706750</v>
      </c>
      <c r="X68" s="21"/>
      <c r="Y68" s="20"/>
      <c r="Z68" s="23">
        <v>3609000</v>
      </c>
    </row>
    <row r="69" spans="1:26" ht="12.75" hidden="1">
      <c r="A69" s="38" t="s">
        <v>32</v>
      </c>
      <c r="B69" s="19">
        <v>597108</v>
      </c>
      <c r="C69" s="19"/>
      <c r="D69" s="20">
        <v>6180821</v>
      </c>
      <c r="E69" s="21">
        <v>6180821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519003</v>
      </c>
      <c r="X69" s="21"/>
      <c r="Y69" s="20"/>
      <c r="Z69" s="23">
        <v>6180821</v>
      </c>
    </row>
    <row r="70" spans="1:26" ht="12.75" hidden="1">
      <c r="A70" s="39" t="s">
        <v>103</v>
      </c>
      <c r="B70" s="19">
        <v>597108</v>
      </c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691921</v>
      </c>
      <c r="E73" s="21">
        <v>691921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519003</v>
      </c>
      <c r="X73" s="21"/>
      <c r="Y73" s="20"/>
      <c r="Z73" s="23">
        <v>691921</v>
      </c>
    </row>
    <row r="74" spans="1:26" ht="12.75" hidden="1">
      <c r="A74" s="39" t="s">
        <v>107</v>
      </c>
      <c r="B74" s="19"/>
      <c r="C74" s="19"/>
      <c r="D74" s="20">
        <v>5488900</v>
      </c>
      <c r="E74" s="21">
        <v>5488900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5488900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4301304</v>
      </c>
      <c r="E76" s="34">
        <v>4301304</v>
      </c>
      <c r="F76" s="34">
        <v>120116</v>
      </c>
      <c r="G76" s="34">
        <v>232854</v>
      </c>
      <c r="H76" s="34">
        <v>1585279</v>
      </c>
      <c r="I76" s="34">
        <v>1938249</v>
      </c>
      <c r="J76" s="34">
        <v>378132</v>
      </c>
      <c r="K76" s="34">
        <v>502940</v>
      </c>
      <c r="L76" s="34">
        <v>118515</v>
      </c>
      <c r="M76" s="34">
        <v>999587</v>
      </c>
      <c r="N76" s="34">
        <v>63866</v>
      </c>
      <c r="O76" s="34"/>
      <c r="P76" s="34"/>
      <c r="Q76" s="34">
        <v>63866</v>
      </c>
      <c r="R76" s="34"/>
      <c r="S76" s="34"/>
      <c r="T76" s="34"/>
      <c r="U76" s="34"/>
      <c r="V76" s="34">
        <v>3001702</v>
      </c>
      <c r="W76" s="34">
        <v>3225753</v>
      </c>
      <c r="X76" s="34"/>
      <c r="Y76" s="33"/>
      <c r="Z76" s="35">
        <v>4301304</v>
      </c>
    </row>
    <row r="77" spans="1:26" ht="12.75" hidden="1">
      <c r="A77" s="37" t="s">
        <v>31</v>
      </c>
      <c r="B77" s="19"/>
      <c r="C77" s="19"/>
      <c r="D77" s="20">
        <v>3609379</v>
      </c>
      <c r="E77" s="21">
        <v>3609379</v>
      </c>
      <c r="F77" s="21">
        <v>63029</v>
      </c>
      <c r="G77" s="21">
        <v>73423</v>
      </c>
      <c r="H77" s="21">
        <v>1368479</v>
      </c>
      <c r="I77" s="21">
        <v>1504931</v>
      </c>
      <c r="J77" s="21">
        <v>92042</v>
      </c>
      <c r="K77" s="21">
        <v>465408</v>
      </c>
      <c r="L77" s="21">
        <v>55219</v>
      </c>
      <c r="M77" s="21">
        <v>612669</v>
      </c>
      <c r="N77" s="21">
        <v>46668</v>
      </c>
      <c r="O77" s="21"/>
      <c r="P77" s="21"/>
      <c r="Q77" s="21">
        <v>46668</v>
      </c>
      <c r="R77" s="21"/>
      <c r="S77" s="21"/>
      <c r="T77" s="21"/>
      <c r="U77" s="21"/>
      <c r="V77" s="21">
        <v>2164268</v>
      </c>
      <c r="W77" s="21">
        <v>2706750</v>
      </c>
      <c r="X77" s="21"/>
      <c r="Y77" s="20"/>
      <c r="Z77" s="23">
        <v>3609379</v>
      </c>
    </row>
    <row r="78" spans="1:26" ht="12.75" hidden="1">
      <c r="A78" s="38" t="s">
        <v>32</v>
      </c>
      <c r="B78" s="19"/>
      <c r="C78" s="19"/>
      <c r="D78" s="20">
        <v>691925</v>
      </c>
      <c r="E78" s="21">
        <v>691925</v>
      </c>
      <c r="F78" s="21">
        <v>57087</v>
      </c>
      <c r="G78" s="21">
        <v>159431</v>
      </c>
      <c r="H78" s="21">
        <v>216800</v>
      </c>
      <c r="I78" s="21">
        <v>433318</v>
      </c>
      <c r="J78" s="21">
        <v>286090</v>
      </c>
      <c r="K78" s="21">
        <v>37532</v>
      </c>
      <c r="L78" s="21">
        <v>63296</v>
      </c>
      <c r="M78" s="21">
        <v>386918</v>
      </c>
      <c r="N78" s="21">
        <v>17198</v>
      </c>
      <c r="O78" s="21"/>
      <c r="P78" s="21"/>
      <c r="Q78" s="21">
        <v>17198</v>
      </c>
      <c r="R78" s="21"/>
      <c r="S78" s="21"/>
      <c r="T78" s="21"/>
      <c r="U78" s="21"/>
      <c r="V78" s="21">
        <v>837434</v>
      </c>
      <c r="W78" s="21">
        <v>519003</v>
      </c>
      <c r="X78" s="21"/>
      <c r="Y78" s="20"/>
      <c r="Z78" s="23">
        <v>691925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691925</v>
      </c>
      <c r="E82" s="21">
        <v>691925</v>
      </c>
      <c r="F82" s="21">
        <v>11848</v>
      </c>
      <c r="G82" s="21">
        <v>22670</v>
      </c>
      <c r="H82" s="21">
        <v>26595</v>
      </c>
      <c r="I82" s="21">
        <v>61113</v>
      </c>
      <c r="J82" s="21">
        <v>60193</v>
      </c>
      <c r="K82" s="21">
        <v>14931</v>
      </c>
      <c r="L82" s="21">
        <v>33680</v>
      </c>
      <c r="M82" s="21">
        <v>108804</v>
      </c>
      <c r="N82" s="21">
        <v>17198</v>
      </c>
      <c r="O82" s="21"/>
      <c r="P82" s="21"/>
      <c r="Q82" s="21">
        <v>17198</v>
      </c>
      <c r="R82" s="21"/>
      <c r="S82" s="21"/>
      <c r="T82" s="21"/>
      <c r="U82" s="21"/>
      <c r="V82" s="21">
        <v>187115</v>
      </c>
      <c r="W82" s="21">
        <v>519003</v>
      </c>
      <c r="X82" s="21"/>
      <c r="Y82" s="20"/>
      <c r="Z82" s="23">
        <v>691925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45239</v>
      </c>
      <c r="G83" s="21">
        <v>136761</v>
      </c>
      <c r="H83" s="21">
        <v>190205</v>
      </c>
      <c r="I83" s="21">
        <v>372205</v>
      </c>
      <c r="J83" s="21">
        <v>225897</v>
      </c>
      <c r="K83" s="21">
        <v>22601</v>
      </c>
      <c r="L83" s="21">
        <v>29616</v>
      </c>
      <c r="M83" s="21">
        <v>278114</v>
      </c>
      <c r="N83" s="21"/>
      <c r="O83" s="21"/>
      <c r="P83" s="21"/>
      <c r="Q83" s="21"/>
      <c r="R83" s="21"/>
      <c r="S83" s="21"/>
      <c r="T83" s="21"/>
      <c r="U83" s="21"/>
      <c r="V83" s="21">
        <v>650319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364323668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363530806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363530806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792862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792862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123412273</v>
      </c>
      <c r="D40" s="344">
        <f t="shared" si="9"/>
        <v>0</v>
      </c>
      <c r="E40" s="343">
        <f t="shared" si="9"/>
        <v>100000</v>
      </c>
      <c r="F40" s="345">
        <f t="shared" si="9"/>
        <v>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75000</v>
      </c>
      <c r="Y40" s="345">
        <f t="shared" si="9"/>
        <v>-75000</v>
      </c>
      <c r="Z40" s="336">
        <f>+IF(X40&lt;&gt;0,+(Y40/X40)*100,0)</f>
        <v>-100</v>
      </c>
      <c r="AA40" s="350">
        <f>SUM(AA41:AA49)</f>
        <v>100000</v>
      </c>
    </row>
    <row r="41" spans="1:27" ht="12.75">
      <c r="A41" s="361" t="s">
        <v>248</v>
      </c>
      <c r="B41" s="142"/>
      <c r="C41" s="362">
        <v>10527562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42104265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6636479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64143967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</v>
      </c>
      <c r="Y49" s="53">
        <v>-75000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487735941</v>
      </c>
      <c r="D60" s="346">
        <f t="shared" si="14"/>
        <v>0</v>
      </c>
      <c r="E60" s="219">
        <f t="shared" si="14"/>
        <v>100000</v>
      </c>
      <c r="F60" s="264">
        <f t="shared" si="14"/>
        <v>100000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75000</v>
      </c>
      <c r="Y60" s="264">
        <f t="shared" si="14"/>
        <v>-75000</v>
      </c>
      <c r="Z60" s="337">
        <f>+IF(X60&lt;&gt;0,+(Y60/X60)*100,0)</f>
        <v>-100</v>
      </c>
      <c r="AA60" s="232">
        <f>+AA57+AA54+AA51+AA40+AA37+AA34+AA22+AA5</f>
        <v>100000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227088808</v>
      </c>
      <c r="D5" s="153">
        <f>SUM(D6:D8)</f>
        <v>0</v>
      </c>
      <c r="E5" s="154">
        <f t="shared" si="0"/>
        <v>159794188</v>
      </c>
      <c r="F5" s="100">
        <f t="shared" si="0"/>
        <v>159794188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158794000</v>
      </c>
      <c r="Y5" s="100">
        <f t="shared" si="0"/>
        <v>-158794000</v>
      </c>
      <c r="Z5" s="137">
        <f>+IF(X5&lt;&gt;0,+(Y5/X5)*100,0)</f>
        <v>-100</v>
      </c>
      <c r="AA5" s="153">
        <f>SUM(AA6:AA8)</f>
        <v>159794188</v>
      </c>
    </row>
    <row r="6" spans="1:27" ht="12.7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1000000</v>
      </c>
    </row>
    <row r="7" spans="1:27" ht="12.75">
      <c r="A7" s="138" t="s">
        <v>76</v>
      </c>
      <c r="B7" s="136"/>
      <c r="C7" s="157">
        <v>227088808</v>
      </c>
      <c r="D7" s="157"/>
      <c r="E7" s="158">
        <v>158794188</v>
      </c>
      <c r="F7" s="159">
        <v>158794188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158794000</v>
      </c>
      <c r="Y7" s="159">
        <v>-158794000</v>
      </c>
      <c r="Z7" s="141">
        <v>-100</v>
      </c>
      <c r="AA7" s="157">
        <v>158794188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2073900</v>
      </c>
      <c r="F9" s="100">
        <f t="shared" si="1"/>
        <v>2073900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1850238</v>
      </c>
      <c r="Y9" s="100">
        <f t="shared" si="1"/>
        <v>-1850238</v>
      </c>
      <c r="Z9" s="137">
        <f>+IF(X9&lt;&gt;0,+(Y9/X9)*100,0)</f>
        <v>-100</v>
      </c>
      <c r="AA9" s="153">
        <f>SUM(AA10:AA14)</f>
        <v>2073900</v>
      </c>
    </row>
    <row r="10" spans="1:27" ht="12.75">
      <c r="A10" s="138" t="s">
        <v>79</v>
      </c>
      <c r="B10" s="136"/>
      <c r="C10" s="155"/>
      <c r="D10" s="155"/>
      <c r="E10" s="156">
        <v>2073900</v>
      </c>
      <c r="F10" s="60">
        <v>2073900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1850238</v>
      </c>
      <c r="Y10" s="60">
        <v>-1850238</v>
      </c>
      <c r="Z10" s="140">
        <v>-100</v>
      </c>
      <c r="AA10" s="155">
        <v>2073900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59934000</v>
      </c>
      <c r="F15" s="100">
        <f t="shared" si="2"/>
        <v>59934000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58434099</v>
      </c>
      <c r="Y15" s="100">
        <f t="shared" si="2"/>
        <v>-58434099</v>
      </c>
      <c r="Z15" s="137">
        <f>+IF(X15&lt;&gt;0,+(Y15/X15)*100,0)</f>
        <v>-100</v>
      </c>
      <c r="AA15" s="153">
        <f>SUM(AA16:AA18)</f>
        <v>59934000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59934000</v>
      </c>
      <c r="F17" s="60">
        <v>59934000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58434099</v>
      </c>
      <c r="Y17" s="60">
        <v>-58434099</v>
      </c>
      <c r="Z17" s="140">
        <v>-100</v>
      </c>
      <c r="AA17" s="155">
        <v>59934000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597108</v>
      </c>
      <c r="D19" s="153">
        <f>SUM(D20:D23)</f>
        <v>0</v>
      </c>
      <c r="E19" s="154">
        <f t="shared" si="3"/>
        <v>691921</v>
      </c>
      <c r="F19" s="100">
        <f t="shared" si="3"/>
        <v>691921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691921</v>
      </c>
    </row>
    <row r="20" spans="1:27" ht="12.75">
      <c r="A20" s="138" t="s">
        <v>89</v>
      </c>
      <c r="B20" s="136"/>
      <c r="C20" s="155">
        <v>597108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691921</v>
      </c>
      <c r="F23" s="60">
        <v>691921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691921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227685916</v>
      </c>
      <c r="D25" s="168">
        <f>+D5+D9+D15+D19+D24</f>
        <v>0</v>
      </c>
      <c r="E25" s="169">
        <f t="shared" si="4"/>
        <v>222494009</v>
      </c>
      <c r="F25" s="73">
        <f t="shared" si="4"/>
        <v>222494009</v>
      </c>
      <c r="G25" s="73">
        <f t="shared" si="4"/>
        <v>0</v>
      </c>
      <c r="H25" s="73">
        <f t="shared" si="4"/>
        <v>0</v>
      </c>
      <c r="I25" s="73">
        <f t="shared" si="4"/>
        <v>0</v>
      </c>
      <c r="J25" s="73">
        <f t="shared" si="4"/>
        <v>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0</v>
      </c>
      <c r="X25" s="73">
        <f t="shared" si="4"/>
        <v>219078337</v>
      </c>
      <c r="Y25" s="73">
        <f t="shared" si="4"/>
        <v>-219078337</v>
      </c>
      <c r="Z25" s="170">
        <f>+IF(X25&lt;&gt;0,+(Y25/X25)*100,0)</f>
        <v>-100</v>
      </c>
      <c r="AA25" s="168">
        <f>+AA5+AA9+AA15+AA19+AA24</f>
        <v>222494009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178034532</v>
      </c>
      <c r="D28" s="153">
        <f>SUM(D29:D31)</f>
        <v>0</v>
      </c>
      <c r="E28" s="154">
        <f t="shared" si="5"/>
        <v>134901644</v>
      </c>
      <c r="F28" s="100">
        <f t="shared" si="5"/>
        <v>134901644</v>
      </c>
      <c r="G28" s="100">
        <f t="shared" si="5"/>
        <v>0</v>
      </c>
      <c r="H28" s="100">
        <f t="shared" si="5"/>
        <v>0</v>
      </c>
      <c r="I28" s="100">
        <f t="shared" si="5"/>
        <v>0</v>
      </c>
      <c r="J28" s="100">
        <f t="shared" si="5"/>
        <v>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0</v>
      </c>
      <c r="X28" s="100">
        <f t="shared" si="5"/>
        <v>99300744</v>
      </c>
      <c r="Y28" s="100">
        <f t="shared" si="5"/>
        <v>-99300744</v>
      </c>
      <c r="Z28" s="137">
        <f>+IF(X28&lt;&gt;0,+(Y28/X28)*100,0)</f>
        <v>-100</v>
      </c>
      <c r="AA28" s="153">
        <f>SUM(AA29:AA31)</f>
        <v>134901644</v>
      </c>
    </row>
    <row r="29" spans="1:27" ht="12.75">
      <c r="A29" s="138" t="s">
        <v>75</v>
      </c>
      <c r="B29" s="136"/>
      <c r="C29" s="155"/>
      <c r="D29" s="155"/>
      <c r="E29" s="156">
        <v>37329000</v>
      </c>
      <c r="F29" s="60">
        <v>37329000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27059247</v>
      </c>
      <c r="Y29" s="60">
        <v>-27059247</v>
      </c>
      <c r="Z29" s="140">
        <v>-100</v>
      </c>
      <c r="AA29" s="155">
        <v>37329000</v>
      </c>
    </row>
    <row r="30" spans="1:27" ht="12.75">
      <c r="A30" s="138" t="s">
        <v>76</v>
      </c>
      <c r="B30" s="136"/>
      <c r="C30" s="157">
        <v>178034532</v>
      </c>
      <c r="D30" s="157"/>
      <c r="E30" s="158">
        <v>72209644</v>
      </c>
      <c r="F30" s="159">
        <v>72209644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53744247</v>
      </c>
      <c r="Y30" s="159">
        <v>-53744247</v>
      </c>
      <c r="Z30" s="141">
        <v>-100</v>
      </c>
      <c r="AA30" s="157">
        <v>72209644</v>
      </c>
    </row>
    <row r="31" spans="1:27" ht="12.75">
      <c r="A31" s="138" t="s">
        <v>77</v>
      </c>
      <c r="B31" s="136"/>
      <c r="C31" s="155"/>
      <c r="D31" s="155"/>
      <c r="E31" s="156">
        <v>25363000</v>
      </c>
      <c r="F31" s="60">
        <v>25363000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18497250</v>
      </c>
      <c r="Y31" s="60">
        <v>-18497250</v>
      </c>
      <c r="Z31" s="140">
        <v>-100</v>
      </c>
      <c r="AA31" s="155">
        <v>25363000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31078000</v>
      </c>
      <c r="F32" s="100">
        <f t="shared" si="6"/>
        <v>31078000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23083497</v>
      </c>
      <c r="Y32" s="100">
        <f t="shared" si="6"/>
        <v>-23083497</v>
      </c>
      <c r="Z32" s="137">
        <f>+IF(X32&lt;&gt;0,+(Y32/X32)*100,0)</f>
        <v>-100</v>
      </c>
      <c r="AA32" s="153">
        <f>SUM(AA33:AA37)</f>
        <v>31078000</v>
      </c>
    </row>
    <row r="33" spans="1:27" ht="12.75">
      <c r="A33" s="138" t="s">
        <v>79</v>
      </c>
      <c r="B33" s="136"/>
      <c r="C33" s="155"/>
      <c r="D33" s="155"/>
      <c r="E33" s="156">
        <v>31078000</v>
      </c>
      <c r="F33" s="60">
        <v>31078000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23083497</v>
      </c>
      <c r="Y33" s="60">
        <v>-23083497</v>
      </c>
      <c r="Z33" s="140">
        <v>-100</v>
      </c>
      <c r="AA33" s="155">
        <v>31078000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88395000</v>
      </c>
      <c r="F38" s="100">
        <f t="shared" si="7"/>
        <v>88395000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66296250</v>
      </c>
      <c r="Y38" s="100">
        <f t="shared" si="7"/>
        <v>-66296250</v>
      </c>
      <c r="Z38" s="137">
        <f>+IF(X38&lt;&gt;0,+(Y38/X38)*100,0)</f>
        <v>-100</v>
      </c>
      <c r="AA38" s="153">
        <f>SUM(AA39:AA41)</f>
        <v>88395000</v>
      </c>
    </row>
    <row r="39" spans="1:27" ht="12.75">
      <c r="A39" s="138" t="s">
        <v>85</v>
      </c>
      <c r="B39" s="136"/>
      <c r="C39" s="155"/>
      <c r="D39" s="155"/>
      <c r="E39" s="156">
        <v>6226000</v>
      </c>
      <c r="F39" s="60">
        <v>6226000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4669497</v>
      </c>
      <c r="Y39" s="60">
        <v>-4669497</v>
      </c>
      <c r="Z39" s="140">
        <v>-100</v>
      </c>
      <c r="AA39" s="155">
        <v>6226000</v>
      </c>
    </row>
    <row r="40" spans="1:27" ht="12.75">
      <c r="A40" s="138" t="s">
        <v>86</v>
      </c>
      <c r="B40" s="136"/>
      <c r="C40" s="155"/>
      <c r="D40" s="155"/>
      <c r="E40" s="156">
        <v>82169000</v>
      </c>
      <c r="F40" s="60">
        <v>82169000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61626753</v>
      </c>
      <c r="Y40" s="60">
        <v>-61626753</v>
      </c>
      <c r="Z40" s="140">
        <v>-100</v>
      </c>
      <c r="AA40" s="155">
        <v>82169000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178034532</v>
      </c>
      <c r="D48" s="168">
        <f>+D28+D32+D38+D42+D47</f>
        <v>0</v>
      </c>
      <c r="E48" s="169">
        <f t="shared" si="9"/>
        <v>254374644</v>
      </c>
      <c r="F48" s="73">
        <f t="shared" si="9"/>
        <v>254374644</v>
      </c>
      <c r="G48" s="73">
        <f t="shared" si="9"/>
        <v>0</v>
      </c>
      <c r="H48" s="73">
        <f t="shared" si="9"/>
        <v>0</v>
      </c>
      <c r="I48" s="73">
        <f t="shared" si="9"/>
        <v>0</v>
      </c>
      <c r="J48" s="73">
        <f t="shared" si="9"/>
        <v>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0</v>
      </c>
      <c r="X48" s="73">
        <f t="shared" si="9"/>
        <v>188680491</v>
      </c>
      <c r="Y48" s="73">
        <f t="shared" si="9"/>
        <v>-188680491</v>
      </c>
      <c r="Z48" s="170">
        <f>+IF(X48&lt;&gt;0,+(Y48/X48)*100,0)</f>
        <v>-100</v>
      </c>
      <c r="AA48" s="168">
        <f>+AA28+AA32+AA38+AA42+AA47</f>
        <v>254374644</v>
      </c>
    </row>
    <row r="49" spans="1:27" ht="12.75">
      <c r="A49" s="148" t="s">
        <v>49</v>
      </c>
      <c r="B49" s="149"/>
      <c r="C49" s="171">
        <f aca="true" t="shared" si="10" ref="C49:Y49">+C25-C48</f>
        <v>49651384</v>
      </c>
      <c r="D49" s="171">
        <f>+D25-D48</f>
        <v>0</v>
      </c>
      <c r="E49" s="172">
        <f t="shared" si="10"/>
        <v>-31880635</v>
      </c>
      <c r="F49" s="173">
        <f t="shared" si="10"/>
        <v>-31880635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0</v>
      </c>
      <c r="X49" s="173">
        <f>IF(F25=F48,0,X25-X48)</f>
        <v>30397846</v>
      </c>
      <c r="Y49" s="173">
        <f t="shared" si="10"/>
        <v>-30397846</v>
      </c>
      <c r="Z49" s="174">
        <f>+IF(X49&lt;&gt;0,+(Y49/X49)*100,0)</f>
        <v>-100</v>
      </c>
      <c r="AA49" s="171">
        <f>+AA25-AA48</f>
        <v>-31880635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3308521</v>
      </c>
      <c r="D5" s="155">
        <v>0</v>
      </c>
      <c r="E5" s="156">
        <v>3609000</v>
      </c>
      <c r="F5" s="60">
        <v>3609000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2706750</v>
      </c>
      <c r="Y5" s="60">
        <v>-2706750</v>
      </c>
      <c r="Z5" s="140">
        <v>-100</v>
      </c>
      <c r="AA5" s="155">
        <v>3609000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597108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691921</v>
      </c>
      <c r="F10" s="54">
        <v>691921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519003</v>
      </c>
      <c r="Y10" s="54">
        <v>-519003</v>
      </c>
      <c r="Z10" s="184">
        <v>-100</v>
      </c>
      <c r="AA10" s="130">
        <v>691921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5488900</v>
      </c>
      <c r="F11" s="60">
        <v>5488900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5488900</v>
      </c>
    </row>
    <row r="12" spans="1:27" ht="12.75">
      <c r="A12" s="183" t="s">
        <v>108</v>
      </c>
      <c r="B12" s="185"/>
      <c r="C12" s="155">
        <v>1571162</v>
      </c>
      <c r="D12" s="155">
        <v>0</v>
      </c>
      <c r="E12" s="156">
        <v>747000</v>
      </c>
      <c r="F12" s="60">
        <v>747000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560250</v>
      </c>
      <c r="Y12" s="60">
        <v>-560250</v>
      </c>
      <c r="Z12" s="140">
        <v>-100</v>
      </c>
      <c r="AA12" s="155">
        <v>747000</v>
      </c>
    </row>
    <row r="13" spans="1:27" ht="12.75">
      <c r="A13" s="181" t="s">
        <v>109</v>
      </c>
      <c r="B13" s="185"/>
      <c r="C13" s="155">
        <v>2694006</v>
      </c>
      <c r="D13" s="155">
        <v>0</v>
      </c>
      <c r="E13" s="156">
        <v>309000</v>
      </c>
      <c r="F13" s="60">
        <v>309000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231750</v>
      </c>
      <c r="Y13" s="60">
        <v>-231750</v>
      </c>
      <c r="Z13" s="140">
        <v>-100</v>
      </c>
      <c r="AA13" s="155">
        <v>309000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789176</v>
      </c>
      <c r="D16" s="155">
        <v>0</v>
      </c>
      <c r="E16" s="156">
        <v>321000</v>
      </c>
      <c r="F16" s="60">
        <v>321000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240750</v>
      </c>
      <c r="Y16" s="60">
        <v>-240750</v>
      </c>
      <c r="Z16" s="140">
        <v>-100</v>
      </c>
      <c r="AA16" s="155">
        <v>321000</v>
      </c>
    </row>
    <row r="17" spans="1:27" ht="12.75">
      <c r="A17" s="181" t="s">
        <v>113</v>
      </c>
      <c r="B17" s="185"/>
      <c r="C17" s="155">
        <v>1710589</v>
      </c>
      <c r="D17" s="155">
        <v>0</v>
      </c>
      <c r="E17" s="156">
        <v>964000</v>
      </c>
      <c r="F17" s="60">
        <v>964000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722997</v>
      </c>
      <c r="Y17" s="60">
        <v>-722997</v>
      </c>
      <c r="Z17" s="140">
        <v>-100</v>
      </c>
      <c r="AA17" s="155">
        <v>964000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450000</v>
      </c>
      <c r="F18" s="60">
        <v>450000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337500</v>
      </c>
      <c r="Y18" s="60">
        <v>-337500</v>
      </c>
      <c r="Z18" s="140">
        <v>-100</v>
      </c>
      <c r="AA18" s="155">
        <v>450000</v>
      </c>
    </row>
    <row r="19" spans="1:27" ht="12.75">
      <c r="A19" s="181" t="s">
        <v>34</v>
      </c>
      <c r="B19" s="185"/>
      <c r="C19" s="155">
        <v>171951852</v>
      </c>
      <c r="D19" s="155">
        <v>0</v>
      </c>
      <c r="E19" s="156">
        <v>166235000</v>
      </c>
      <c r="F19" s="60">
        <v>166235000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165907000</v>
      </c>
      <c r="Y19" s="60">
        <v>-165907000</v>
      </c>
      <c r="Z19" s="140">
        <v>-100</v>
      </c>
      <c r="AA19" s="155">
        <v>166235000</v>
      </c>
    </row>
    <row r="20" spans="1:27" ht="12.75">
      <c r="A20" s="181" t="s">
        <v>35</v>
      </c>
      <c r="B20" s="185"/>
      <c r="C20" s="155">
        <v>1146467</v>
      </c>
      <c r="D20" s="155">
        <v>0</v>
      </c>
      <c r="E20" s="156">
        <v>3783188</v>
      </c>
      <c r="F20" s="54">
        <v>3783188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35750997</v>
      </c>
      <c r="Y20" s="54">
        <v>-35750997</v>
      </c>
      <c r="Z20" s="184">
        <v>-100</v>
      </c>
      <c r="AA20" s="130">
        <v>3783188</v>
      </c>
    </row>
    <row r="21" spans="1:27" ht="12.75">
      <c r="A21" s="181" t="s">
        <v>115</v>
      </c>
      <c r="B21" s="185"/>
      <c r="C21" s="155">
        <v>555035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184323916</v>
      </c>
      <c r="D22" s="188">
        <f>SUM(D5:D21)</f>
        <v>0</v>
      </c>
      <c r="E22" s="189">
        <f t="shared" si="0"/>
        <v>182599009</v>
      </c>
      <c r="F22" s="190">
        <f t="shared" si="0"/>
        <v>182599009</v>
      </c>
      <c r="G22" s="190">
        <f t="shared" si="0"/>
        <v>0</v>
      </c>
      <c r="H22" s="190">
        <f t="shared" si="0"/>
        <v>0</v>
      </c>
      <c r="I22" s="190">
        <f t="shared" si="0"/>
        <v>0</v>
      </c>
      <c r="J22" s="190">
        <f t="shared" si="0"/>
        <v>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0</v>
      </c>
      <c r="X22" s="190">
        <f t="shared" si="0"/>
        <v>206976997</v>
      </c>
      <c r="Y22" s="190">
        <f t="shared" si="0"/>
        <v>-206976997</v>
      </c>
      <c r="Z22" s="191">
        <f>+IF(X22&lt;&gt;0,+(Y22/X22)*100,0)</f>
        <v>-100</v>
      </c>
      <c r="AA22" s="188">
        <f>SUM(AA5:AA21)</f>
        <v>182599009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86719119</v>
      </c>
      <c r="D25" s="155">
        <v>0</v>
      </c>
      <c r="E25" s="156">
        <v>103388000</v>
      </c>
      <c r="F25" s="60">
        <v>103388000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77540985</v>
      </c>
      <c r="Y25" s="60">
        <v>-77540985</v>
      </c>
      <c r="Z25" s="140">
        <v>-100</v>
      </c>
      <c r="AA25" s="155">
        <v>103388000</v>
      </c>
    </row>
    <row r="26" spans="1:27" ht="12.75">
      <c r="A26" s="183" t="s">
        <v>38</v>
      </c>
      <c r="B26" s="182"/>
      <c r="C26" s="155">
        <v>13799582</v>
      </c>
      <c r="D26" s="155">
        <v>0</v>
      </c>
      <c r="E26" s="156">
        <v>14464000</v>
      </c>
      <c r="F26" s="60">
        <v>14464000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10847889</v>
      </c>
      <c r="Y26" s="60">
        <v>-10847889</v>
      </c>
      <c r="Z26" s="140">
        <v>-100</v>
      </c>
      <c r="AA26" s="155">
        <v>14464000</v>
      </c>
    </row>
    <row r="27" spans="1:27" ht="12.75">
      <c r="A27" s="183" t="s">
        <v>118</v>
      </c>
      <c r="B27" s="182"/>
      <c r="C27" s="155">
        <v>753283</v>
      </c>
      <c r="D27" s="155">
        <v>0</v>
      </c>
      <c r="E27" s="156">
        <v>1809000</v>
      </c>
      <c r="F27" s="60">
        <v>1809000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1356921</v>
      </c>
      <c r="Y27" s="60">
        <v>-1356921</v>
      </c>
      <c r="Z27" s="140">
        <v>-100</v>
      </c>
      <c r="AA27" s="155">
        <v>1809000</v>
      </c>
    </row>
    <row r="28" spans="1:27" ht="12.75">
      <c r="A28" s="183" t="s">
        <v>39</v>
      </c>
      <c r="B28" s="182"/>
      <c r="C28" s="155">
        <v>30814801</v>
      </c>
      <c r="D28" s="155">
        <v>0</v>
      </c>
      <c r="E28" s="156">
        <v>30070000</v>
      </c>
      <c r="F28" s="60">
        <v>30070000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30070377</v>
      </c>
      <c r="Y28" s="60">
        <v>-30070377</v>
      </c>
      <c r="Z28" s="140">
        <v>-100</v>
      </c>
      <c r="AA28" s="155">
        <v>30070000</v>
      </c>
    </row>
    <row r="29" spans="1:27" ht="12.75">
      <c r="A29" s="183" t="s">
        <v>40</v>
      </c>
      <c r="B29" s="182"/>
      <c r="C29" s="155">
        <v>509567</v>
      </c>
      <c r="D29" s="155">
        <v>0</v>
      </c>
      <c r="E29" s="156">
        <v>38000</v>
      </c>
      <c r="F29" s="60">
        <v>38000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28503</v>
      </c>
      <c r="Y29" s="60">
        <v>-28503</v>
      </c>
      <c r="Z29" s="140">
        <v>-100</v>
      </c>
      <c r="AA29" s="155">
        <v>38000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1056000</v>
      </c>
      <c r="F32" s="60">
        <v>1056000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791064</v>
      </c>
      <c r="Y32" s="60">
        <v>-791064</v>
      </c>
      <c r="Z32" s="140">
        <v>-100</v>
      </c>
      <c r="AA32" s="155">
        <v>1056000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4080000</v>
      </c>
      <c r="F33" s="60">
        <v>4080000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3060000</v>
      </c>
      <c r="Y33" s="60">
        <v>-3060000</v>
      </c>
      <c r="Z33" s="140">
        <v>-100</v>
      </c>
      <c r="AA33" s="155">
        <v>4080000</v>
      </c>
    </row>
    <row r="34" spans="1:27" ht="12.75">
      <c r="A34" s="183" t="s">
        <v>43</v>
      </c>
      <c r="B34" s="182"/>
      <c r="C34" s="155">
        <v>45438180</v>
      </c>
      <c r="D34" s="155">
        <v>0</v>
      </c>
      <c r="E34" s="156">
        <v>99469644</v>
      </c>
      <c r="F34" s="60">
        <v>99469644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73474236</v>
      </c>
      <c r="Y34" s="60">
        <v>-73474236</v>
      </c>
      <c r="Z34" s="140">
        <v>-100</v>
      </c>
      <c r="AA34" s="155">
        <v>99469644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36</v>
      </c>
      <c r="Y35" s="60">
        <v>-36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178034532</v>
      </c>
      <c r="D36" s="188">
        <f>SUM(D25:D35)</f>
        <v>0</v>
      </c>
      <c r="E36" s="189">
        <f t="shared" si="1"/>
        <v>254374644</v>
      </c>
      <c r="F36" s="190">
        <f t="shared" si="1"/>
        <v>254374644</v>
      </c>
      <c r="G36" s="190">
        <f t="shared" si="1"/>
        <v>0</v>
      </c>
      <c r="H36" s="190">
        <f t="shared" si="1"/>
        <v>0</v>
      </c>
      <c r="I36" s="190">
        <f t="shared" si="1"/>
        <v>0</v>
      </c>
      <c r="J36" s="190">
        <f t="shared" si="1"/>
        <v>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0</v>
      </c>
      <c r="X36" s="190">
        <f t="shared" si="1"/>
        <v>197170011</v>
      </c>
      <c r="Y36" s="190">
        <f t="shared" si="1"/>
        <v>-197170011</v>
      </c>
      <c r="Z36" s="191">
        <f>+IF(X36&lt;&gt;0,+(Y36/X36)*100,0)</f>
        <v>-100</v>
      </c>
      <c r="AA36" s="188">
        <f>SUM(AA25:AA35)</f>
        <v>254374644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6289384</v>
      </c>
      <c r="D38" s="199">
        <f>+D22-D36</f>
        <v>0</v>
      </c>
      <c r="E38" s="200">
        <f t="shared" si="2"/>
        <v>-71775635</v>
      </c>
      <c r="F38" s="106">
        <f t="shared" si="2"/>
        <v>-71775635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0</v>
      </c>
      <c r="X38" s="106">
        <f>IF(F22=F36,0,X22-X36)</f>
        <v>9806986</v>
      </c>
      <c r="Y38" s="106">
        <f t="shared" si="2"/>
        <v>-9806986</v>
      </c>
      <c r="Z38" s="201">
        <f>+IF(X38&lt;&gt;0,+(Y38/X38)*100,0)</f>
        <v>-100</v>
      </c>
      <c r="AA38" s="199">
        <f>+AA22-AA36</f>
        <v>-71775635</v>
      </c>
    </row>
    <row r="39" spans="1:27" ht="12.75">
      <c r="A39" s="181" t="s">
        <v>46</v>
      </c>
      <c r="B39" s="185"/>
      <c r="C39" s="155">
        <v>43362000</v>
      </c>
      <c r="D39" s="155">
        <v>0</v>
      </c>
      <c r="E39" s="156">
        <v>39895000</v>
      </c>
      <c r="F39" s="60">
        <v>39895000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39895000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49651384</v>
      </c>
      <c r="D42" s="206">
        <f>SUM(D38:D41)</f>
        <v>0</v>
      </c>
      <c r="E42" s="207">
        <f t="shared" si="3"/>
        <v>-31880635</v>
      </c>
      <c r="F42" s="88">
        <f t="shared" si="3"/>
        <v>-31880635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0</v>
      </c>
      <c r="X42" s="88">
        <f t="shared" si="3"/>
        <v>9806986</v>
      </c>
      <c r="Y42" s="88">
        <f t="shared" si="3"/>
        <v>-9806986</v>
      </c>
      <c r="Z42" s="208">
        <f>+IF(X42&lt;&gt;0,+(Y42/X42)*100,0)</f>
        <v>-100</v>
      </c>
      <c r="AA42" s="206">
        <f>SUM(AA38:AA41)</f>
        <v>-31880635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49651384</v>
      </c>
      <c r="D44" s="210">
        <f>+D42-D43</f>
        <v>0</v>
      </c>
      <c r="E44" s="211">
        <f t="shared" si="4"/>
        <v>-31880635</v>
      </c>
      <c r="F44" s="77">
        <f t="shared" si="4"/>
        <v>-31880635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0</v>
      </c>
      <c r="X44" s="77">
        <f t="shared" si="4"/>
        <v>9806986</v>
      </c>
      <c r="Y44" s="77">
        <f t="shared" si="4"/>
        <v>-9806986</v>
      </c>
      <c r="Z44" s="212">
        <f>+IF(X44&lt;&gt;0,+(Y44/X44)*100,0)</f>
        <v>-100</v>
      </c>
      <c r="AA44" s="210">
        <f>+AA42-AA43</f>
        <v>-31880635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49651384</v>
      </c>
      <c r="D46" s="206">
        <f>SUM(D44:D45)</f>
        <v>0</v>
      </c>
      <c r="E46" s="207">
        <f t="shared" si="5"/>
        <v>-31880635</v>
      </c>
      <c r="F46" s="88">
        <f t="shared" si="5"/>
        <v>-31880635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0</v>
      </c>
      <c r="X46" s="88">
        <f t="shared" si="5"/>
        <v>9806986</v>
      </c>
      <c r="Y46" s="88">
        <f t="shared" si="5"/>
        <v>-9806986</v>
      </c>
      <c r="Z46" s="208">
        <f>+IF(X46&lt;&gt;0,+(Y46/X46)*100,0)</f>
        <v>-100</v>
      </c>
      <c r="AA46" s="206">
        <f>SUM(AA44:AA45)</f>
        <v>-31880635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49651384</v>
      </c>
      <c r="D48" s="217">
        <f>SUM(D46:D47)</f>
        <v>0</v>
      </c>
      <c r="E48" s="218">
        <f t="shared" si="6"/>
        <v>-31880635</v>
      </c>
      <c r="F48" s="219">
        <f t="shared" si="6"/>
        <v>-31880635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0</v>
      </c>
      <c r="X48" s="220">
        <f t="shared" si="6"/>
        <v>9806986</v>
      </c>
      <c r="Y48" s="220">
        <f t="shared" si="6"/>
        <v>-9806986</v>
      </c>
      <c r="Z48" s="221">
        <f>+IF(X48&lt;&gt;0,+(Y48/X48)*100,0)</f>
        <v>-100</v>
      </c>
      <c r="AA48" s="222">
        <f>SUM(AA46:AA47)</f>
        <v>-31880635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1527174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200000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1527174</v>
      </c>
      <c r="D8" s="155"/>
      <c r="E8" s="156">
        <v>200000</v>
      </c>
      <c r="F8" s="60">
        <v>200000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200000</v>
      </c>
    </row>
    <row r="9" spans="1:27" ht="12.75">
      <c r="A9" s="135" t="s">
        <v>78</v>
      </c>
      <c r="B9" s="136"/>
      <c r="C9" s="153">
        <f aca="true" t="shared" si="1" ref="C9:Y9">SUM(C10:C14)</f>
        <v>486221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486221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225985189</v>
      </c>
      <c r="D15" s="153">
        <f>SUM(D16:D18)</f>
        <v>0</v>
      </c>
      <c r="E15" s="154">
        <f t="shared" si="2"/>
        <v>37900710</v>
      </c>
      <c r="F15" s="100">
        <f t="shared" si="2"/>
        <v>37900710</v>
      </c>
      <c r="G15" s="100">
        <f t="shared" si="2"/>
        <v>1876513</v>
      </c>
      <c r="H15" s="100">
        <f t="shared" si="2"/>
        <v>819266</v>
      </c>
      <c r="I15" s="100">
        <f t="shared" si="2"/>
        <v>5232381</v>
      </c>
      <c r="J15" s="100">
        <f t="shared" si="2"/>
        <v>7928160</v>
      </c>
      <c r="K15" s="100">
        <f t="shared" si="2"/>
        <v>0</v>
      </c>
      <c r="L15" s="100">
        <f t="shared" si="2"/>
        <v>1068035</v>
      </c>
      <c r="M15" s="100">
        <f t="shared" si="2"/>
        <v>1522555</v>
      </c>
      <c r="N15" s="100">
        <f t="shared" si="2"/>
        <v>2590590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10518750</v>
      </c>
      <c r="X15" s="100">
        <f t="shared" si="2"/>
        <v>0</v>
      </c>
      <c r="Y15" s="100">
        <f t="shared" si="2"/>
        <v>10518750</v>
      </c>
      <c r="Z15" s="137">
        <f>+IF(X15&lt;&gt;0,+(Y15/X15)*100,0)</f>
        <v>0</v>
      </c>
      <c r="AA15" s="102">
        <f>SUM(AA16:AA18)</f>
        <v>37900710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225985189</v>
      </c>
      <c r="D17" s="155"/>
      <c r="E17" s="156">
        <v>37900710</v>
      </c>
      <c r="F17" s="60">
        <v>37900710</v>
      </c>
      <c r="G17" s="60">
        <v>1876513</v>
      </c>
      <c r="H17" s="60">
        <v>819266</v>
      </c>
      <c r="I17" s="60">
        <v>5232381</v>
      </c>
      <c r="J17" s="60">
        <v>7928160</v>
      </c>
      <c r="K17" s="60"/>
      <c r="L17" s="60">
        <v>1068035</v>
      </c>
      <c r="M17" s="60">
        <v>1522555</v>
      </c>
      <c r="N17" s="60">
        <v>2590590</v>
      </c>
      <c r="O17" s="60"/>
      <c r="P17" s="60"/>
      <c r="Q17" s="60"/>
      <c r="R17" s="60"/>
      <c r="S17" s="60"/>
      <c r="T17" s="60"/>
      <c r="U17" s="60"/>
      <c r="V17" s="60"/>
      <c r="W17" s="60">
        <v>10518750</v>
      </c>
      <c r="X17" s="60"/>
      <c r="Y17" s="60">
        <v>10518750</v>
      </c>
      <c r="Z17" s="140"/>
      <c r="AA17" s="62">
        <v>37900710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5589294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>
        <v>4856330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732964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233587878</v>
      </c>
      <c r="D25" s="217">
        <f>+D5+D9+D15+D19+D24</f>
        <v>0</v>
      </c>
      <c r="E25" s="230">
        <f t="shared" si="4"/>
        <v>38100710</v>
      </c>
      <c r="F25" s="219">
        <f t="shared" si="4"/>
        <v>38100710</v>
      </c>
      <c r="G25" s="219">
        <f t="shared" si="4"/>
        <v>1876513</v>
      </c>
      <c r="H25" s="219">
        <f t="shared" si="4"/>
        <v>819266</v>
      </c>
      <c r="I25" s="219">
        <f t="shared" si="4"/>
        <v>5232381</v>
      </c>
      <c r="J25" s="219">
        <f t="shared" si="4"/>
        <v>7928160</v>
      </c>
      <c r="K25" s="219">
        <f t="shared" si="4"/>
        <v>0</v>
      </c>
      <c r="L25" s="219">
        <f t="shared" si="4"/>
        <v>1068035</v>
      </c>
      <c r="M25" s="219">
        <f t="shared" si="4"/>
        <v>1522555</v>
      </c>
      <c r="N25" s="219">
        <f t="shared" si="4"/>
        <v>2590590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10518750</v>
      </c>
      <c r="X25" s="219">
        <f t="shared" si="4"/>
        <v>0</v>
      </c>
      <c r="Y25" s="219">
        <f t="shared" si="4"/>
        <v>10518750</v>
      </c>
      <c r="Z25" s="231">
        <f>+IF(X25&lt;&gt;0,+(Y25/X25)*100,0)</f>
        <v>0</v>
      </c>
      <c r="AA25" s="232">
        <f>+AA5+AA9+AA15+AA19+AA24</f>
        <v>38100710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233587878</v>
      </c>
      <c r="D28" s="155"/>
      <c r="E28" s="156">
        <v>37900710</v>
      </c>
      <c r="F28" s="60">
        <v>37900710</v>
      </c>
      <c r="G28" s="60">
        <v>1876513</v>
      </c>
      <c r="H28" s="60">
        <v>819266</v>
      </c>
      <c r="I28" s="60">
        <v>5232381</v>
      </c>
      <c r="J28" s="60">
        <v>7928160</v>
      </c>
      <c r="K28" s="60"/>
      <c r="L28" s="60">
        <v>1068035</v>
      </c>
      <c r="M28" s="60">
        <v>1522555</v>
      </c>
      <c r="N28" s="60">
        <v>2590590</v>
      </c>
      <c r="O28" s="60"/>
      <c r="P28" s="60"/>
      <c r="Q28" s="60"/>
      <c r="R28" s="60"/>
      <c r="S28" s="60"/>
      <c r="T28" s="60"/>
      <c r="U28" s="60"/>
      <c r="V28" s="60"/>
      <c r="W28" s="60">
        <v>10518750</v>
      </c>
      <c r="X28" s="60">
        <v>29921247</v>
      </c>
      <c r="Y28" s="60">
        <v>-19402497</v>
      </c>
      <c r="Z28" s="140">
        <v>-64.85</v>
      </c>
      <c r="AA28" s="155">
        <v>37900710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233587878</v>
      </c>
      <c r="D32" s="210">
        <f>SUM(D28:D31)</f>
        <v>0</v>
      </c>
      <c r="E32" s="211">
        <f t="shared" si="5"/>
        <v>37900710</v>
      </c>
      <c r="F32" s="77">
        <f t="shared" si="5"/>
        <v>37900710</v>
      </c>
      <c r="G32" s="77">
        <f t="shared" si="5"/>
        <v>1876513</v>
      </c>
      <c r="H32" s="77">
        <f t="shared" si="5"/>
        <v>819266</v>
      </c>
      <c r="I32" s="77">
        <f t="shared" si="5"/>
        <v>5232381</v>
      </c>
      <c r="J32" s="77">
        <f t="shared" si="5"/>
        <v>7928160</v>
      </c>
      <c r="K32" s="77">
        <f t="shared" si="5"/>
        <v>0</v>
      </c>
      <c r="L32" s="77">
        <f t="shared" si="5"/>
        <v>1068035</v>
      </c>
      <c r="M32" s="77">
        <f t="shared" si="5"/>
        <v>1522555</v>
      </c>
      <c r="N32" s="77">
        <f t="shared" si="5"/>
        <v>2590590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10518750</v>
      </c>
      <c r="X32" s="77">
        <f t="shared" si="5"/>
        <v>29921247</v>
      </c>
      <c r="Y32" s="77">
        <f t="shared" si="5"/>
        <v>-19402497</v>
      </c>
      <c r="Z32" s="212">
        <f>+IF(X32&lt;&gt;0,+(Y32/X32)*100,0)</f>
        <v>-64.8452151743542</v>
      </c>
      <c r="AA32" s="79">
        <f>SUM(AA28:AA31)</f>
        <v>37900710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200000</v>
      </c>
      <c r="F35" s="60">
        <v>200000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200000</v>
      </c>
    </row>
    <row r="36" spans="1:27" ht="12.75">
      <c r="A36" s="238" t="s">
        <v>139</v>
      </c>
      <c r="B36" s="149"/>
      <c r="C36" s="222">
        <f aca="true" t="shared" si="6" ref="C36:Y36">SUM(C32:C35)</f>
        <v>233587878</v>
      </c>
      <c r="D36" s="222">
        <f>SUM(D32:D35)</f>
        <v>0</v>
      </c>
      <c r="E36" s="218">
        <f t="shared" si="6"/>
        <v>38100710</v>
      </c>
      <c r="F36" s="220">
        <f t="shared" si="6"/>
        <v>38100710</v>
      </c>
      <c r="G36" s="220">
        <f t="shared" si="6"/>
        <v>1876513</v>
      </c>
      <c r="H36" s="220">
        <f t="shared" si="6"/>
        <v>819266</v>
      </c>
      <c r="I36" s="220">
        <f t="shared" si="6"/>
        <v>5232381</v>
      </c>
      <c r="J36" s="220">
        <f t="shared" si="6"/>
        <v>7928160</v>
      </c>
      <c r="K36" s="220">
        <f t="shared" si="6"/>
        <v>0</v>
      </c>
      <c r="L36" s="220">
        <f t="shared" si="6"/>
        <v>1068035</v>
      </c>
      <c r="M36" s="220">
        <f t="shared" si="6"/>
        <v>1522555</v>
      </c>
      <c r="N36" s="220">
        <f t="shared" si="6"/>
        <v>2590590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10518750</v>
      </c>
      <c r="X36" s="220">
        <f t="shared" si="6"/>
        <v>29921247</v>
      </c>
      <c r="Y36" s="220">
        <f t="shared" si="6"/>
        <v>-19402497</v>
      </c>
      <c r="Z36" s="221">
        <f>+IF(X36&lt;&gt;0,+(Y36/X36)*100,0)</f>
        <v>-64.8452151743542</v>
      </c>
      <c r="AA36" s="239">
        <f>SUM(AA32:AA35)</f>
        <v>38100710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2864109</v>
      </c>
      <c r="D6" s="155"/>
      <c r="E6" s="59"/>
      <c r="F6" s="60"/>
      <c r="G6" s="60">
        <v>51779210</v>
      </c>
      <c r="H6" s="60">
        <v>43999667</v>
      </c>
      <c r="I6" s="60"/>
      <c r="J6" s="60"/>
      <c r="K6" s="60">
        <v>23205026</v>
      </c>
      <c r="L6" s="60">
        <v>13178757</v>
      </c>
      <c r="M6" s="60"/>
      <c r="N6" s="60"/>
      <c r="O6" s="60">
        <v>46299436</v>
      </c>
      <c r="P6" s="60"/>
      <c r="Q6" s="60"/>
      <c r="R6" s="60">
        <v>46299436</v>
      </c>
      <c r="S6" s="60"/>
      <c r="T6" s="60"/>
      <c r="U6" s="60"/>
      <c r="V6" s="60"/>
      <c r="W6" s="60">
        <v>46299436</v>
      </c>
      <c r="X6" s="60"/>
      <c r="Y6" s="60">
        <v>46299436</v>
      </c>
      <c r="Z6" s="140"/>
      <c r="AA6" s="62"/>
    </row>
    <row r="7" spans="1:27" ht="12.75">
      <c r="A7" s="249" t="s">
        <v>144</v>
      </c>
      <c r="B7" s="182"/>
      <c r="C7" s="155"/>
      <c r="D7" s="155"/>
      <c r="E7" s="59">
        <v>33762000</v>
      </c>
      <c r="F7" s="60">
        <v>33762000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25321500</v>
      </c>
      <c r="Y7" s="60">
        <v>-25321500</v>
      </c>
      <c r="Z7" s="140">
        <v>-100</v>
      </c>
      <c r="AA7" s="62">
        <v>33762000</v>
      </c>
    </row>
    <row r="8" spans="1:27" ht="12.75">
      <c r="A8" s="249" t="s">
        <v>145</v>
      </c>
      <c r="B8" s="182"/>
      <c r="C8" s="155">
        <v>749276</v>
      </c>
      <c r="D8" s="155"/>
      <c r="E8" s="59">
        <v>52385000</v>
      </c>
      <c r="F8" s="60">
        <v>52385000</v>
      </c>
      <c r="G8" s="60"/>
      <c r="H8" s="60"/>
      <c r="I8" s="60"/>
      <c r="J8" s="60"/>
      <c r="K8" s="60">
        <v>434452</v>
      </c>
      <c r="L8" s="60">
        <v>467662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39288750</v>
      </c>
      <c r="Y8" s="60">
        <v>-39288750</v>
      </c>
      <c r="Z8" s="140">
        <v>-100</v>
      </c>
      <c r="AA8" s="62">
        <v>52385000</v>
      </c>
    </row>
    <row r="9" spans="1:27" ht="12.75">
      <c r="A9" s="249" t="s">
        <v>146</v>
      </c>
      <c r="B9" s="182"/>
      <c r="C9" s="155">
        <v>2801910</v>
      </c>
      <c r="D9" s="155"/>
      <c r="E9" s="59"/>
      <c r="F9" s="60"/>
      <c r="G9" s="60">
        <v>10605382</v>
      </c>
      <c r="H9" s="60">
        <v>8405550</v>
      </c>
      <c r="I9" s="60"/>
      <c r="J9" s="60"/>
      <c r="K9" s="60">
        <v>7751030</v>
      </c>
      <c r="L9" s="60">
        <v>7271593</v>
      </c>
      <c r="M9" s="60"/>
      <c r="N9" s="60"/>
      <c r="O9" s="60">
        <v>8649078</v>
      </c>
      <c r="P9" s="60"/>
      <c r="Q9" s="60"/>
      <c r="R9" s="60">
        <v>8649078</v>
      </c>
      <c r="S9" s="60"/>
      <c r="T9" s="60"/>
      <c r="U9" s="60"/>
      <c r="V9" s="60"/>
      <c r="W9" s="60">
        <v>8649078</v>
      </c>
      <c r="X9" s="60"/>
      <c r="Y9" s="60">
        <v>8649078</v>
      </c>
      <c r="Z9" s="140"/>
      <c r="AA9" s="62"/>
    </row>
    <row r="10" spans="1:27" ht="12.75">
      <c r="A10" s="249" t="s">
        <v>147</v>
      </c>
      <c r="B10" s="182"/>
      <c r="C10" s="155">
        <v>8227491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50585135</v>
      </c>
      <c r="D11" s="155"/>
      <c r="E11" s="59"/>
      <c r="F11" s="60"/>
      <c r="G11" s="60">
        <v>52384631</v>
      </c>
      <c r="H11" s="60">
        <v>58186854</v>
      </c>
      <c r="I11" s="60"/>
      <c r="J11" s="60"/>
      <c r="K11" s="60">
        <v>58186854</v>
      </c>
      <c r="L11" s="60">
        <v>58186854</v>
      </c>
      <c r="M11" s="60"/>
      <c r="N11" s="60"/>
      <c r="O11" s="60">
        <v>50585135</v>
      </c>
      <c r="P11" s="60"/>
      <c r="Q11" s="60"/>
      <c r="R11" s="60">
        <v>50585135</v>
      </c>
      <c r="S11" s="60"/>
      <c r="T11" s="60"/>
      <c r="U11" s="60"/>
      <c r="V11" s="60"/>
      <c r="W11" s="60">
        <v>50585135</v>
      </c>
      <c r="X11" s="60"/>
      <c r="Y11" s="60">
        <v>50585135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65227921</v>
      </c>
      <c r="D12" s="168">
        <f>SUM(D6:D11)</f>
        <v>0</v>
      </c>
      <c r="E12" s="72">
        <f t="shared" si="0"/>
        <v>86147000</v>
      </c>
      <c r="F12" s="73">
        <f t="shared" si="0"/>
        <v>86147000</v>
      </c>
      <c r="G12" s="73">
        <f t="shared" si="0"/>
        <v>114769223</v>
      </c>
      <c r="H12" s="73">
        <f t="shared" si="0"/>
        <v>110592071</v>
      </c>
      <c r="I12" s="73">
        <f t="shared" si="0"/>
        <v>0</v>
      </c>
      <c r="J12" s="73">
        <f t="shared" si="0"/>
        <v>0</v>
      </c>
      <c r="K12" s="73">
        <f t="shared" si="0"/>
        <v>89577362</v>
      </c>
      <c r="L12" s="73">
        <f t="shared" si="0"/>
        <v>79104866</v>
      </c>
      <c r="M12" s="73">
        <f t="shared" si="0"/>
        <v>0</v>
      </c>
      <c r="N12" s="73">
        <f t="shared" si="0"/>
        <v>0</v>
      </c>
      <c r="O12" s="73">
        <f t="shared" si="0"/>
        <v>105533649</v>
      </c>
      <c r="P12" s="73">
        <f t="shared" si="0"/>
        <v>0</v>
      </c>
      <c r="Q12" s="73">
        <f t="shared" si="0"/>
        <v>0</v>
      </c>
      <c r="R12" s="73">
        <f t="shared" si="0"/>
        <v>105533649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105533649</v>
      </c>
      <c r="X12" s="73">
        <f t="shared" si="0"/>
        <v>64610250</v>
      </c>
      <c r="Y12" s="73">
        <f t="shared" si="0"/>
        <v>40923399</v>
      </c>
      <c r="Z12" s="170">
        <f>+IF(X12&lt;&gt;0,+(Y12/X12)*100,0)</f>
        <v>63.33886496337655</v>
      </c>
      <c r="AA12" s="74">
        <f>SUM(AA6:AA11)</f>
        <v>86147000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70030598</v>
      </c>
      <c r="D17" s="155"/>
      <c r="E17" s="59"/>
      <c r="F17" s="60"/>
      <c r="G17" s="60">
        <v>75236098</v>
      </c>
      <c r="H17" s="60">
        <v>73954693</v>
      </c>
      <c r="I17" s="60"/>
      <c r="J17" s="60"/>
      <c r="K17" s="60">
        <v>73954693</v>
      </c>
      <c r="L17" s="60">
        <v>73954693</v>
      </c>
      <c r="M17" s="60"/>
      <c r="N17" s="60"/>
      <c r="O17" s="60">
        <v>73954693</v>
      </c>
      <c r="P17" s="60"/>
      <c r="Q17" s="60"/>
      <c r="R17" s="60">
        <v>73954693</v>
      </c>
      <c r="S17" s="60"/>
      <c r="T17" s="60"/>
      <c r="U17" s="60"/>
      <c r="V17" s="60"/>
      <c r="W17" s="60">
        <v>73954693</v>
      </c>
      <c r="X17" s="60"/>
      <c r="Y17" s="60">
        <v>73954693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497930420</v>
      </c>
      <c r="D19" s="155"/>
      <c r="E19" s="59">
        <v>555156000</v>
      </c>
      <c r="F19" s="60">
        <v>555156000</v>
      </c>
      <c r="G19" s="60">
        <v>496269683</v>
      </c>
      <c r="H19" s="60">
        <v>474620545</v>
      </c>
      <c r="I19" s="60"/>
      <c r="J19" s="60"/>
      <c r="K19" s="60">
        <v>481268171</v>
      </c>
      <c r="L19" s="60">
        <v>484675011</v>
      </c>
      <c r="M19" s="60"/>
      <c r="N19" s="60"/>
      <c r="O19" s="60">
        <v>487498423</v>
      </c>
      <c r="P19" s="60"/>
      <c r="Q19" s="60"/>
      <c r="R19" s="60">
        <v>487498423</v>
      </c>
      <c r="S19" s="60"/>
      <c r="T19" s="60"/>
      <c r="U19" s="60"/>
      <c r="V19" s="60"/>
      <c r="W19" s="60">
        <v>487498423</v>
      </c>
      <c r="X19" s="60">
        <v>416367000</v>
      </c>
      <c r="Y19" s="60">
        <v>71131423</v>
      </c>
      <c r="Z19" s="140">
        <v>17.08</v>
      </c>
      <c r="AA19" s="62">
        <v>555156000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560860</v>
      </c>
      <c r="D22" s="155"/>
      <c r="E22" s="59"/>
      <c r="F22" s="60"/>
      <c r="G22" s="60">
        <v>1117185</v>
      </c>
      <c r="H22" s="60">
        <v>1117185</v>
      </c>
      <c r="I22" s="60"/>
      <c r="J22" s="60"/>
      <c r="K22" s="60">
        <v>1117185</v>
      </c>
      <c r="L22" s="60">
        <v>1117185</v>
      </c>
      <c r="M22" s="60"/>
      <c r="N22" s="60"/>
      <c r="O22" s="60">
        <v>1532531</v>
      </c>
      <c r="P22" s="60"/>
      <c r="Q22" s="60"/>
      <c r="R22" s="60">
        <v>1532531</v>
      </c>
      <c r="S22" s="60"/>
      <c r="T22" s="60"/>
      <c r="U22" s="60"/>
      <c r="V22" s="60"/>
      <c r="W22" s="60">
        <v>1532531</v>
      </c>
      <c r="X22" s="60"/>
      <c r="Y22" s="60">
        <v>1532531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568521878</v>
      </c>
      <c r="D24" s="168">
        <f>SUM(D15:D23)</f>
        <v>0</v>
      </c>
      <c r="E24" s="76">
        <f t="shared" si="1"/>
        <v>555156000</v>
      </c>
      <c r="F24" s="77">
        <f t="shared" si="1"/>
        <v>555156000</v>
      </c>
      <c r="G24" s="77">
        <f t="shared" si="1"/>
        <v>572622966</v>
      </c>
      <c r="H24" s="77">
        <f t="shared" si="1"/>
        <v>549692423</v>
      </c>
      <c r="I24" s="77">
        <f t="shared" si="1"/>
        <v>0</v>
      </c>
      <c r="J24" s="77">
        <f t="shared" si="1"/>
        <v>0</v>
      </c>
      <c r="K24" s="77">
        <f t="shared" si="1"/>
        <v>556340049</v>
      </c>
      <c r="L24" s="77">
        <f t="shared" si="1"/>
        <v>559746889</v>
      </c>
      <c r="M24" s="77">
        <f t="shared" si="1"/>
        <v>0</v>
      </c>
      <c r="N24" s="77">
        <f t="shared" si="1"/>
        <v>0</v>
      </c>
      <c r="O24" s="77">
        <f t="shared" si="1"/>
        <v>562985647</v>
      </c>
      <c r="P24" s="77">
        <f t="shared" si="1"/>
        <v>0</v>
      </c>
      <c r="Q24" s="77">
        <f t="shared" si="1"/>
        <v>0</v>
      </c>
      <c r="R24" s="77">
        <f t="shared" si="1"/>
        <v>562985647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562985647</v>
      </c>
      <c r="X24" s="77">
        <f t="shared" si="1"/>
        <v>416367000</v>
      </c>
      <c r="Y24" s="77">
        <f t="shared" si="1"/>
        <v>146618647</v>
      </c>
      <c r="Z24" s="212">
        <f>+IF(X24&lt;&gt;0,+(Y24/X24)*100,0)</f>
        <v>35.21380104571208</v>
      </c>
      <c r="AA24" s="79">
        <f>SUM(AA15:AA23)</f>
        <v>555156000</v>
      </c>
    </row>
    <row r="25" spans="1:27" ht="12.75">
      <c r="A25" s="250" t="s">
        <v>159</v>
      </c>
      <c r="B25" s="251"/>
      <c r="C25" s="168">
        <f aca="true" t="shared" si="2" ref="C25:Y25">+C12+C24</f>
        <v>633749799</v>
      </c>
      <c r="D25" s="168">
        <f>+D12+D24</f>
        <v>0</v>
      </c>
      <c r="E25" s="72">
        <f t="shared" si="2"/>
        <v>641303000</v>
      </c>
      <c r="F25" s="73">
        <f t="shared" si="2"/>
        <v>641303000</v>
      </c>
      <c r="G25" s="73">
        <f t="shared" si="2"/>
        <v>687392189</v>
      </c>
      <c r="H25" s="73">
        <f t="shared" si="2"/>
        <v>660284494</v>
      </c>
      <c r="I25" s="73">
        <f t="shared" si="2"/>
        <v>0</v>
      </c>
      <c r="J25" s="73">
        <f t="shared" si="2"/>
        <v>0</v>
      </c>
      <c r="K25" s="73">
        <f t="shared" si="2"/>
        <v>645917411</v>
      </c>
      <c r="L25" s="73">
        <f t="shared" si="2"/>
        <v>638851755</v>
      </c>
      <c r="M25" s="73">
        <f t="shared" si="2"/>
        <v>0</v>
      </c>
      <c r="N25" s="73">
        <f t="shared" si="2"/>
        <v>0</v>
      </c>
      <c r="O25" s="73">
        <f t="shared" si="2"/>
        <v>668519296</v>
      </c>
      <c r="P25" s="73">
        <f t="shared" si="2"/>
        <v>0</v>
      </c>
      <c r="Q25" s="73">
        <f t="shared" si="2"/>
        <v>0</v>
      </c>
      <c r="R25" s="73">
        <f t="shared" si="2"/>
        <v>668519296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668519296</v>
      </c>
      <c r="X25" s="73">
        <f t="shared" si="2"/>
        <v>480977250</v>
      </c>
      <c r="Y25" s="73">
        <f t="shared" si="2"/>
        <v>187542046</v>
      </c>
      <c r="Z25" s="170">
        <f>+IF(X25&lt;&gt;0,+(Y25/X25)*100,0)</f>
        <v>38.99187456371377</v>
      </c>
      <c r="AA25" s="74">
        <f>+AA12+AA24</f>
        <v>641303000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14566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448579</v>
      </c>
      <c r="D30" s="155"/>
      <c r="E30" s="59">
        <v>16631000</v>
      </c>
      <c r="F30" s="60">
        <v>16631000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12473250</v>
      </c>
      <c r="Y30" s="60">
        <v>-12473250</v>
      </c>
      <c r="Z30" s="140">
        <v>-100</v>
      </c>
      <c r="AA30" s="62">
        <v>16631000</v>
      </c>
    </row>
    <row r="31" spans="1:27" ht="12.75">
      <c r="A31" s="249" t="s">
        <v>163</v>
      </c>
      <c r="B31" s="182"/>
      <c r="C31" s="155">
        <v>29821698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>
        <v>4599</v>
      </c>
      <c r="P31" s="60"/>
      <c r="Q31" s="60"/>
      <c r="R31" s="60">
        <v>4599</v>
      </c>
      <c r="S31" s="60"/>
      <c r="T31" s="60"/>
      <c r="U31" s="60"/>
      <c r="V31" s="60"/>
      <c r="W31" s="60">
        <v>4599</v>
      </c>
      <c r="X31" s="60"/>
      <c r="Y31" s="60">
        <v>4599</v>
      </c>
      <c r="Z31" s="140"/>
      <c r="AA31" s="62"/>
    </row>
    <row r="32" spans="1:27" ht="12.75">
      <c r="A32" s="249" t="s">
        <v>164</v>
      </c>
      <c r="B32" s="182"/>
      <c r="C32" s="155">
        <v>38130</v>
      </c>
      <c r="D32" s="155"/>
      <c r="E32" s="59">
        <v>208343000</v>
      </c>
      <c r="F32" s="60">
        <v>208343000</v>
      </c>
      <c r="G32" s="60">
        <v>-5595067</v>
      </c>
      <c r="H32" s="60">
        <v>4885833</v>
      </c>
      <c r="I32" s="60"/>
      <c r="J32" s="60"/>
      <c r="K32" s="60">
        <v>22593434</v>
      </c>
      <c r="L32" s="60">
        <v>28403019</v>
      </c>
      <c r="M32" s="60"/>
      <c r="N32" s="60"/>
      <c r="O32" s="60">
        <v>28211253</v>
      </c>
      <c r="P32" s="60"/>
      <c r="Q32" s="60"/>
      <c r="R32" s="60">
        <v>28211253</v>
      </c>
      <c r="S32" s="60"/>
      <c r="T32" s="60"/>
      <c r="U32" s="60"/>
      <c r="V32" s="60"/>
      <c r="W32" s="60">
        <v>28211253</v>
      </c>
      <c r="X32" s="60">
        <v>156257250</v>
      </c>
      <c r="Y32" s="60">
        <v>-128045997</v>
      </c>
      <c r="Z32" s="140">
        <v>-81.95</v>
      </c>
      <c r="AA32" s="62">
        <v>208343000</v>
      </c>
    </row>
    <row r="33" spans="1:27" ht="12.75">
      <c r="A33" s="249" t="s">
        <v>165</v>
      </c>
      <c r="B33" s="182"/>
      <c r="C33" s="155">
        <v>4798359</v>
      </c>
      <c r="D33" s="155"/>
      <c r="E33" s="59"/>
      <c r="F33" s="60"/>
      <c r="G33" s="60">
        <v>18909426</v>
      </c>
      <c r="H33" s="60">
        <v>17791127</v>
      </c>
      <c r="I33" s="60"/>
      <c r="J33" s="60"/>
      <c r="K33" s="60">
        <v>17791127</v>
      </c>
      <c r="L33" s="60">
        <v>17791127</v>
      </c>
      <c r="M33" s="60"/>
      <c r="N33" s="60"/>
      <c r="O33" s="60">
        <v>17791127</v>
      </c>
      <c r="P33" s="60"/>
      <c r="Q33" s="60"/>
      <c r="R33" s="60">
        <v>17791127</v>
      </c>
      <c r="S33" s="60"/>
      <c r="T33" s="60"/>
      <c r="U33" s="60"/>
      <c r="V33" s="60"/>
      <c r="W33" s="60">
        <v>17791127</v>
      </c>
      <c r="X33" s="60"/>
      <c r="Y33" s="60">
        <v>17791127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35121332</v>
      </c>
      <c r="D34" s="168">
        <f>SUM(D29:D33)</f>
        <v>0</v>
      </c>
      <c r="E34" s="72">
        <f t="shared" si="3"/>
        <v>224974000</v>
      </c>
      <c r="F34" s="73">
        <f t="shared" si="3"/>
        <v>224974000</v>
      </c>
      <c r="G34" s="73">
        <f t="shared" si="3"/>
        <v>13314359</v>
      </c>
      <c r="H34" s="73">
        <f t="shared" si="3"/>
        <v>22676960</v>
      </c>
      <c r="I34" s="73">
        <f t="shared" si="3"/>
        <v>0</v>
      </c>
      <c r="J34" s="73">
        <f t="shared" si="3"/>
        <v>0</v>
      </c>
      <c r="K34" s="73">
        <f t="shared" si="3"/>
        <v>40384561</v>
      </c>
      <c r="L34" s="73">
        <f t="shared" si="3"/>
        <v>46194146</v>
      </c>
      <c r="M34" s="73">
        <f t="shared" si="3"/>
        <v>0</v>
      </c>
      <c r="N34" s="73">
        <f t="shared" si="3"/>
        <v>0</v>
      </c>
      <c r="O34" s="73">
        <f t="shared" si="3"/>
        <v>46006979</v>
      </c>
      <c r="P34" s="73">
        <f t="shared" si="3"/>
        <v>0</v>
      </c>
      <c r="Q34" s="73">
        <f t="shared" si="3"/>
        <v>0</v>
      </c>
      <c r="R34" s="73">
        <f t="shared" si="3"/>
        <v>46006979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46006979</v>
      </c>
      <c r="X34" s="73">
        <f t="shared" si="3"/>
        <v>168730500</v>
      </c>
      <c r="Y34" s="73">
        <f t="shared" si="3"/>
        <v>-122723521</v>
      </c>
      <c r="Z34" s="170">
        <f>+IF(X34&lt;&gt;0,+(Y34/X34)*100,0)</f>
        <v>-72.73345423619321</v>
      </c>
      <c r="AA34" s="74">
        <f>SUM(AA29:AA33)</f>
        <v>224974000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7646000</v>
      </c>
      <c r="F37" s="60">
        <v>7646000</v>
      </c>
      <c r="G37" s="60">
        <v>7192651</v>
      </c>
      <c r="H37" s="60">
        <v>7192651</v>
      </c>
      <c r="I37" s="60"/>
      <c r="J37" s="60"/>
      <c r="K37" s="60">
        <v>7192651</v>
      </c>
      <c r="L37" s="60">
        <v>7192651</v>
      </c>
      <c r="M37" s="60"/>
      <c r="N37" s="60"/>
      <c r="O37" s="60">
        <v>7192651</v>
      </c>
      <c r="P37" s="60"/>
      <c r="Q37" s="60"/>
      <c r="R37" s="60">
        <v>7192651</v>
      </c>
      <c r="S37" s="60"/>
      <c r="T37" s="60"/>
      <c r="U37" s="60"/>
      <c r="V37" s="60"/>
      <c r="W37" s="60">
        <v>7192651</v>
      </c>
      <c r="X37" s="60">
        <v>5734500</v>
      </c>
      <c r="Y37" s="60">
        <v>1458151</v>
      </c>
      <c r="Z37" s="140">
        <v>25.43</v>
      </c>
      <c r="AA37" s="62">
        <v>7646000</v>
      </c>
    </row>
    <row r="38" spans="1:27" ht="12.75">
      <c r="A38" s="249" t="s">
        <v>165</v>
      </c>
      <c r="B38" s="182"/>
      <c r="C38" s="155">
        <v>7192651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7192651</v>
      </c>
      <c r="D39" s="168">
        <f>SUM(D37:D38)</f>
        <v>0</v>
      </c>
      <c r="E39" s="76">
        <f t="shared" si="4"/>
        <v>7646000</v>
      </c>
      <c r="F39" s="77">
        <f t="shared" si="4"/>
        <v>7646000</v>
      </c>
      <c r="G39" s="77">
        <f t="shared" si="4"/>
        <v>7192651</v>
      </c>
      <c r="H39" s="77">
        <f t="shared" si="4"/>
        <v>7192651</v>
      </c>
      <c r="I39" s="77">
        <f t="shared" si="4"/>
        <v>0</v>
      </c>
      <c r="J39" s="77">
        <f t="shared" si="4"/>
        <v>0</v>
      </c>
      <c r="K39" s="77">
        <f t="shared" si="4"/>
        <v>7192651</v>
      </c>
      <c r="L39" s="77">
        <f t="shared" si="4"/>
        <v>7192651</v>
      </c>
      <c r="M39" s="77">
        <f t="shared" si="4"/>
        <v>0</v>
      </c>
      <c r="N39" s="77">
        <f t="shared" si="4"/>
        <v>0</v>
      </c>
      <c r="O39" s="77">
        <f t="shared" si="4"/>
        <v>7192651</v>
      </c>
      <c r="P39" s="77">
        <f t="shared" si="4"/>
        <v>0</v>
      </c>
      <c r="Q39" s="77">
        <f t="shared" si="4"/>
        <v>0</v>
      </c>
      <c r="R39" s="77">
        <f t="shared" si="4"/>
        <v>7192651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7192651</v>
      </c>
      <c r="X39" s="77">
        <f t="shared" si="4"/>
        <v>5734500</v>
      </c>
      <c r="Y39" s="77">
        <f t="shared" si="4"/>
        <v>1458151</v>
      </c>
      <c r="Z39" s="212">
        <f>+IF(X39&lt;&gt;0,+(Y39/X39)*100,0)</f>
        <v>25.427692039410587</v>
      </c>
      <c r="AA39" s="79">
        <f>SUM(AA37:AA38)</f>
        <v>7646000</v>
      </c>
    </row>
    <row r="40" spans="1:27" ht="12.75">
      <c r="A40" s="250" t="s">
        <v>167</v>
      </c>
      <c r="B40" s="251"/>
      <c r="C40" s="168">
        <f aca="true" t="shared" si="5" ref="C40:Y40">+C34+C39</f>
        <v>42313983</v>
      </c>
      <c r="D40" s="168">
        <f>+D34+D39</f>
        <v>0</v>
      </c>
      <c r="E40" s="72">
        <f t="shared" si="5"/>
        <v>232620000</v>
      </c>
      <c r="F40" s="73">
        <f t="shared" si="5"/>
        <v>232620000</v>
      </c>
      <c r="G40" s="73">
        <f t="shared" si="5"/>
        <v>20507010</v>
      </c>
      <c r="H40" s="73">
        <f t="shared" si="5"/>
        <v>29869611</v>
      </c>
      <c r="I40" s="73">
        <f t="shared" si="5"/>
        <v>0</v>
      </c>
      <c r="J40" s="73">
        <f t="shared" si="5"/>
        <v>0</v>
      </c>
      <c r="K40" s="73">
        <f t="shared" si="5"/>
        <v>47577212</v>
      </c>
      <c r="L40" s="73">
        <f t="shared" si="5"/>
        <v>53386797</v>
      </c>
      <c r="M40" s="73">
        <f t="shared" si="5"/>
        <v>0</v>
      </c>
      <c r="N40" s="73">
        <f t="shared" si="5"/>
        <v>0</v>
      </c>
      <c r="O40" s="73">
        <f t="shared" si="5"/>
        <v>53199630</v>
      </c>
      <c r="P40" s="73">
        <f t="shared" si="5"/>
        <v>0</v>
      </c>
      <c r="Q40" s="73">
        <f t="shared" si="5"/>
        <v>0</v>
      </c>
      <c r="R40" s="73">
        <f t="shared" si="5"/>
        <v>53199630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53199630</v>
      </c>
      <c r="X40" s="73">
        <f t="shared" si="5"/>
        <v>174465000</v>
      </c>
      <c r="Y40" s="73">
        <f t="shared" si="5"/>
        <v>-121265370</v>
      </c>
      <c r="Z40" s="170">
        <f>+IF(X40&lt;&gt;0,+(Y40/X40)*100,0)</f>
        <v>-69.50698994067578</v>
      </c>
      <c r="AA40" s="74">
        <f>+AA34+AA39</f>
        <v>232620000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591435816</v>
      </c>
      <c r="D42" s="257">
        <f>+D25-D40</f>
        <v>0</v>
      </c>
      <c r="E42" s="258">
        <f t="shared" si="6"/>
        <v>408683000</v>
      </c>
      <c r="F42" s="259">
        <f t="shared" si="6"/>
        <v>408683000</v>
      </c>
      <c r="G42" s="259">
        <f t="shared" si="6"/>
        <v>666885179</v>
      </c>
      <c r="H42" s="259">
        <f t="shared" si="6"/>
        <v>630414883</v>
      </c>
      <c r="I42" s="259">
        <f t="shared" si="6"/>
        <v>0</v>
      </c>
      <c r="J42" s="259">
        <f t="shared" si="6"/>
        <v>0</v>
      </c>
      <c r="K42" s="259">
        <f t="shared" si="6"/>
        <v>598340199</v>
      </c>
      <c r="L42" s="259">
        <f t="shared" si="6"/>
        <v>585464958</v>
      </c>
      <c r="M42" s="259">
        <f t="shared" si="6"/>
        <v>0</v>
      </c>
      <c r="N42" s="259">
        <f t="shared" si="6"/>
        <v>0</v>
      </c>
      <c r="O42" s="259">
        <f t="shared" si="6"/>
        <v>615319666</v>
      </c>
      <c r="P42" s="259">
        <f t="shared" si="6"/>
        <v>0</v>
      </c>
      <c r="Q42" s="259">
        <f t="shared" si="6"/>
        <v>0</v>
      </c>
      <c r="R42" s="259">
        <f t="shared" si="6"/>
        <v>615319666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615319666</v>
      </c>
      <c r="X42" s="259">
        <f t="shared" si="6"/>
        <v>306512250</v>
      </c>
      <c r="Y42" s="259">
        <f t="shared" si="6"/>
        <v>308807416</v>
      </c>
      <c r="Z42" s="260">
        <f>+IF(X42&lt;&gt;0,+(Y42/X42)*100,0)</f>
        <v>100.74880074124279</v>
      </c>
      <c r="AA42" s="261">
        <f>+AA25-AA40</f>
        <v>408683000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591435816</v>
      </c>
      <c r="D45" s="155"/>
      <c r="E45" s="59"/>
      <c r="F45" s="60"/>
      <c r="G45" s="60">
        <v>258202342</v>
      </c>
      <c r="H45" s="60">
        <v>221732046</v>
      </c>
      <c r="I45" s="60"/>
      <c r="J45" s="60"/>
      <c r="K45" s="60">
        <v>189657360</v>
      </c>
      <c r="L45" s="60">
        <v>176782119</v>
      </c>
      <c r="M45" s="60"/>
      <c r="N45" s="60"/>
      <c r="O45" s="60">
        <v>206636828</v>
      </c>
      <c r="P45" s="60"/>
      <c r="Q45" s="60"/>
      <c r="R45" s="60">
        <v>206636828</v>
      </c>
      <c r="S45" s="60"/>
      <c r="T45" s="60"/>
      <c r="U45" s="60"/>
      <c r="V45" s="60"/>
      <c r="W45" s="60">
        <v>206636828</v>
      </c>
      <c r="X45" s="60"/>
      <c r="Y45" s="60">
        <v>206636828</v>
      </c>
      <c r="Z45" s="139"/>
      <c r="AA45" s="62"/>
    </row>
    <row r="46" spans="1:27" ht="12.75">
      <c r="A46" s="249" t="s">
        <v>171</v>
      </c>
      <c r="B46" s="182"/>
      <c r="C46" s="155"/>
      <c r="D46" s="155"/>
      <c r="E46" s="59">
        <v>408683000</v>
      </c>
      <c r="F46" s="60">
        <v>408683000</v>
      </c>
      <c r="G46" s="60">
        <v>408682838</v>
      </c>
      <c r="H46" s="60">
        <v>408682838</v>
      </c>
      <c r="I46" s="60"/>
      <c r="J46" s="60"/>
      <c r="K46" s="60">
        <v>408682838</v>
      </c>
      <c r="L46" s="60">
        <v>408682838</v>
      </c>
      <c r="M46" s="60"/>
      <c r="N46" s="60"/>
      <c r="O46" s="60">
        <v>408682838</v>
      </c>
      <c r="P46" s="60"/>
      <c r="Q46" s="60"/>
      <c r="R46" s="60">
        <v>408682838</v>
      </c>
      <c r="S46" s="60"/>
      <c r="T46" s="60"/>
      <c r="U46" s="60"/>
      <c r="V46" s="60"/>
      <c r="W46" s="60">
        <v>408682838</v>
      </c>
      <c r="X46" s="60">
        <v>306512250</v>
      </c>
      <c r="Y46" s="60">
        <v>102170588</v>
      </c>
      <c r="Z46" s="139">
        <v>33.33</v>
      </c>
      <c r="AA46" s="62">
        <v>408683000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591435816</v>
      </c>
      <c r="D48" s="217">
        <f>SUM(D45:D47)</f>
        <v>0</v>
      </c>
      <c r="E48" s="264">
        <f t="shared" si="7"/>
        <v>408683000</v>
      </c>
      <c r="F48" s="219">
        <f t="shared" si="7"/>
        <v>408683000</v>
      </c>
      <c r="G48" s="219">
        <f t="shared" si="7"/>
        <v>666885180</v>
      </c>
      <c r="H48" s="219">
        <f t="shared" si="7"/>
        <v>630414884</v>
      </c>
      <c r="I48" s="219">
        <f t="shared" si="7"/>
        <v>0</v>
      </c>
      <c r="J48" s="219">
        <f t="shared" si="7"/>
        <v>0</v>
      </c>
      <c r="K48" s="219">
        <f t="shared" si="7"/>
        <v>598340198</v>
      </c>
      <c r="L48" s="219">
        <f t="shared" si="7"/>
        <v>585464957</v>
      </c>
      <c r="M48" s="219">
        <f t="shared" si="7"/>
        <v>0</v>
      </c>
      <c r="N48" s="219">
        <f t="shared" si="7"/>
        <v>0</v>
      </c>
      <c r="O48" s="219">
        <f t="shared" si="7"/>
        <v>615319666</v>
      </c>
      <c r="P48" s="219">
        <f t="shared" si="7"/>
        <v>0</v>
      </c>
      <c r="Q48" s="219">
        <f t="shared" si="7"/>
        <v>0</v>
      </c>
      <c r="R48" s="219">
        <f t="shared" si="7"/>
        <v>615319666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615319666</v>
      </c>
      <c r="X48" s="219">
        <f t="shared" si="7"/>
        <v>306512250</v>
      </c>
      <c r="Y48" s="219">
        <f t="shared" si="7"/>
        <v>308807416</v>
      </c>
      <c r="Z48" s="265">
        <f>+IF(X48&lt;&gt;0,+(Y48/X48)*100,0)</f>
        <v>100.74880074124279</v>
      </c>
      <c r="AA48" s="232">
        <f>SUM(AA45:AA47)</f>
        <v>408683000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3609379</v>
      </c>
      <c r="F6" s="60">
        <v>3609379</v>
      </c>
      <c r="G6" s="60">
        <v>63029</v>
      </c>
      <c r="H6" s="60">
        <v>73423</v>
      </c>
      <c r="I6" s="60">
        <v>1368479</v>
      </c>
      <c r="J6" s="60">
        <v>1504931</v>
      </c>
      <c r="K6" s="60">
        <v>92042</v>
      </c>
      <c r="L6" s="60">
        <v>465408</v>
      </c>
      <c r="M6" s="60">
        <v>55219</v>
      </c>
      <c r="N6" s="60">
        <v>612669</v>
      </c>
      <c r="O6" s="60">
        <v>46668</v>
      </c>
      <c r="P6" s="60"/>
      <c r="Q6" s="60"/>
      <c r="R6" s="60">
        <v>46668</v>
      </c>
      <c r="S6" s="60"/>
      <c r="T6" s="60"/>
      <c r="U6" s="60"/>
      <c r="V6" s="60"/>
      <c r="W6" s="60">
        <v>2164268</v>
      </c>
      <c r="X6" s="60">
        <v>2706750</v>
      </c>
      <c r="Y6" s="60">
        <v>-542482</v>
      </c>
      <c r="Z6" s="140">
        <v>-20.04</v>
      </c>
      <c r="AA6" s="62">
        <v>3609379</v>
      </c>
    </row>
    <row r="7" spans="1:27" ht="12.75">
      <c r="A7" s="249" t="s">
        <v>32</v>
      </c>
      <c r="B7" s="182"/>
      <c r="C7" s="155"/>
      <c r="D7" s="155"/>
      <c r="E7" s="59">
        <v>691925</v>
      </c>
      <c r="F7" s="60">
        <v>691925</v>
      </c>
      <c r="G7" s="60">
        <v>57087</v>
      </c>
      <c r="H7" s="60">
        <v>159431</v>
      </c>
      <c r="I7" s="60">
        <v>216800</v>
      </c>
      <c r="J7" s="60">
        <v>433318</v>
      </c>
      <c r="K7" s="60">
        <v>286090</v>
      </c>
      <c r="L7" s="60">
        <v>37532</v>
      </c>
      <c r="M7" s="60">
        <v>63296</v>
      </c>
      <c r="N7" s="60">
        <v>386918</v>
      </c>
      <c r="O7" s="60">
        <v>17198</v>
      </c>
      <c r="P7" s="60"/>
      <c r="Q7" s="60"/>
      <c r="R7" s="60">
        <v>17198</v>
      </c>
      <c r="S7" s="60"/>
      <c r="T7" s="60"/>
      <c r="U7" s="60"/>
      <c r="V7" s="60"/>
      <c r="W7" s="60">
        <v>837434</v>
      </c>
      <c r="X7" s="60">
        <v>519003</v>
      </c>
      <c r="Y7" s="60">
        <v>318431</v>
      </c>
      <c r="Z7" s="140">
        <v>61.35</v>
      </c>
      <c r="AA7" s="62">
        <v>691925</v>
      </c>
    </row>
    <row r="8" spans="1:27" ht="12.75">
      <c r="A8" s="249" t="s">
        <v>178</v>
      </c>
      <c r="B8" s="182"/>
      <c r="C8" s="155">
        <v>6550837</v>
      </c>
      <c r="D8" s="155"/>
      <c r="E8" s="59">
        <v>11754000</v>
      </c>
      <c r="F8" s="60">
        <v>11754000</v>
      </c>
      <c r="G8" s="60">
        <v>13065127</v>
      </c>
      <c r="H8" s="60">
        <v>12805192</v>
      </c>
      <c r="I8" s="60">
        <v>7212990</v>
      </c>
      <c r="J8" s="60">
        <v>33083309</v>
      </c>
      <c r="K8" s="60">
        <v>10815827</v>
      </c>
      <c r="L8" s="60">
        <v>9734829</v>
      </c>
      <c r="M8" s="60">
        <v>588862</v>
      </c>
      <c r="N8" s="60">
        <v>21139518</v>
      </c>
      <c r="O8" s="60">
        <v>9784482</v>
      </c>
      <c r="P8" s="60"/>
      <c r="Q8" s="60"/>
      <c r="R8" s="60">
        <v>9784482</v>
      </c>
      <c r="S8" s="60"/>
      <c r="T8" s="60"/>
      <c r="U8" s="60"/>
      <c r="V8" s="60"/>
      <c r="W8" s="60">
        <v>64007309</v>
      </c>
      <c r="X8" s="60">
        <v>8815500</v>
      </c>
      <c r="Y8" s="60">
        <v>55191809</v>
      </c>
      <c r="Z8" s="140">
        <v>626.08</v>
      </c>
      <c r="AA8" s="62">
        <v>11754000</v>
      </c>
    </row>
    <row r="9" spans="1:27" ht="12.75">
      <c r="A9" s="249" t="s">
        <v>179</v>
      </c>
      <c r="B9" s="182"/>
      <c r="C9" s="155">
        <v>171951852</v>
      </c>
      <c r="D9" s="155"/>
      <c r="E9" s="59">
        <v>166235000</v>
      </c>
      <c r="F9" s="60">
        <v>166235000</v>
      </c>
      <c r="G9" s="60">
        <v>60547000</v>
      </c>
      <c r="H9" s="60">
        <v>1300279</v>
      </c>
      <c r="I9" s="60">
        <v>8314444</v>
      </c>
      <c r="J9" s="60">
        <v>70161723</v>
      </c>
      <c r="K9" s="60">
        <v>5500000</v>
      </c>
      <c r="L9" s="60">
        <v>2699000</v>
      </c>
      <c r="M9" s="60">
        <v>53261586</v>
      </c>
      <c r="N9" s="60">
        <v>61460586</v>
      </c>
      <c r="O9" s="60"/>
      <c r="P9" s="60"/>
      <c r="Q9" s="60"/>
      <c r="R9" s="60"/>
      <c r="S9" s="60"/>
      <c r="T9" s="60"/>
      <c r="U9" s="60"/>
      <c r="V9" s="60"/>
      <c r="W9" s="60">
        <v>131622309</v>
      </c>
      <c r="X9" s="60">
        <v>164935000</v>
      </c>
      <c r="Y9" s="60">
        <v>-33312691</v>
      </c>
      <c r="Z9" s="140">
        <v>-20.2</v>
      </c>
      <c r="AA9" s="62">
        <v>166235000</v>
      </c>
    </row>
    <row r="10" spans="1:27" ht="12.75">
      <c r="A10" s="249" t="s">
        <v>180</v>
      </c>
      <c r="B10" s="182"/>
      <c r="C10" s="155">
        <v>43362000</v>
      </c>
      <c r="D10" s="155"/>
      <c r="E10" s="59">
        <v>39894999</v>
      </c>
      <c r="F10" s="60">
        <v>39894999</v>
      </c>
      <c r="G10" s="60">
        <v>10227000</v>
      </c>
      <c r="H10" s="60"/>
      <c r="I10" s="60"/>
      <c r="J10" s="60">
        <v>10227000</v>
      </c>
      <c r="K10" s="60"/>
      <c r="L10" s="60"/>
      <c r="M10" s="60">
        <v>20771000</v>
      </c>
      <c r="N10" s="60">
        <v>20771000</v>
      </c>
      <c r="O10" s="60"/>
      <c r="P10" s="60"/>
      <c r="Q10" s="60"/>
      <c r="R10" s="60"/>
      <c r="S10" s="60"/>
      <c r="T10" s="60"/>
      <c r="U10" s="60"/>
      <c r="V10" s="60"/>
      <c r="W10" s="60">
        <v>30998000</v>
      </c>
      <c r="X10" s="60">
        <v>39894999</v>
      </c>
      <c r="Y10" s="60">
        <v>-8896999</v>
      </c>
      <c r="Z10" s="140">
        <v>-22.3</v>
      </c>
      <c r="AA10" s="62">
        <v>39894999</v>
      </c>
    </row>
    <row r="11" spans="1:27" ht="12.75">
      <c r="A11" s="249" t="s">
        <v>181</v>
      </c>
      <c r="B11" s="182"/>
      <c r="C11" s="155">
        <v>2693856</v>
      </c>
      <c r="D11" s="155"/>
      <c r="E11" s="59">
        <v>309000</v>
      </c>
      <c r="F11" s="60">
        <v>309000</v>
      </c>
      <c r="G11" s="60"/>
      <c r="H11" s="60"/>
      <c r="I11" s="60">
        <v>24891</v>
      </c>
      <c r="J11" s="60">
        <v>24891</v>
      </c>
      <c r="K11" s="60"/>
      <c r="L11" s="60">
        <v>6434</v>
      </c>
      <c r="M11" s="60">
        <v>125565</v>
      </c>
      <c r="N11" s="60">
        <v>131999</v>
      </c>
      <c r="O11" s="60">
        <v>9227</v>
      </c>
      <c r="P11" s="60"/>
      <c r="Q11" s="60"/>
      <c r="R11" s="60">
        <v>9227</v>
      </c>
      <c r="S11" s="60"/>
      <c r="T11" s="60"/>
      <c r="U11" s="60"/>
      <c r="V11" s="60"/>
      <c r="W11" s="60">
        <v>166117</v>
      </c>
      <c r="X11" s="60">
        <v>231750</v>
      </c>
      <c r="Y11" s="60">
        <v>-65633</v>
      </c>
      <c r="Z11" s="140">
        <v>-28.32</v>
      </c>
      <c r="AA11" s="62">
        <v>309000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-158198955</v>
      </c>
      <c r="D14" s="155"/>
      <c r="E14" s="59">
        <v>-207728784</v>
      </c>
      <c r="F14" s="60">
        <v>-207728784</v>
      </c>
      <c r="G14" s="60">
        <v>-72954414</v>
      </c>
      <c r="H14" s="60">
        <v>-21727661</v>
      </c>
      <c r="I14" s="60">
        <v>-22307743</v>
      </c>
      <c r="J14" s="60">
        <v>-116989818</v>
      </c>
      <c r="K14" s="60">
        <v>-24587721</v>
      </c>
      <c r="L14" s="60">
        <v>-11998763</v>
      </c>
      <c r="M14" s="60">
        <v>-74665811</v>
      </c>
      <c r="N14" s="60">
        <v>-111252295</v>
      </c>
      <c r="O14" s="60">
        <v>-10156979</v>
      </c>
      <c r="P14" s="60"/>
      <c r="Q14" s="60"/>
      <c r="R14" s="60">
        <v>-10156979</v>
      </c>
      <c r="S14" s="60"/>
      <c r="T14" s="60"/>
      <c r="U14" s="60"/>
      <c r="V14" s="60"/>
      <c r="W14" s="60">
        <v>-238399092</v>
      </c>
      <c r="X14" s="60">
        <v>-155796588</v>
      </c>
      <c r="Y14" s="60">
        <v>-82602504</v>
      </c>
      <c r="Z14" s="140">
        <v>53.02</v>
      </c>
      <c r="AA14" s="62">
        <v>-207728784</v>
      </c>
    </row>
    <row r="15" spans="1:27" ht="12.75">
      <c r="A15" s="249" t="s">
        <v>40</v>
      </c>
      <c r="B15" s="182"/>
      <c r="C15" s="155">
        <v>-116901</v>
      </c>
      <c r="D15" s="155"/>
      <c r="E15" s="59">
        <v>-1809228</v>
      </c>
      <c r="F15" s="60">
        <v>-1809228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-1809228</v>
      </c>
    </row>
    <row r="16" spans="1:27" ht="12.75">
      <c r="A16" s="249" t="s">
        <v>42</v>
      </c>
      <c r="B16" s="182"/>
      <c r="C16" s="155"/>
      <c r="D16" s="155"/>
      <c r="E16" s="59">
        <v>-5134992</v>
      </c>
      <c r="F16" s="60">
        <v>-5134992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-3851244</v>
      </c>
      <c r="Y16" s="60">
        <v>3851244</v>
      </c>
      <c r="Z16" s="140">
        <v>-100</v>
      </c>
      <c r="AA16" s="62">
        <v>-5134992</v>
      </c>
    </row>
    <row r="17" spans="1:27" ht="12.75">
      <c r="A17" s="250" t="s">
        <v>185</v>
      </c>
      <c r="B17" s="251"/>
      <c r="C17" s="168">
        <f aca="true" t="shared" si="0" ref="C17:Y17">SUM(C6:C16)</f>
        <v>66242689</v>
      </c>
      <c r="D17" s="168">
        <f t="shared" si="0"/>
        <v>0</v>
      </c>
      <c r="E17" s="72">
        <f t="shared" si="0"/>
        <v>7821299</v>
      </c>
      <c r="F17" s="73">
        <f t="shared" si="0"/>
        <v>7821299</v>
      </c>
      <c r="G17" s="73">
        <f t="shared" si="0"/>
        <v>11004829</v>
      </c>
      <c r="H17" s="73">
        <f t="shared" si="0"/>
        <v>-7389336</v>
      </c>
      <c r="I17" s="73">
        <f t="shared" si="0"/>
        <v>-5170139</v>
      </c>
      <c r="J17" s="73">
        <f t="shared" si="0"/>
        <v>-1554646</v>
      </c>
      <c r="K17" s="73">
        <f t="shared" si="0"/>
        <v>-7893762</v>
      </c>
      <c r="L17" s="73">
        <f t="shared" si="0"/>
        <v>944440</v>
      </c>
      <c r="M17" s="73">
        <f t="shared" si="0"/>
        <v>199717</v>
      </c>
      <c r="N17" s="73">
        <f t="shared" si="0"/>
        <v>-6749605</v>
      </c>
      <c r="O17" s="73">
        <f t="shared" si="0"/>
        <v>-299404</v>
      </c>
      <c r="P17" s="73">
        <f t="shared" si="0"/>
        <v>0</v>
      </c>
      <c r="Q17" s="73">
        <f t="shared" si="0"/>
        <v>0</v>
      </c>
      <c r="R17" s="73">
        <f t="shared" si="0"/>
        <v>-299404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-8603655</v>
      </c>
      <c r="X17" s="73">
        <f t="shared" si="0"/>
        <v>57455170</v>
      </c>
      <c r="Y17" s="73">
        <f t="shared" si="0"/>
        <v>-66058825</v>
      </c>
      <c r="Z17" s="170">
        <f>+IF(X17&lt;&gt;0,+(Y17/X17)*100,0)</f>
        <v>-114.9745532038283</v>
      </c>
      <c r="AA17" s="74">
        <f>SUM(AA6:AA16)</f>
        <v>7821299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1388324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-65671935</v>
      </c>
      <c r="D26" s="155"/>
      <c r="E26" s="59">
        <v>-39700000</v>
      </c>
      <c r="F26" s="60">
        <v>-39700000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>
        <v>-39700000</v>
      </c>
    </row>
    <row r="27" spans="1:27" ht="12.75">
      <c r="A27" s="250" t="s">
        <v>192</v>
      </c>
      <c r="B27" s="251"/>
      <c r="C27" s="168">
        <f aca="true" t="shared" si="1" ref="C27:Y27">SUM(C21:C26)</f>
        <v>-64283611</v>
      </c>
      <c r="D27" s="168">
        <f>SUM(D21:D26)</f>
        <v>0</v>
      </c>
      <c r="E27" s="72">
        <f t="shared" si="1"/>
        <v>-39700000</v>
      </c>
      <c r="F27" s="73">
        <f t="shared" si="1"/>
        <v>-39700000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-39700000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-822644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-822644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1136434</v>
      </c>
      <c r="D38" s="153">
        <f>+D17+D27+D36</f>
        <v>0</v>
      </c>
      <c r="E38" s="99">
        <f t="shared" si="3"/>
        <v>-31878701</v>
      </c>
      <c r="F38" s="100">
        <f t="shared" si="3"/>
        <v>-31878701</v>
      </c>
      <c r="G38" s="100">
        <f t="shared" si="3"/>
        <v>11004829</v>
      </c>
      <c r="H38" s="100">
        <f t="shared" si="3"/>
        <v>-7389336</v>
      </c>
      <c r="I38" s="100">
        <f t="shared" si="3"/>
        <v>-5170139</v>
      </c>
      <c r="J38" s="100">
        <f t="shared" si="3"/>
        <v>-1554646</v>
      </c>
      <c r="K38" s="100">
        <f t="shared" si="3"/>
        <v>-7893762</v>
      </c>
      <c r="L38" s="100">
        <f t="shared" si="3"/>
        <v>944440</v>
      </c>
      <c r="M38" s="100">
        <f t="shared" si="3"/>
        <v>199717</v>
      </c>
      <c r="N38" s="100">
        <f t="shared" si="3"/>
        <v>-6749605</v>
      </c>
      <c r="O38" s="100">
        <f t="shared" si="3"/>
        <v>-299404</v>
      </c>
      <c r="P38" s="100">
        <f t="shared" si="3"/>
        <v>0</v>
      </c>
      <c r="Q38" s="100">
        <f t="shared" si="3"/>
        <v>0</v>
      </c>
      <c r="R38" s="100">
        <f t="shared" si="3"/>
        <v>-299404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-8603655</v>
      </c>
      <c r="X38" s="100">
        <f t="shared" si="3"/>
        <v>57455170</v>
      </c>
      <c r="Y38" s="100">
        <f t="shared" si="3"/>
        <v>-66058825</v>
      </c>
      <c r="Z38" s="137">
        <f>+IF(X38&lt;&gt;0,+(Y38/X38)*100,0)</f>
        <v>-114.9745532038283</v>
      </c>
      <c r="AA38" s="102">
        <f>+AA17+AA27+AA36</f>
        <v>-31878701</v>
      </c>
    </row>
    <row r="39" spans="1:27" ht="12.75">
      <c r="A39" s="249" t="s">
        <v>200</v>
      </c>
      <c r="B39" s="182"/>
      <c r="C39" s="153">
        <v>1701410</v>
      </c>
      <c r="D39" s="153"/>
      <c r="E39" s="99"/>
      <c r="F39" s="100"/>
      <c r="G39" s="100">
        <v>14566</v>
      </c>
      <c r="H39" s="100">
        <v>11019395</v>
      </c>
      <c r="I39" s="100">
        <v>3630059</v>
      </c>
      <c r="J39" s="100">
        <v>14566</v>
      </c>
      <c r="K39" s="100">
        <v>-1540080</v>
      </c>
      <c r="L39" s="100">
        <v>-9433842</v>
      </c>
      <c r="M39" s="100">
        <v>-8489402</v>
      </c>
      <c r="N39" s="100">
        <v>-1540080</v>
      </c>
      <c r="O39" s="100">
        <v>-8289685</v>
      </c>
      <c r="P39" s="100"/>
      <c r="Q39" s="100"/>
      <c r="R39" s="100">
        <v>-8289685</v>
      </c>
      <c r="S39" s="100"/>
      <c r="T39" s="100"/>
      <c r="U39" s="100"/>
      <c r="V39" s="100"/>
      <c r="W39" s="100">
        <v>14566</v>
      </c>
      <c r="X39" s="100"/>
      <c r="Y39" s="100">
        <v>14566</v>
      </c>
      <c r="Z39" s="137"/>
      <c r="AA39" s="102"/>
    </row>
    <row r="40" spans="1:27" ht="12.75">
      <c r="A40" s="269" t="s">
        <v>201</v>
      </c>
      <c r="B40" s="256"/>
      <c r="C40" s="257">
        <v>2837844</v>
      </c>
      <c r="D40" s="257"/>
      <c r="E40" s="258">
        <v>-31878701</v>
      </c>
      <c r="F40" s="259">
        <v>-31878701</v>
      </c>
      <c r="G40" s="259">
        <v>11019395</v>
      </c>
      <c r="H40" s="259">
        <v>3630059</v>
      </c>
      <c r="I40" s="259">
        <v>-1540080</v>
      </c>
      <c r="J40" s="259">
        <v>-1540080</v>
      </c>
      <c r="K40" s="259">
        <v>-9433842</v>
      </c>
      <c r="L40" s="259">
        <v>-8489402</v>
      </c>
      <c r="M40" s="259">
        <v>-8289685</v>
      </c>
      <c r="N40" s="259">
        <v>-8289685</v>
      </c>
      <c r="O40" s="259">
        <v>-8589089</v>
      </c>
      <c r="P40" s="259"/>
      <c r="Q40" s="259"/>
      <c r="R40" s="259">
        <v>-8589089</v>
      </c>
      <c r="S40" s="259"/>
      <c r="T40" s="259"/>
      <c r="U40" s="259"/>
      <c r="V40" s="259"/>
      <c r="W40" s="259">
        <v>-8589089</v>
      </c>
      <c r="X40" s="259">
        <v>57455170</v>
      </c>
      <c r="Y40" s="259">
        <v>-66044259</v>
      </c>
      <c r="Z40" s="260">
        <v>-114.95</v>
      </c>
      <c r="AA40" s="261">
        <v>-31878701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207296269</v>
      </c>
      <c r="D5" s="200">
        <f t="shared" si="0"/>
        <v>0</v>
      </c>
      <c r="E5" s="106">
        <f t="shared" si="0"/>
        <v>38100710</v>
      </c>
      <c r="F5" s="106">
        <f t="shared" si="0"/>
        <v>38100710</v>
      </c>
      <c r="G5" s="106">
        <f t="shared" si="0"/>
        <v>1876513</v>
      </c>
      <c r="H5" s="106">
        <f t="shared" si="0"/>
        <v>819266</v>
      </c>
      <c r="I5" s="106">
        <f t="shared" si="0"/>
        <v>5232381</v>
      </c>
      <c r="J5" s="106">
        <f t="shared" si="0"/>
        <v>7928160</v>
      </c>
      <c r="K5" s="106">
        <f t="shared" si="0"/>
        <v>0</v>
      </c>
      <c r="L5" s="106">
        <f t="shared" si="0"/>
        <v>1068035</v>
      </c>
      <c r="M5" s="106">
        <f t="shared" si="0"/>
        <v>1522555</v>
      </c>
      <c r="N5" s="106">
        <f t="shared" si="0"/>
        <v>2590590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10518750</v>
      </c>
      <c r="X5" s="106">
        <f t="shared" si="0"/>
        <v>28575533</v>
      </c>
      <c r="Y5" s="106">
        <f t="shared" si="0"/>
        <v>-18056783</v>
      </c>
      <c r="Z5" s="201">
        <f>+IF(X5&lt;&gt;0,+(Y5/X5)*100,0)</f>
        <v>-63.18966298896333</v>
      </c>
      <c r="AA5" s="199">
        <f>SUM(AA11:AA18)</f>
        <v>38100710</v>
      </c>
    </row>
    <row r="6" spans="1:27" ht="12.75">
      <c r="A6" s="291" t="s">
        <v>205</v>
      </c>
      <c r="B6" s="142"/>
      <c r="C6" s="62"/>
      <c r="D6" s="156"/>
      <c r="E6" s="60">
        <v>25591066</v>
      </c>
      <c r="F6" s="60">
        <v>25591066</v>
      </c>
      <c r="G6" s="60">
        <v>52990</v>
      </c>
      <c r="H6" s="60"/>
      <c r="I6" s="60">
        <v>29620</v>
      </c>
      <c r="J6" s="60">
        <v>82610</v>
      </c>
      <c r="K6" s="60"/>
      <c r="L6" s="60">
        <v>46337</v>
      </c>
      <c r="M6" s="60">
        <v>362251</v>
      </c>
      <c r="N6" s="60">
        <v>408588</v>
      </c>
      <c r="O6" s="60"/>
      <c r="P6" s="60"/>
      <c r="Q6" s="60"/>
      <c r="R6" s="60"/>
      <c r="S6" s="60"/>
      <c r="T6" s="60"/>
      <c r="U6" s="60"/>
      <c r="V6" s="60"/>
      <c r="W6" s="60">
        <v>491198</v>
      </c>
      <c r="X6" s="60">
        <v>19193300</v>
      </c>
      <c r="Y6" s="60">
        <v>-18702102</v>
      </c>
      <c r="Z6" s="140">
        <v>-97.44</v>
      </c>
      <c r="AA6" s="155">
        <v>25591066</v>
      </c>
    </row>
    <row r="7" spans="1:27" ht="12.75">
      <c r="A7" s="291" t="s">
        <v>206</v>
      </c>
      <c r="B7" s="142"/>
      <c r="C7" s="62">
        <v>4856330</v>
      </c>
      <c r="D7" s="156"/>
      <c r="E7" s="60"/>
      <c r="F7" s="60"/>
      <c r="G7" s="60">
        <v>1823523</v>
      </c>
      <c r="H7" s="60"/>
      <c r="I7" s="60">
        <v>3997019</v>
      </c>
      <c r="J7" s="60">
        <v>5820542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5820542</v>
      </c>
      <c r="X7" s="60"/>
      <c r="Y7" s="60">
        <v>5820542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>
        <v>1735043</v>
      </c>
      <c r="F9" s="60">
        <v>1735043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1301282</v>
      </c>
      <c r="Y9" s="60">
        <v>-1301282</v>
      </c>
      <c r="Z9" s="140">
        <v>-100</v>
      </c>
      <c r="AA9" s="155">
        <v>1735043</v>
      </c>
    </row>
    <row r="10" spans="1:27" ht="12.75">
      <c r="A10" s="291" t="s">
        <v>209</v>
      </c>
      <c r="B10" s="142"/>
      <c r="C10" s="62">
        <v>122892293</v>
      </c>
      <c r="D10" s="156"/>
      <c r="E10" s="60">
        <v>7029000</v>
      </c>
      <c r="F10" s="60">
        <v>7029000</v>
      </c>
      <c r="G10" s="60"/>
      <c r="H10" s="60">
        <v>816207</v>
      </c>
      <c r="I10" s="60">
        <v>1202274</v>
      </c>
      <c r="J10" s="60">
        <v>2018481</v>
      </c>
      <c r="K10" s="60"/>
      <c r="L10" s="60">
        <v>1021698</v>
      </c>
      <c r="M10" s="60">
        <v>1160304</v>
      </c>
      <c r="N10" s="60">
        <v>2182002</v>
      </c>
      <c r="O10" s="60"/>
      <c r="P10" s="60"/>
      <c r="Q10" s="60"/>
      <c r="R10" s="60"/>
      <c r="S10" s="60"/>
      <c r="T10" s="60"/>
      <c r="U10" s="60"/>
      <c r="V10" s="60"/>
      <c r="W10" s="60">
        <v>4200483</v>
      </c>
      <c r="X10" s="60">
        <v>5271750</v>
      </c>
      <c r="Y10" s="60">
        <v>-1071267</v>
      </c>
      <c r="Z10" s="140">
        <v>-20.32</v>
      </c>
      <c r="AA10" s="155">
        <v>7029000</v>
      </c>
    </row>
    <row r="11" spans="1:27" ht="12.75">
      <c r="A11" s="292" t="s">
        <v>210</v>
      </c>
      <c r="B11" s="142"/>
      <c r="C11" s="293">
        <f aca="true" t="shared" si="1" ref="C11:Y11">SUM(C6:C10)</f>
        <v>127748623</v>
      </c>
      <c r="D11" s="294">
        <f t="shared" si="1"/>
        <v>0</v>
      </c>
      <c r="E11" s="295">
        <f t="shared" si="1"/>
        <v>34355109</v>
      </c>
      <c r="F11" s="295">
        <f t="shared" si="1"/>
        <v>34355109</v>
      </c>
      <c r="G11" s="295">
        <f t="shared" si="1"/>
        <v>1876513</v>
      </c>
      <c r="H11" s="295">
        <f t="shared" si="1"/>
        <v>816207</v>
      </c>
      <c r="I11" s="295">
        <f t="shared" si="1"/>
        <v>5228913</v>
      </c>
      <c r="J11" s="295">
        <f t="shared" si="1"/>
        <v>7921633</v>
      </c>
      <c r="K11" s="295">
        <f t="shared" si="1"/>
        <v>0</v>
      </c>
      <c r="L11" s="295">
        <f t="shared" si="1"/>
        <v>1068035</v>
      </c>
      <c r="M11" s="295">
        <f t="shared" si="1"/>
        <v>1522555</v>
      </c>
      <c r="N11" s="295">
        <f t="shared" si="1"/>
        <v>2590590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10512223</v>
      </c>
      <c r="X11" s="295">
        <f t="shared" si="1"/>
        <v>25766332</v>
      </c>
      <c r="Y11" s="295">
        <f t="shared" si="1"/>
        <v>-15254109</v>
      </c>
      <c r="Z11" s="296">
        <f>+IF(X11&lt;&gt;0,+(Y11/X11)*100,0)</f>
        <v>-59.2017094245312</v>
      </c>
      <c r="AA11" s="297">
        <f>SUM(AA6:AA10)</f>
        <v>34355109</v>
      </c>
    </row>
    <row r="12" spans="1:27" ht="12.75">
      <c r="A12" s="298" t="s">
        <v>211</v>
      </c>
      <c r="B12" s="136"/>
      <c r="C12" s="62">
        <v>7989874</v>
      </c>
      <c r="D12" s="156"/>
      <c r="E12" s="60">
        <v>3545601</v>
      </c>
      <c r="F12" s="60">
        <v>3545601</v>
      </c>
      <c r="G12" s="60"/>
      <c r="H12" s="60">
        <v>3059</v>
      </c>
      <c r="I12" s="60">
        <v>3468</v>
      </c>
      <c r="J12" s="60">
        <v>6527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6527</v>
      </c>
      <c r="X12" s="60">
        <v>2659201</v>
      </c>
      <c r="Y12" s="60">
        <v>-2652674</v>
      </c>
      <c r="Z12" s="140">
        <v>-99.75</v>
      </c>
      <c r="AA12" s="155">
        <v>3545601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70030598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1527174</v>
      </c>
      <c r="D15" s="156"/>
      <c r="E15" s="60">
        <v>200000</v>
      </c>
      <c r="F15" s="60">
        <v>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150000</v>
      </c>
      <c r="Y15" s="60">
        <v>-150000</v>
      </c>
      <c r="Z15" s="140">
        <v>-100</v>
      </c>
      <c r="AA15" s="155">
        <v>200000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26291609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>
        <v>26291609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25591066</v>
      </c>
      <c r="F36" s="60">
        <f t="shared" si="4"/>
        <v>25591066</v>
      </c>
      <c r="G36" s="60">
        <f t="shared" si="4"/>
        <v>52990</v>
      </c>
      <c r="H36" s="60">
        <f t="shared" si="4"/>
        <v>0</v>
      </c>
      <c r="I36" s="60">
        <f t="shared" si="4"/>
        <v>29620</v>
      </c>
      <c r="J36" s="60">
        <f t="shared" si="4"/>
        <v>82610</v>
      </c>
      <c r="K36" s="60">
        <f t="shared" si="4"/>
        <v>0</v>
      </c>
      <c r="L36" s="60">
        <f t="shared" si="4"/>
        <v>46337</v>
      </c>
      <c r="M36" s="60">
        <f t="shared" si="4"/>
        <v>362251</v>
      </c>
      <c r="N36" s="60">
        <f t="shared" si="4"/>
        <v>408588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491198</v>
      </c>
      <c r="X36" s="60">
        <f t="shared" si="4"/>
        <v>19193300</v>
      </c>
      <c r="Y36" s="60">
        <f t="shared" si="4"/>
        <v>-18702102</v>
      </c>
      <c r="Z36" s="140">
        <f aca="true" t="shared" si="5" ref="Z36:Z49">+IF(X36&lt;&gt;0,+(Y36/X36)*100,0)</f>
        <v>-97.44078402359156</v>
      </c>
      <c r="AA36" s="155">
        <f>AA6+AA21</f>
        <v>25591066</v>
      </c>
    </row>
    <row r="37" spans="1:27" ht="12.75">
      <c r="A37" s="291" t="s">
        <v>206</v>
      </c>
      <c r="B37" s="142"/>
      <c r="C37" s="62">
        <f t="shared" si="4"/>
        <v>4856330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1823523</v>
      </c>
      <c r="H37" s="60">
        <f t="shared" si="4"/>
        <v>0</v>
      </c>
      <c r="I37" s="60">
        <f t="shared" si="4"/>
        <v>3997019</v>
      </c>
      <c r="J37" s="60">
        <f t="shared" si="4"/>
        <v>5820542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5820542</v>
      </c>
      <c r="X37" s="60">
        <f t="shared" si="4"/>
        <v>0</v>
      </c>
      <c r="Y37" s="60">
        <f t="shared" si="4"/>
        <v>5820542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1735043</v>
      </c>
      <c r="F39" s="60">
        <f t="shared" si="4"/>
        <v>1735043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1301282</v>
      </c>
      <c r="Y39" s="60">
        <f t="shared" si="4"/>
        <v>-1301282</v>
      </c>
      <c r="Z39" s="140">
        <f t="shared" si="5"/>
        <v>-100</v>
      </c>
      <c r="AA39" s="155">
        <f>AA9+AA24</f>
        <v>1735043</v>
      </c>
    </row>
    <row r="40" spans="1:27" ht="12.75">
      <c r="A40" s="291" t="s">
        <v>209</v>
      </c>
      <c r="B40" s="142"/>
      <c r="C40" s="62">
        <f t="shared" si="4"/>
        <v>122892293</v>
      </c>
      <c r="D40" s="156">
        <f t="shared" si="4"/>
        <v>0</v>
      </c>
      <c r="E40" s="60">
        <f t="shared" si="4"/>
        <v>7029000</v>
      </c>
      <c r="F40" s="60">
        <f t="shared" si="4"/>
        <v>7029000</v>
      </c>
      <c r="G40" s="60">
        <f t="shared" si="4"/>
        <v>0</v>
      </c>
      <c r="H40" s="60">
        <f t="shared" si="4"/>
        <v>816207</v>
      </c>
      <c r="I40" s="60">
        <f t="shared" si="4"/>
        <v>1202274</v>
      </c>
      <c r="J40" s="60">
        <f t="shared" si="4"/>
        <v>2018481</v>
      </c>
      <c r="K40" s="60">
        <f t="shared" si="4"/>
        <v>0</v>
      </c>
      <c r="L40" s="60">
        <f t="shared" si="4"/>
        <v>1021698</v>
      </c>
      <c r="M40" s="60">
        <f t="shared" si="4"/>
        <v>1160304</v>
      </c>
      <c r="N40" s="60">
        <f t="shared" si="4"/>
        <v>2182002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4200483</v>
      </c>
      <c r="X40" s="60">
        <f t="shared" si="4"/>
        <v>5271750</v>
      </c>
      <c r="Y40" s="60">
        <f t="shared" si="4"/>
        <v>-1071267</v>
      </c>
      <c r="Z40" s="140">
        <f t="shared" si="5"/>
        <v>-20.320899132166737</v>
      </c>
      <c r="AA40" s="155">
        <f>AA10+AA25</f>
        <v>7029000</v>
      </c>
    </row>
    <row r="41" spans="1:27" ht="12.75">
      <c r="A41" s="292" t="s">
        <v>210</v>
      </c>
      <c r="B41" s="142"/>
      <c r="C41" s="293">
        <f aca="true" t="shared" si="6" ref="C41:Y41">SUM(C36:C40)</f>
        <v>127748623</v>
      </c>
      <c r="D41" s="294">
        <f t="shared" si="6"/>
        <v>0</v>
      </c>
      <c r="E41" s="295">
        <f t="shared" si="6"/>
        <v>34355109</v>
      </c>
      <c r="F41" s="295">
        <f t="shared" si="6"/>
        <v>34355109</v>
      </c>
      <c r="G41" s="295">
        <f t="shared" si="6"/>
        <v>1876513</v>
      </c>
      <c r="H41" s="295">
        <f t="shared" si="6"/>
        <v>816207</v>
      </c>
      <c r="I41" s="295">
        <f t="shared" si="6"/>
        <v>5228913</v>
      </c>
      <c r="J41" s="295">
        <f t="shared" si="6"/>
        <v>7921633</v>
      </c>
      <c r="K41" s="295">
        <f t="shared" si="6"/>
        <v>0</v>
      </c>
      <c r="L41" s="295">
        <f t="shared" si="6"/>
        <v>1068035</v>
      </c>
      <c r="M41" s="295">
        <f t="shared" si="6"/>
        <v>1522555</v>
      </c>
      <c r="N41" s="295">
        <f t="shared" si="6"/>
        <v>2590590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10512223</v>
      </c>
      <c r="X41" s="295">
        <f t="shared" si="6"/>
        <v>25766332</v>
      </c>
      <c r="Y41" s="295">
        <f t="shared" si="6"/>
        <v>-15254109</v>
      </c>
      <c r="Z41" s="296">
        <f t="shared" si="5"/>
        <v>-59.2017094245312</v>
      </c>
      <c r="AA41" s="297">
        <f>SUM(AA36:AA40)</f>
        <v>34355109</v>
      </c>
    </row>
    <row r="42" spans="1:27" ht="12.75">
      <c r="A42" s="298" t="s">
        <v>211</v>
      </c>
      <c r="B42" s="136"/>
      <c r="C42" s="95">
        <f aca="true" t="shared" si="7" ref="C42:Y48">C12+C27</f>
        <v>34281483</v>
      </c>
      <c r="D42" s="129">
        <f t="shared" si="7"/>
        <v>0</v>
      </c>
      <c r="E42" s="54">
        <f t="shared" si="7"/>
        <v>3545601</v>
      </c>
      <c r="F42" s="54">
        <f t="shared" si="7"/>
        <v>3545601</v>
      </c>
      <c r="G42" s="54">
        <f t="shared" si="7"/>
        <v>0</v>
      </c>
      <c r="H42" s="54">
        <f t="shared" si="7"/>
        <v>3059</v>
      </c>
      <c r="I42" s="54">
        <f t="shared" si="7"/>
        <v>3468</v>
      </c>
      <c r="J42" s="54">
        <f t="shared" si="7"/>
        <v>6527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6527</v>
      </c>
      <c r="X42" s="54">
        <f t="shared" si="7"/>
        <v>2659201</v>
      </c>
      <c r="Y42" s="54">
        <f t="shared" si="7"/>
        <v>-2652674</v>
      </c>
      <c r="Z42" s="184">
        <f t="shared" si="5"/>
        <v>-99.75455033297595</v>
      </c>
      <c r="AA42" s="130">
        <f aca="true" t="shared" si="8" ref="AA42:AA48">AA12+AA27</f>
        <v>3545601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70030598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1527174</v>
      </c>
      <c r="D45" s="129">
        <f t="shared" si="7"/>
        <v>0</v>
      </c>
      <c r="E45" s="54">
        <f t="shared" si="7"/>
        <v>200000</v>
      </c>
      <c r="F45" s="54">
        <f t="shared" si="7"/>
        <v>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150000</v>
      </c>
      <c r="Y45" s="54">
        <f t="shared" si="7"/>
        <v>-150000</v>
      </c>
      <c r="Z45" s="184">
        <f t="shared" si="5"/>
        <v>-100</v>
      </c>
      <c r="AA45" s="130">
        <f t="shared" si="8"/>
        <v>200000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233587878</v>
      </c>
      <c r="D49" s="218">
        <f t="shared" si="9"/>
        <v>0</v>
      </c>
      <c r="E49" s="220">
        <f t="shared" si="9"/>
        <v>38100710</v>
      </c>
      <c r="F49" s="220">
        <f t="shared" si="9"/>
        <v>38100710</v>
      </c>
      <c r="G49" s="220">
        <f t="shared" si="9"/>
        <v>1876513</v>
      </c>
      <c r="H49" s="220">
        <f t="shared" si="9"/>
        <v>819266</v>
      </c>
      <c r="I49" s="220">
        <f t="shared" si="9"/>
        <v>5232381</v>
      </c>
      <c r="J49" s="220">
        <f t="shared" si="9"/>
        <v>7928160</v>
      </c>
      <c r="K49" s="220">
        <f t="shared" si="9"/>
        <v>0</v>
      </c>
      <c r="L49" s="220">
        <f t="shared" si="9"/>
        <v>1068035</v>
      </c>
      <c r="M49" s="220">
        <f t="shared" si="9"/>
        <v>1522555</v>
      </c>
      <c r="N49" s="220">
        <f t="shared" si="9"/>
        <v>2590590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10518750</v>
      </c>
      <c r="X49" s="220">
        <f t="shared" si="9"/>
        <v>28575533</v>
      </c>
      <c r="Y49" s="220">
        <f t="shared" si="9"/>
        <v>-18056783</v>
      </c>
      <c r="Z49" s="221">
        <f t="shared" si="5"/>
        <v>-63.18966298896333</v>
      </c>
      <c r="AA49" s="222">
        <f>SUM(AA41:AA48)</f>
        <v>38100710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487735941</v>
      </c>
      <c r="D51" s="129">
        <f t="shared" si="10"/>
        <v>0</v>
      </c>
      <c r="E51" s="54">
        <f t="shared" si="10"/>
        <v>100000</v>
      </c>
      <c r="F51" s="54">
        <f t="shared" si="10"/>
        <v>100000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75000</v>
      </c>
      <c r="Y51" s="54">
        <f t="shared" si="10"/>
        <v>-75000</v>
      </c>
      <c r="Z51" s="184">
        <f>+IF(X51&lt;&gt;0,+(Y51/X51)*100,0)</f>
        <v>-100</v>
      </c>
      <c r="AA51" s="130">
        <f>SUM(AA57:AA61)</f>
        <v>100000</v>
      </c>
    </row>
    <row r="52" spans="1:27" ht="12.75">
      <c r="A52" s="310" t="s">
        <v>205</v>
      </c>
      <c r="B52" s="142"/>
      <c r="C52" s="62">
        <v>363530806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792862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364323668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123412273</v>
      </c>
      <c r="D61" s="156"/>
      <c r="E61" s="60">
        <v>100000</v>
      </c>
      <c r="F61" s="60">
        <v>100000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75000</v>
      </c>
      <c r="Y61" s="60">
        <v>-75000</v>
      </c>
      <c r="Z61" s="140">
        <v>-100</v>
      </c>
      <c r="AA61" s="155">
        <v>100000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250000</v>
      </c>
      <c r="F68" s="60"/>
      <c r="G68" s="60">
        <v>353499</v>
      </c>
      <c r="H68" s="60">
        <v>104801</v>
      </c>
      <c r="I68" s="60">
        <v>133506</v>
      </c>
      <c r="J68" s="60">
        <v>591806</v>
      </c>
      <c r="K68" s="60">
        <v>29827</v>
      </c>
      <c r="L68" s="60">
        <v>32254</v>
      </c>
      <c r="M68" s="60"/>
      <c r="N68" s="60">
        <v>62081</v>
      </c>
      <c r="O68" s="60">
        <v>37724</v>
      </c>
      <c r="P68" s="60">
        <v>120786</v>
      </c>
      <c r="Q68" s="60"/>
      <c r="R68" s="60">
        <v>158510</v>
      </c>
      <c r="S68" s="60"/>
      <c r="T68" s="60"/>
      <c r="U68" s="60"/>
      <c r="V68" s="60"/>
      <c r="W68" s="60">
        <v>812397</v>
      </c>
      <c r="X68" s="60"/>
      <c r="Y68" s="60">
        <v>812397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250000</v>
      </c>
      <c r="F69" s="220">
        <f t="shared" si="12"/>
        <v>0</v>
      </c>
      <c r="G69" s="220">
        <f t="shared" si="12"/>
        <v>353499</v>
      </c>
      <c r="H69" s="220">
        <f t="shared" si="12"/>
        <v>104801</v>
      </c>
      <c r="I69" s="220">
        <f t="shared" si="12"/>
        <v>133506</v>
      </c>
      <c r="J69" s="220">
        <f t="shared" si="12"/>
        <v>591806</v>
      </c>
      <c r="K69" s="220">
        <f t="shared" si="12"/>
        <v>29827</v>
      </c>
      <c r="L69" s="220">
        <f t="shared" si="12"/>
        <v>32254</v>
      </c>
      <c r="M69" s="220">
        <f t="shared" si="12"/>
        <v>0</v>
      </c>
      <c r="N69" s="220">
        <f t="shared" si="12"/>
        <v>62081</v>
      </c>
      <c r="O69" s="220">
        <f t="shared" si="12"/>
        <v>37724</v>
      </c>
      <c r="P69" s="220">
        <f t="shared" si="12"/>
        <v>120786</v>
      </c>
      <c r="Q69" s="220">
        <f t="shared" si="12"/>
        <v>0</v>
      </c>
      <c r="R69" s="220">
        <f t="shared" si="12"/>
        <v>158510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812397</v>
      </c>
      <c r="X69" s="220">
        <f t="shared" si="12"/>
        <v>0</v>
      </c>
      <c r="Y69" s="220">
        <f t="shared" si="12"/>
        <v>812397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127748623</v>
      </c>
      <c r="D5" s="357">
        <f t="shared" si="0"/>
        <v>0</v>
      </c>
      <c r="E5" s="356">
        <f t="shared" si="0"/>
        <v>34355109</v>
      </c>
      <c r="F5" s="358">
        <f t="shared" si="0"/>
        <v>34355109</v>
      </c>
      <c r="G5" s="358">
        <f t="shared" si="0"/>
        <v>1876513</v>
      </c>
      <c r="H5" s="356">
        <f t="shared" si="0"/>
        <v>816207</v>
      </c>
      <c r="I5" s="356">
        <f t="shared" si="0"/>
        <v>5228913</v>
      </c>
      <c r="J5" s="358">
        <f t="shared" si="0"/>
        <v>7921633</v>
      </c>
      <c r="K5" s="358">
        <f t="shared" si="0"/>
        <v>0</v>
      </c>
      <c r="L5" s="356">
        <f t="shared" si="0"/>
        <v>1068035</v>
      </c>
      <c r="M5" s="356">
        <f t="shared" si="0"/>
        <v>1522555</v>
      </c>
      <c r="N5" s="358">
        <f t="shared" si="0"/>
        <v>2590590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10512223</v>
      </c>
      <c r="X5" s="356">
        <f t="shared" si="0"/>
        <v>25766332</v>
      </c>
      <c r="Y5" s="358">
        <f t="shared" si="0"/>
        <v>-15254109</v>
      </c>
      <c r="Z5" s="359">
        <f>+IF(X5&lt;&gt;0,+(Y5/X5)*100,0)</f>
        <v>-59.2017094245312</v>
      </c>
      <c r="AA5" s="360">
        <f>+AA6+AA8+AA11+AA13+AA15</f>
        <v>34355109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25591066</v>
      </c>
      <c r="F6" s="59">
        <f t="shared" si="1"/>
        <v>25591066</v>
      </c>
      <c r="G6" s="59">
        <f t="shared" si="1"/>
        <v>52990</v>
      </c>
      <c r="H6" s="60">
        <f t="shared" si="1"/>
        <v>0</v>
      </c>
      <c r="I6" s="60">
        <f t="shared" si="1"/>
        <v>29620</v>
      </c>
      <c r="J6" s="59">
        <f t="shared" si="1"/>
        <v>82610</v>
      </c>
      <c r="K6" s="59">
        <f t="shared" si="1"/>
        <v>0</v>
      </c>
      <c r="L6" s="60">
        <f t="shared" si="1"/>
        <v>46337</v>
      </c>
      <c r="M6" s="60">
        <f t="shared" si="1"/>
        <v>362251</v>
      </c>
      <c r="N6" s="59">
        <f t="shared" si="1"/>
        <v>408588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491198</v>
      </c>
      <c r="X6" s="60">
        <f t="shared" si="1"/>
        <v>19193300</v>
      </c>
      <c r="Y6" s="59">
        <f t="shared" si="1"/>
        <v>-18702102</v>
      </c>
      <c r="Z6" s="61">
        <f>+IF(X6&lt;&gt;0,+(Y6/X6)*100,0)</f>
        <v>-97.44078402359156</v>
      </c>
      <c r="AA6" s="62">
        <f t="shared" si="1"/>
        <v>25591066</v>
      </c>
    </row>
    <row r="7" spans="1:27" ht="12.75">
      <c r="A7" s="291" t="s">
        <v>229</v>
      </c>
      <c r="B7" s="142"/>
      <c r="C7" s="60"/>
      <c r="D7" s="340"/>
      <c r="E7" s="60">
        <v>25591066</v>
      </c>
      <c r="F7" s="59">
        <v>25591066</v>
      </c>
      <c r="G7" s="59">
        <v>52990</v>
      </c>
      <c r="H7" s="60"/>
      <c r="I7" s="60">
        <v>29620</v>
      </c>
      <c r="J7" s="59">
        <v>82610</v>
      </c>
      <c r="K7" s="59"/>
      <c r="L7" s="60">
        <v>46337</v>
      </c>
      <c r="M7" s="60">
        <v>362251</v>
      </c>
      <c r="N7" s="59">
        <v>408588</v>
      </c>
      <c r="O7" s="59"/>
      <c r="P7" s="60"/>
      <c r="Q7" s="60"/>
      <c r="R7" s="59"/>
      <c r="S7" s="59"/>
      <c r="T7" s="60"/>
      <c r="U7" s="60"/>
      <c r="V7" s="59"/>
      <c r="W7" s="59">
        <v>491198</v>
      </c>
      <c r="X7" s="60">
        <v>19193300</v>
      </c>
      <c r="Y7" s="59">
        <v>-18702102</v>
      </c>
      <c r="Z7" s="61">
        <v>-97.44</v>
      </c>
      <c r="AA7" s="62">
        <v>25591066</v>
      </c>
    </row>
    <row r="8" spans="1:27" ht="12.75">
      <c r="A8" s="361" t="s">
        <v>206</v>
      </c>
      <c r="B8" s="142"/>
      <c r="C8" s="60">
        <f aca="true" t="shared" si="2" ref="C8:Y8">SUM(C9:C10)</f>
        <v>4856330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1823523</v>
      </c>
      <c r="H8" s="60">
        <f t="shared" si="2"/>
        <v>0</v>
      </c>
      <c r="I8" s="60">
        <f t="shared" si="2"/>
        <v>3997019</v>
      </c>
      <c r="J8" s="59">
        <f t="shared" si="2"/>
        <v>5820542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5820542</v>
      </c>
      <c r="X8" s="60">
        <f t="shared" si="2"/>
        <v>0</v>
      </c>
      <c r="Y8" s="59">
        <f t="shared" si="2"/>
        <v>5820542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4856330</v>
      </c>
      <c r="D9" s="340"/>
      <c r="E9" s="60"/>
      <c r="F9" s="59"/>
      <c r="G9" s="59">
        <v>1823523</v>
      </c>
      <c r="H9" s="60"/>
      <c r="I9" s="60">
        <v>3997019</v>
      </c>
      <c r="J9" s="59">
        <v>5820542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5820542</v>
      </c>
      <c r="X9" s="60"/>
      <c r="Y9" s="59">
        <v>5820542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1735043</v>
      </c>
      <c r="F13" s="342">
        <f t="shared" si="4"/>
        <v>1735043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1301282</v>
      </c>
      <c r="Y13" s="342">
        <f t="shared" si="4"/>
        <v>-1301282</v>
      </c>
      <c r="Z13" s="335">
        <f>+IF(X13&lt;&gt;0,+(Y13/X13)*100,0)</f>
        <v>-100</v>
      </c>
      <c r="AA13" s="273">
        <f t="shared" si="4"/>
        <v>1735043</v>
      </c>
    </row>
    <row r="14" spans="1:27" ht="12.75">
      <c r="A14" s="291" t="s">
        <v>233</v>
      </c>
      <c r="B14" s="136"/>
      <c r="C14" s="60"/>
      <c r="D14" s="340"/>
      <c r="E14" s="60">
        <v>1735043</v>
      </c>
      <c r="F14" s="59">
        <v>1735043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1301282</v>
      </c>
      <c r="Y14" s="59">
        <v>-1301282</v>
      </c>
      <c r="Z14" s="61">
        <v>-100</v>
      </c>
      <c r="AA14" s="62">
        <v>1735043</v>
      </c>
    </row>
    <row r="15" spans="1:27" ht="12.75">
      <c r="A15" s="361" t="s">
        <v>209</v>
      </c>
      <c r="B15" s="136"/>
      <c r="C15" s="60">
        <f aca="true" t="shared" si="5" ref="C15:Y15">SUM(C16:C20)</f>
        <v>122892293</v>
      </c>
      <c r="D15" s="340">
        <f t="shared" si="5"/>
        <v>0</v>
      </c>
      <c r="E15" s="60">
        <f t="shared" si="5"/>
        <v>7029000</v>
      </c>
      <c r="F15" s="59">
        <f t="shared" si="5"/>
        <v>7029000</v>
      </c>
      <c r="G15" s="59">
        <f t="shared" si="5"/>
        <v>0</v>
      </c>
      <c r="H15" s="60">
        <f t="shared" si="5"/>
        <v>816207</v>
      </c>
      <c r="I15" s="60">
        <f t="shared" si="5"/>
        <v>1202274</v>
      </c>
      <c r="J15" s="59">
        <f t="shared" si="5"/>
        <v>2018481</v>
      </c>
      <c r="K15" s="59">
        <f t="shared" si="5"/>
        <v>0</v>
      </c>
      <c r="L15" s="60">
        <f t="shared" si="5"/>
        <v>1021698</v>
      </c>
      <c r="M15" s="60">
        <f t="shared" si="5"/>
        <v>1160304</v>
      </c>
      <c r="N15" s="59">
        <f t="shared" si="5"/>
        <v>2182002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4200483</v>
      </c>
      <c r="X15" s="60">
        <f t="shared" si="5"/>
        <v>5271750</v>
      </c>
      <c r="Y15" s="59">
        <f t="shared" si="5"/>
        <v>-1071267</v>
      </c>
      <c r="Z15" s="61">
        <f>+IF(X15&lt;&gt;0,+(Y15/X15)*100,0)</f>
        <v>-20.320899132166737</v>
      </c>
      <c r="AA15" s="62">
        <f>SUM(AA16:AA20)</f>
        <v>7029000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7029000</v>
      </c>
      <c r="F17" s="59">
        <v>7029000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5271750</v>
      </c>
      <c r="Y17" s="59">
        <v>-5271750</v>
      </c>
      <c r="Z17" s="61">
        <v>-100</v>
      </c>
      <c r="AA17" s="62">
        <v>7029000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122892293</v>
      </c>
      <c r="D20" s="340"/>
      <c r="E20" s="60"/>
      <c r="F20" s="59"/>
      <c r="G20" s="59"/>
      <c r="H20" s="60">
        <v>816207</v>
      </c>
      <c r="I20" s="60">
        <v>1202274</v>
      </c>
      <c r="J20" s="59">
        <v>2018481</v>
      </c>
      <c r="K20" s="59"/>
      <c r="L20" s="60">
        <v>1021698</v>
      </c>
      <c r="M20" s="60">
        <v>1160304</v>
      </c>
      <c r="N20" s="59">
        <v>2182002</v>
      </c>
      <c r="O20" s="59"/>
      <c r="P20" s="60"/>
      <c r="Q20" s="60"/>
      <c r="R20" s="59"/>
      <c r="S20" s="59"/>
      <c r="T20" s="60"/>
      <c r="U20" s="60"/>
      <c r="V20" s="59"/>
      <c r="W20" s="59">
        <v>4200483</v>
      </c>
      <c r="X20" s="60"/>
      <c r="Y20" s="59">
        <v>4200483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7989874</v>
      </c>
      <c r="D22" s="344">
        <f t="shared" si="6"/>
        <v>0</v>
      </c>
      <c r="E22" s="343">
        <f t="shared" si="6"/>
        <v>3545601</v>
      </c>
      <c r="F22" s="345">
        <f t="shared" si="6"/>
        <v>3545601</v>
      </c>
      <c r="G22" s="345">
        <f t="shared" si="6"/>
        <v>0</v>
      </c>
      <c r="H22" s="343">
        <f t="shared" si="6"/>
        <v>3059</v>
      </c>
      <c r="I22" s="343">
        <f t="shared" si="6"/>
        <v>3468</v>
      </c>
      <c r="J22" s="345">
        <f t="shared" si="6"/>
        <v>6527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6527</v>
      </c>
      <c r="X22" s="343">
        <f t="shared" si="6"/>
        <v>2659201</v>
      </c>
      <c r="Y22" s="345">
        <f t="shared" si="6"/>
        <v>-2652674</v>
      </c>
      <c r="Z22" s="336">
        <f>+IF(X22&lt;&gt;0,+(Y22/X22)*100,0)</f>
        <v>-99.75455033297595</v>
      </c>
      <c r="AA22" s="350">
        <f>SUM(AA23:AA32)</f>
        <v>3545601</v>
      </c>
    </row>
    <row r="23" spans="1:27" ht="12.75">
      <c r="A23" s="361" t="s">
        <v>237</v>
      </c>
      <c r="B23" s="142"/>
      <c r="C23" s="60">
        <v>7503653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3545601</v>
      </c>
      <c r="F24" s="59">
        <v>3545601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2659201</v>
      </c>
      <c r="Y24" s="59">
        <v>-2659201</v>
      </c>
      <c r="Z24" s="61">
        <v>-100</v>
      </c>
      <c r="AA24" s="62">
        <v>3545601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486221</v>
      </c>
      <c r="D32" s="340"/>
      <c r="E32" s="60"/>
      <c r="F32" s="59"/>
      <c r="G32" s="59"/>
      <c r="H32" s="60">
        <v>3059</v>
      </c>
      <c r="I32" s="60">
        <v>3468</v>
      </c>
      <c r="J32" s="59">
        <v>6527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6527</v>
      </c>
      <c r="X32" s="60"/>
      <c r="Y32" s="59">
        <v>6527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70030598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70030598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1527174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150000</v>
      </c>
      <c r="Y40" s="345">
        <f t="shared" si="9"/>
        <v>-150000</v>
      </c>
      <c r="Z40" s="336">
        <f>+IF(X40&lt;&gt;0,+(Y40/X40)*100,0)</f>
        <v>-100</v>
      </c>
      <c r="AA40" s="350">
        <f>SUM(AA41:AA49)</f>
        <v>200000</v>
      </c>
    </row>
    <row r="41" spans="1:27" ht="12.75">
      <c r="A41" s="361" t="s">
        <v>248</v>
      </c>
      <c r="B41" s="142"/>
      <c r="C41" s="362">
        <v>1217800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150000</v>
      </c>
      <c r="Y43" s="370">
        <v>-150000</v>
      </c>
      <c r="Z43" s="371">
        <v>-100</v>
      </c>
      <c r="AA43" s="303">
        <v>200000</v>
      </c>
    </row>
    <row r="44" spans="1:27" ht="12.75">
      <c r="A44" s="361" t="s">
        <v>251</v>
      </c>
      <c r="B44" s="136"/>
      <c r="C44" s="60">
        <v>309374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207296269</v>
      </c>
      <c r="D60" s="346">
        <f t="shared" si="14"/>
        <v>0</v>
      </c>
      <c r="E60" s="219">
        <f t="shared" si="14"/>
        <v>38100710</v>
      </c>
      <c r="F60" s="264">
        <f t="shared" si="14"/>
        <v>38100710</v>
      </c>
      <c r="G60" s="264">
        <f t="shared" si="14"/>
        <v>1876513</v>
      </c>
      <c r="H60" s="219">
        <f t="shared" si="14"/>
        <v>819266</v>
      </c>
      <c r="I60" s="219">
        <f t="shared" si="14"/>
        <v>5232381</v>
      </c>
      <c r="J60" s="264">
        <f t="shared" si="14"/>
        <v>7928160</v>
      </c>
      <c r="K60" s="264">
        <f t="shared" si="14"/>
        <v>0</v>
      </c>
      <c r="L60" s="219">
        <f t="shared" si="14"/>
        <v>1068035</v>
      </c>
      <c r="M60" s="219">
        <f t="shared" si="14"/>
        <v>1522555</v>
      </c>
      <c r="N60" s="264">
        <f t="shared" si="14"/>
        <v>2590590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10518750</v>
      </c>
      <c r="X60" s="219">
        <f t="shared" si="14"/>
        <v>28575533</v>
      </c>
      <c r="Y60" s="264">
        <f t="shared" si="14"/>
        <v>-18056783</v>
      </c>
      <c r="Z60" s="337">
        <f>+IF(X60&lt;&gt;0,+(Y60/X60)*100,0)</f>
        <v>-63.18966298896333</v>
      </c>
      <c r="AA60" s="232">
        <f>+AA57+AA54+AA51+AA40+AA37+AA34+AA22+AA5</f>
        <v>38100710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26291609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25558645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732964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26291609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2017-05-05T12:10:28Z</dcterms:created>
  <dcterms:modified xsi:type="dcterms:W3CDTF">2017-05-05T12:10:31Z</dcterms:modified>
  <cp:category/>
  <cp:version/>
  <cp:contentType/>
  <cp:contentStatus/>
</cp:coreProperties>
</file>