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<sst xmlns="http://schemas.openxmlformats.org/spreadsheetml/2006/main" count="857" uniqueCount="303">
  <si>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Emalahleni (Ec)(EC136)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</si>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</sst>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3744290</v>
      </c>
      <c r="C5" s="19">
        <v>0</v>
      </c>
      <c r="D5" s="59">
        <v>4391497</v>
      </c>
      <c r="E5" s="60">
        <v>4429264</v>
      </c>
      <c r="F5" s="60">
        <v>-1225</v>
      </c>
      <c r="G5" s="60">
        <v>4337776</v>
      </c>
      <c r="H5" s="60">
        <v>38068</v>
      </c>
      <c r="I5" s="60">
        <v>4374619</v>
      </c>
      <c r="J5" s="60">
        <v>-2119111</v>
      </c>
      <c r="K5" s="60">
        <v>-40875</v>
      </c>
      <c r="L5" s="60">
        <v>0</v>
      </c>
      <c r="M5" s="60">
        <v>-2159986</v>
      </c>
      <c r="N5" s="60">
        <v>0</v>
      </c>
      <c r="O5" s="60">
        <v>27772</v>
      </c>
      <c r="P5" s="60">
        <v>1443320</v>
      </c>
      <c r="Q5" s="60">
        <v>1471092</v>
      </c>
      <c r="R5" s="60">
        <v>0</v>
      </c>
      <c r="S5" s="60">
        <v>0</v>
      </c>
      <c r="T5" s="60">
        <v>0</v>
      </c>
      <c r="U5" s="60">
        <v>0</v>
      </c>
      <c r="V5" s="60">
        <v>3685725</v>
      </c>
      <c r="W5" s="60">
        <v>3293622</v>
      </c>
      <c r="X5" s="60">
        <v>392103</v>
      </c>
      <c r="Y5" s="61">
        <v>11.9</v>
      </c>
      <c r="Z5" s="62">
        <v>4429264</v>
      </c>
    </row>
    <row r="6" spans="1:26" ht="12.75">
      <c r="A6" s="58" t="s">
        <v>32</v>
      </c>
      <c r="B6" s="19">
        <v>10104129</v>
      </c>
      <c r="C6" s="19">
        <v>0</v>
      </c>
      <c r="D6" s="59">
        <v>13742149</v>
      </c>
      <c r="E6" s="60">
        <v>16240604</v>
      </c>
      <c r="F6" s="60">
        <v>766921</v>
      </c>
      <c r="G6" s="60">
        <v>1344166</v>
      </c>
      <c r="H6" s="60">
        <v>1423717</v>
      </c>
      <c r="I6" s="60">
        <v>3534804</v>
      </c>
      <c r="J6" s="60">
        <v>1390036</v>
      </c>
      <c r="K6" s="60">
        <v>1300978</v>
      </c>
      <c r="L6" s="60">
        <v>1278293</v>
      </c>
      <c r="M6" s="60">
        <v>3969307</v>
      </c>
      <c r="N6" s="60">
        <v>1276600</v>
      </c>
      <c r="O6" s="60">
        <v>789051</v>
      </c>
      <c r="P6" s="60">
        <v>-3518368</v>
      </c>
      <c r="Q6" s="60">
        <v>-1452717</v>
      </c>
      <c r="R6" s="60">
        <v>0</v>
      </c>
      <c r="S6" s="60">
        <v>0</v>
      </c>
      <c r="T6" s="60">
        <v>0</v>
      </c>
      <c r="U6" s="60">
        <v>0</v>
      </c>
      <c r="V6" s="60">
        <v>6051394</v>
      </c>
      <c r="W6" s="60">
        <v>10306377</v>
      </c>
      <c r="X6" s="60">
        <v>-4254983</v>
      </c>
      <c r="Y6" s="61">
        <v>-41.28</v>
      </c>
      <c r="Z6" s="62">
        <v>16240604</v>
      </c>
    </row>
    <row r="7" spans="1:26" ht="12.75">
      <c r="A7" s="58" t="s">
        <v>33</v>
      </c>
      <c r="B7" s="19">
        <v>3846124</v>
      </c>
      <c r="C7" s="19">
        <v>0</v>
      </c>
      <c r="D7" s="59">
        <v>2326516</v>
      </c>
      <c r="E7" s="60">
        <v>2307446</v>
      </c>
      <c r="F7" s="60">
        <v>255297</v>
      </c>
      <c r="G7" s="60">
        <v>274327</v>
      </c>
      <c r="H7" s="60">
        <v>340958</v>
      </c>
      <c r="I7" s="60">
        <v>870582</v>
      </c>
      <c r="J7" s="60">
        <v>190604</v>
      </c>
      <c r="K7" s="60">
        <v>129209</v>
      </c>
      <c r="L7" s="60">
        <v>146407</v>
      </c>
      <c r="M7" s="60">
        <v>466220</v>
      </c>
      <c r="N7" s="60">
        <v>178688</v>
      </c>
      <c r="O7" s="60">
        <v>129689</v>
      </c>
      <c r="P7" s="60">
        <v>173891</v>
      </c>
      <c r="Q7" s="60">
        <v>482268</v>
      </c>
      <c r="R7" s="60">
        <v>0</v>
      </c>
      <c r="S7" s="60">
        <v>0</v>
      </c>
      <c r="T7" s="60">
        <v>0</v>
      </c>
      <c r="U7" s="60">
        <v>0</v>
      </c>
      <c r="V7" s="60">
        <v>1819070</v>
      </c>
      <c r="W7" s="60">
        <v>1744884</v>
      </c>
      <c r="X7" s="60">
        <v>74186</v>
      </c>
      <c r="Y7" s="61">
        <v>4.25</v>
      </c>
      <c r="Z7" s="62">
        <v>2307446</v>
      </c>
    </row>
    <row r="8" spans="1:26" ht="12.75">
      <c r="A8" s="58" t="s">
        <v>34</v>
      </c>
      <c r="B8" s="19">
        <v>145189559</v>
      </c>
      <c r="C8" s="19">
        <v>0</v>
      </c>
      <c r="D8" s="59">
        <v>129829900</v>
      </c>
      <c r="E8" s="60">
        <v>132741400</v>
      </c>
      <c r="F8" s="60">
        <v>48139581</v>
      </c>
      <c r="G8" s="60">
        <v>413212</v>
      </c>
      <c r="H8" s="60">
        <v>986270</v>
      </c>
      <c r="I8" s="60">
        <v>49539063</v>
      </c>
      <c r="J8" s="60">
        <v>439013</v>
      </c>
      <c r="K8" s="60">
        <v>485483</v>
      </c>
      <c r="L8" s="60">
        <v>39968823</v>
      </c>
      <c r="M8" s="60">
        <v>40893319</v>
      </c>
      <c r="N8" s="60">
        <v>2155678</v>
      </c>
      <c r="O8" s="60">
        <v>1149298</v>
      </c>
      <c r="P8" s="60">
        <v>29193150</v>
      </c>
      <c r="Q8" s="60">
        <v>32498126</v>
      </c>
      <c r="R8" s="60">
        <v>0</v>
      </c>
      <c r="S8" s="60">
        <v>0</v>
      </c>
      <c r="T8" s="60">
        <v>0</v>
      </c>
      <c r="U8" s="60">
        <v>0</v>
      </c>
      <c r="V8" s="60">
        <v>122930508</v>
      </c>
      <c r="W8" s="60">
        <v>97371675</v>
      </c>
      <c r="X8" s="60">
        <v>25558833</v>
      </c>
      <c r="Y8" s="61">
        <v>26.25</v>
      </c>
      <c r="Z8" s="62">
        <v>132741400</v>
      </c>
    </row>
    <row r="9" spans="1:26" ht="12.75">
      <c r="A9" s="58" t="s">
        <v>35</v>
      </c>
      <c r="B9" s="19">
        <v>11216936</v>
      </c>
      <c r="C9" s="19">
        <v>0</v>
      </c>
      <c r="D9" s="59">
        <v>6352716</v>
      </c>
      <c r="E9" s="60">
        <v>7038391</v>
      </c>
      <c r="F9" s="60">
        <v>758904</v>
      </c>
      <c r="G9" s="60">
        <v>500992</v>
      </c>
      <c r="H9" s="60">
        <v>645656</v>
      </c>
      <c r="I9" s="60">
        <v>1905552</v>
      </c>
      <c r="J9" s="60">
        <v>574204</v>
      </c>
      <c r="K9" s="60">
        <v>593609</v>
      </c>
      <c r="L9" s="60">
        <v>577046</v>
      </c>
      <c r="M9" s="60">
        <v>1744859</v>
      </c>
      <c r="N9" s="60">
        <v>621867</v>
      </c>
      <c r="O9" s="60">
        <v>990141</v>
      </c>
      <c r="P9" s="60">
        <v>192524</v>
      </c>
      <c r="Q9" s="60">
        <v>1804532</v>
      </c>
      <c r="R9" s="60">
        <v>0</v>
      </c>
      <c r="S9" s="60">
        <v>0</v>
      </c>
      <c r="T9" s="60">
        <v>0</v>
      </c>
      <c r="U9" s="60">
        <v>0</v>
      </c>
      <c r="V9" s="60">
        <v>5454943</v>
      </c>
      <c r="W9" s="60">
        <v>4764807</v>
      </c>
      <c r="X9" s="60">
        <v>690136</v>
      </c>
      <c r="Y9" s="61">
        <v>14.48</v>
      </c>
      <c r="Z9" s="62">
        <v>7038391</v>
      </c>
    </row>
    <row r="10" spans="1:26" ht="22.5">
      <c r="A10" s="63" t="s">
        <v>278</v>
      </c>
      <c r="B10" s="64">
        <f>SUM(B5:B9)</f>
        <v>174101038</v>
      </c>
      <c r="C10" s="64">
        <f>SUM(C5:C9)</f>
        <v>0</v>
      </c>
      <c r="D10" s="65">
        <f aca="true" t="shared" si="0" ref="D10:Z10">SUM(D5:D9)</f>
        <v>156642778</v>
      </c>
      <c r="E10" s="66">
        <f t="shared" si="0"/>
        <v>162757105</v>
      </c>
      <c r="F10" s="66">
        <f t="shared" si="0"/>
        <v>49919478</v>
      </c>
      <c r="G10" s="66">
        <f t="shared" si="0"/>
        <v>6870473</v>
      </c>
      <c r="H10" s="66">
        <f t="shared" si="0"/>
        <v>3434669</v>
      </c>
      <c r="I10" s="66">
        <f t="shared" si="0"/>
        <v>60224620</v>
      </c>
      <c r="J10" s="66">
        <f t="shared" si="0"/>
        <v>474746</v>
      </c>
      <c r="K10" s="66">
        <f t="shared" si="0"/>
        <v>2468404</v>
      </c>
      <c r="L10" s="66">
        <f t="shared" si="0"/>
        <v>41970569</v>
      </c>
      <c r="M10" s="66">
        <f t="shared" si="0"/>
        <v>44913719</v>
      </c>
      <c r="N10" s="66">
        <f t="shared" si="0"/>
        <v>4232833</v>
      </c>
      <c r="O10" s="66">
        <f t="shared" si="0"/>
        <v>3085951</v>
      </c>
      <c r="P10" s="66">
        <f t="shared" si="0"/>
        <v>27484517</v>
      </c>
      <c r="Q10" s="66">
        <f t="shared" si="0"/>
        <v>34803301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139941640</v>
      </c>
      <c r="W10" s="66">
        <f t="shared" si="0"/>
        <v>117481365</v>
      </c>
      <c r="X10" s="66">
        <f t="shared" si="0"/>
        <v>22460275</v>
      </c>
      <c r="Y10" s="67">
        <f>+IF(W10&lt;&gt;0,(X10/W10)*100,0)</f>
        <v>19.118159718351926</v>
      </c>
      <c r="Z10" s="68">
        <f t="shared" si="0"/>
        <v>162757105</v>
      </c>
    </row>
    <row r="11" spans="1:26" ht="12.75">
      <c r="A11" s="58" t="s">
        <v>37</v>
      </c>
      <c r="B11" s="19">
        <v>53656569</v>
      </c>
      <c r="C11" s="19">
        <v>0</v>
      </c>
      <c r="D11" s="59">
        <v>62015445</v>
      </c>
      <c r="E11" s="60">
        <v>62956910</v>
      </c>
      <c r="F11" s="60">
        <v>4516364</v>
      </c>
      <c r="G11" s="60">
        <v>4596239</v>
      </c>
      <c r="H11" s="60">
        <v>4669918</v>
      </c>
      <c r="I11" s="60">
        <v>13782521</v>
      </c>
      <c r="J11" s="60">
        <v>4742407</v>
      </c>
      <c r="K11" s="60">
        <v>4583965</v>
      </c>
      <c r="L11" s="60">
        <v>4721058</v>
      </c>
      <c r="M11" s="60">
        <v>14047430</v>
      </c>
      <c r="N11" s="60">
        <v>4803960</v>
      </c>
      <c r="O11" s="60">
        <v>4852432</v>
      </c>
      <c r="P11" s="60">
        <v>4787659</v>
      </c>
      <c r="Q11" s="60">
        <v>14444051</v>
      </c>
      <c r="R11" s="60">
        <v>0</v>
      </c>
      <c r="S11" s="60">
        <v>0</v>
      </c>
      <c r="T11" s="60">
        <v>0</v>
      </c>
      <c r="U11" s="60">
        <v>0</v>
      </c>
      <c r="V11" s="60">
        <v>42274002</v>
      </c>
      <c r="W11" s="60">
        <v>46511586</v>
      </c>
      <c r="X11" s="60">
        <v>-4237584</v>
      </c>
      <c r="Y11" s="61">
        <v>-9.11</v>
      </c>
      <c r="Z11" s="62">
        <v>62956910</v>
      </c>
    </row>
    <row r="12" spans="1:26" ht="12.75">
      <c r="A12" s="58" t="s">
        <v>38</v>
      </c>
      <c r="B12" s="19">
        <v>10884836</v>
      </c>
      <c r="C12" s="19">
        <v>0</v>
      </c>
      <c r="D12" s="59">
        <v>11727702</v>
      </c>
      <c r="E12" s="60">
        <v>11137463</v>
      </c>
      <c r="F12" s="60">
        <v>887207</v>
      </c>
      <c r="G12" s="60">
        <v>843456</v>
      </c>
      <c r="H12" s="60">
        <v>925015</v>
      </c>
      <c r="I12" s="60">
        <v>2655678</v>
      </c>
      <c r="J12" s="60">
        <v>926973</v>
      </c>
      <c r="K12" s="60">
        <v>907989</v>
      </c>
      <c r="L12" s="60">
        <v>912076</v>
      </c>
      <c r="M12" s="60">
        <v>2747038</v>
      </c>
      <c r="N12" s="60">
        <v>907989</v>
      </c>
      <c r="O12" s="60">
        <v>1120258</v>
      </c>
      <c r="P12" s="60">
        <v>941153</v>
      </c>
      <c r="Q12" s="60">
        <v>2969400</v>
      </c>
      <c r="R12" s="60">
        <v>0</v>
      </c>
      <c r="S12" s="60">
        <v>0</v>
      </c>
      <c r="T12" s="60">
        <v>0</v>
      </c>
      <c r="U12" s="60">
        <v>0</v>
      </c>
      <c r="V12" s="60">
        <v>8372116</v>
      </c>
      <c r="W12" s="60">
        <v>8795781</v>
      </c>
      <c r="X12" s="60">
        <v>-423665</v>
      </c>
      <c r="Y12" s="61">
        <v>-4.82</v>
      </c>
      <c r="Z12" s="62">
        <v>11137463</v>
      </c>
    </row>
    <row r="13" spans="1:26" ht="12.75">
      <c r="A13" s="58" t="s">
        <v>279</v>
      </c>
      <c r="B13" s="19">
        <v>22801614</v>
      </c>
      <c r="C13" s="19">
        <v>0</v>
      </c>
      <c r="D13" s="59">
        <v>24996938</v>
      </c>
      <c r="E13" s="60">
        <v>24854019</v>
      </c>
      <c r="F13" s="60">
        <v>2062622</v>
      </c>
      <c r="G13" s="60">
        <v>2062622</v>
      </c>
      <c r="H13" s="60">
        <v>2062622</v>
      </c>
      <c r="I13" s="60">
        <v>6187866</v>
      </c>
      <c r="J13" s="60">
        <v>2062622</v>
      </c>
      <c r="K13" s="60">
        <v>2062622</v>
      </c>
      <c r="L13" s="60">
        <v>2062622</v>
      </c>
      <c r="M13" s="60">
        <v>6187866</v>
      </c>
      <c r="N13" s="60">
        <v>2062622</v>
      </c>
      <c r="O13" s="60">
        <v>2053662</v>
      </c>
      <c r="P13" s="60">
        <v>2062622</v>
      </c>
      <c r="Q13" s="60">
        <v>6178906</v>
      </c>
      <c r="R13" s="60">
        <v>0</v>
      </c>
      <c r="S13" s="60">
        <v>0</v>
      </c>
      <c r="T13" s="60">
        <v>0</v>
      </c>
      <c r="U13" s="60">
        <v>0</v>
      </c>
      <c r="V13" s="60">
        <v>18554638</v>
      </c>
      <c r="W13" s="60">
        <v>18747702</v>
      </c>
      <c r="X13" s="60">
        <v>-193064</v>
      </c>
      <c r="Y13" s="61">
        <v>-1.03</v>
      </c>
      <c r="Z13" s="62">
        <v>24854019</v>
      </c>
    </row>
    <row r="14" spans="1:26" ht="12.75">
      <c r="A14" s="58" t="s">
        <v>40</v>
      </c>
      <c r="B14" s="19">
        <v>0</v>
      </c>
      <c r="C14" s="19">
        <v>0</v>
      </c>
      <c r="D14" s="59">
        <v>850000</v>
      </c>
      <c r="E14" s="60">
        <v>657200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637200</v>
      </c>
      <c r="X14" s="60">
        <v>-637200</v>
      </c>
      <c r="Y14" s="61">
        <v>-100</v>
      </c>
      <c r="Z14" s="62">
        <v>657200</v>
      </c>
    </row>
    <row r="15" spans="1:26" ht="12.75">
      <c r="A15" s="58" t="s">
        <v>41</v>
      </c>
      <c r="B15" s="19">
        <v>15628892</v>
      </c>
      <c r="C15" s="19">
        <v>0</v>
      </c>
      <c r="D15" s="59">
        <v>18650000</v>
      </c>
      <c r="E15" s="60">
        <v>23214675</v>
      </c>
      <c r="F15" s="60">
        <v>1720196</v>
      </c>
      <c r="G15" s="60">
        <v>2043606</v>
      </c>
      <c r="H15" s="60">
        <v>1410422</v>
      </c>
      <c r="I15" s="60">
        <v>5174224</v>
      </c>
      <c r="J15" s="60">
        <v>955253</v>
      </c>
      <c r="K15" s="60">
        <v>918063</v>
      </c>
      <c r="L15" s="60">
        <v>822992</v>
      </c>
      <c r="M15" s="60">
        <v>2696308</v>
      </c>
      <c r="N15" s="60">
        <v>1073470</v>
      </c>
      <c r="O15" s="60">
        <v>422116</v>
      </c>
      <c r="P15" s="60">
        <v>981520</v>
      </c>
      <c r="Q15" s="60">
        <v>2477106</v>
      </c>
      <c r="R15" s="60">
        <v>0</v>
      </c>
      <c r="S15" s="60">
        <v>0</v>
      </c>
      <c r="T15" s="60">
        <v>0</v>
      </c>
      <c r="U15" s="60">
        <v>0</v>
      </c>
      <c r="V15" s="60">
        <v>10347638</v>
      </c>
      <c r="W15" s="60">
        <v>13987503</v>
      </c>
      <c r="X15" s="60">
        <v>-3639865</v>
      </c>
      <c r="Y15" s="61">
        <v>-26.02</v>
      </c>
      <c r="Z15" s="62">
        <v>23214675</v>
      </c>
    </row>
    <row r="16" spans="1:26" ht="12.75">
      <c r="A16" s="69" t="s">
        <v>42</v>
      </c>
      <c r="B16" s="19">
        <v>28906458</v>
      </c>
      <c r="C16" s="19">
        <v>0</v>
      </c>
      <c r="D16" s="59">
        <v>3672000</v>
      </c>
      <c r="E16" s="60">
        <v>21817790</v>
      </c>
      <c r="F16" s="60">
        <v>486818</v>
      </c>
      <c r="G16" s="60">
        <v>440802</v>
      </c>
      <c r="H16" s="60">
        <v>882195</v>
      </c>
      <c r="I16" s="60">
        <v>1809815</v>
      </c>
      <c r="J16" s="60">
        <v>534327</v>
      </c>
      <c r="K16" s="60">
        <v>552562</v>
      </c>
      <c r="L16" s="60">
        <v>1880708</v>
      </c>
      <c r="M16" s="60">
        <v>2967597</v>
      </c>
      <c r="N16" s="60">
        <v>2228710</v>
      </c>
      <c r="O16" s="60">
        <v>1218128</v>
      </c>
      <c r="P16" s="60">
        <v>656203</v>
      </c>
      <c r="Q16" s="60">
        <v>4103041</v>
      </c>
      <c r="R16" s="60">
        <v>0</v>
      </c>
      <c r="S16" s="60">
        <v>0</v>
      </c>
      <c r="T16" s="60">
        <v>0</v>
      </c>
      <c r="U16" s="60">
        <v>0</v>
      </c>
      <c r="V16" s="60">
        <v>8880453</v>
      </c>
      <c r="W16" s="60">
        <v>2754000</v>
      </c>
      <c r="X16" s="60">
        <v>6126453</v>
      </c>
      <c r="Y16" s="61">
        <v>222.46</v>
      </c>
      <c r="Z16" s="62">
        <v>21817790</v>
      </c>
    </row>
    <row r="17" spans="1:26" ht="12.75">
      <c r="A17" s="58" t="s">
        <v>43</v>
      </c>
      <c r="B17" s="19">
        <v>71374940</v>
      </c>
      <c r="C17" s="19">
        <v>0</v>
      </c>
      <c r="D17" s="59">
        <v>67386392</v>
      </c>
      <c r="E17" s="60">
        <v>51277858</v>
      </c>
      <c r="F17" s="60">
        <v>2782280</v>
      </c>
      <c r="G17" s="60">
        <v>3407650</v>
      </c>
      <c r="H17" s="60">
        <v>5530294</v>
      </c>
      <c r="I17" s="60">
        <v>11720224</v>
      </c>
      <c r="J17" s="60">
        <v>4286095</v>
      </c>
      <c r="K17" s="60">
        <v>5374891</v>
      </c>
      <c r="L17" s="60">
        <v>6047358</v>
      </c>
      <c r="M17" s="60">
        <v>15708344</v>
      </c>
      <c r="N17" s="60">
        <v>4775318</v>
      </c>
      <c r="O17" s="60">
        <v>4157045</v>
      </c>
      <c r="P17" s="60">
        <v>4566503</v>
      </c>
      <c r="Q17" s="60">
        <v>13498866</v>
      </c>
      <c r="R17" s="60">
        <v>0</v>
      </c>
      <c r="S17" s="60">
        <v>0</v>
      </c>
      <c r="T17" s="60">
        <v>0</v>
      </c>
      <c r="U17" s="60">
        <v>0</v>
      </c>
      <c r="V17" s="60">
        <v>40927434</v>
      </c>
      <c r="W17" s="60">
        <v>50540220</v>
      </c>
      <c r="X17" s="60">
        <v>-9612786</v>
      </c>
      <c r="Y17" s="61">
        <v>-19.02</v>
      </c>
      <c r="Z17" s="62">
        <v>51277858</v>
      </c>
    </row>
    <row r="18" spans="1:26" ht="12.75">
      <c r="A18" s="70" t="s">
        <v>44</v>
      </c>
      <c r="B18" s="71">
        <f>SUM(B11:B17)</f>
        <v>203253309</v>
      </c>
      <c r="C18" s="71">
        <f>SUM(C11:C17)</f>
        <v>0</v>
      </c>
      <c r="D18" s="72">
        <f aca="true" t="shared" si="1" ref="D18:Z18">SUM(D11:D17)</f>
        <v>189298477</v>
      </c>
      <c r="E18" s="73">
        <f t="shared" si="1"/>
        <v>195915915</v>
      </c>
      <c r="F18" s="73">
        <f t="shared" si="1"/>
        <v>12455487</v>
      </c>
      <c r="G18" s="73">
        <f t="shared" si="1"/>
        <v>13394375</v>
      </c>
      <c r="H18" s="73">
        <f t="shared" si="1"/>
        <v>15480466</v>
      </c>
      <c r="I18" s="73">
        <f t="shared" si="1"/>
        <v>41330328</v>
      </c>
      <c r="J18" s="73">
        <f t="shared" si="1"/>
        <v>13507677</v>
      </c>
      <c r="K18" s="73">
        <f t="shared" si="1"/>
        <v>14400092</v>
      </c>
      <c r="L18" s="73">
        <f t="shared" si="1"/>
        <v>16446814</v>
      </c>
      <c r="M18" s="73">
        <f t="shared" si="1"/>
        <v>44354583</v>
      </c>
      <c r="N18" s="73">
        <f t="shared" si="1"/>
        <v>15852069</v>
      </c>
      <c r="O18" s="73">
        <f t="shared" si="1"/>
        <v>13823641</v>
      </c>
      <c r="P18" s="73">
        <f t="shared" si="1"/>
        <v>13995660</v>
      </c>
      <c r="Q18" s="73">
        <f t="shared" si="1"/>
        <v>43671370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129356281</v>
      </c>
      <c r="W18" s="73">
        <f t="shared" si="1"/>
        <v>141973992</v>
      </c>
      <c r="X18" s="73">
        <f t="shared" si="1"/>
        <v>-12617711</v>
      </c>
      <c r="Y18" s="67">
        <f>+IF(W18&lt;&gt;0,(X18/W18)*100,0)</f>
        <v>-8.887339731913716</v>
      </c>
      <c r="Z18" s="74">
        <f t="shared" si="1"/>
        <v>195915915</v>
      </c>
    </row>
    <row r="19" spans="1:26" ht="12.75">
      <c r="A19" s="70" t="s">
        <v>45</v>
      </c>
      <c r="B19" s="75">
        <f>+B10-B18</f>
        <v>-29152271</v>
      </c>
      <c r="C19" s="75">
        <f>+C10-C18</f>
        <v>0</v>
      </c>
      <c r="D19" s="76">
        <f aca="true" t="shared" si="2" ref="D19:Z19">+D10-D18</f>
        <v>-32655699</v>
      </c>
      <c r="E19" s="77">
        <f t="shared" si="2"/>
        <v>-33158810</v>
      </c>
      <c r="F19" s="77">
        <f t="shared" si="2"/>
        <v>37463991</v>
      </c>
      <c r="G19" s="77">
        <f t="shared" si="2"/>
        <v>-6523902</v>
      </c>
      <c r="H19" s="77">
        <f t="shared" si="2"/>
        <v>-12045797</v>
      </c>
      <c r="I19" s="77">
        <f t="shared" si="2"/>
        <v>18894292</v>
      </c>
      <c r="J19" s="77">
        <f t="shared" si="2"/>
        <v>-13032931</v>
      </c>
      <c r="K19" s="77">
        <f t="shared" si="2"/>
        <v>-11931688</v>
      </c>
      <c r="L19" s="77">
        <f t="shared" si="2"/>
        <v>25523755</v>
      </c>
      <c r="M19" s="77">
        <f t="shared" si="2"/>
        <v>559136</v>
      </c>
      <c r="N19" s="77">
        <f t="shared" si="2"/>
        <v>-11619236</v>
      </c>
      <c r="O19" s="77">
        <f t="shared" si="2"/>
        <v>-10737690</v>
      </c>
      <c r="P19" s="77">
        <f t="shared" si="2"/>
        <v>13488857</v>
      </c>
      <c r="Q19" s="77">
        <f t="shared" si="2"/>
        <v>-8868069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10585359</v>
      </c>
      <c r="W19" s="77">
        <f>IF(E10=E18,0,W10-W18)</f>
        <v>-24492627</v>
      </c>
      <c r="X19" s="77">
        <f t="shared" si="2"/>
        <v>35077986</v>
      </c>
      <c r="Y19" s="78">
        <f>+IF(W19&lt;&gt;0,(X19/W19)*100,0)</f>
        <v>-143.2185530772179</v>
      </c>
      <c r="Z19" s="79">
        <f t="shared" si="2"/>
        <v>-33158810</v>
      </c>
    </row>
    <row r="20" spans="1:26" ht="12.75">
      <c r="A20" s="58" t="s">
        <v>46</v>
      </c>
      <c r="B20" s="19">
        <v>30614700</v>
      </c>
      <c r="C20" s="19">
        <v>0</v>
      </c>
      <c r="D20" s="59">
        <v>32670100</v>
      </c>
      <c r="E20" s="60">
        <v>33170100</v>
      </c>
      <c r="F20" s="60">
        <v>492493</v>
      </c>
      <c r="G20" s="60">
        <v>492493</v>
      </c>
      <c r="H20" s="60">
        <v>-466393</v>
      </c>
      <c r="I20" s="60">
        <v>518593</v>
      </c>
      <c r="J20" s="60">
        <v>575553</v>
      </c>
      <c r="K20" s="60">
        <v>1373453</v>
      </c>
      <c r="L20" s="60">
        <v>1423043</v>
      </c>
      <c r="M20" s="60">
        <v>3372049</v>
      </c>
      <c r="N20" s="60">
        <v>102632</v>
      </c>
      <c r="O20" s="60">
        <v>4698087</v>
      </c>
      <c r="P20" s="60">
        <v>5282655</v>
      </c>
      <c r="Q20" s="60">
        <v>10083374</v>
      </c>
      <c r="R20" s="60">
        <v>0</v>
      </c>
      <c r="S20" s="60">
        <v>0</v>
      </c>
      <c r="T20" s="60">
        <v>0</v>
      </c>
      <c r="U20" s="60">
        <v>0</v>
      </c>
      <c r="V20" s="60">
        <v>13974016</v>
      </c>
      <c r="W20" s="60">
        <v>24502572</v>
      </c>
      <c r="X20" s="60">
        <v>-10528556</v>
      </c>
      <c r="Y20" s="61">
        <v>-42.97</v>
      </c>
      <c r="Z20" s="62">
        <v>33170100</v>
      </c>
    </row>
    <row r="21" spans="1:26" ht="12.75">
      <c r="A21" s="58" t="s">
        <v>280</v>
      </c>
      <c r="B21" s="80">
        <v>-259000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1203429</v>
      </c>
      <c r="C22" s="86">
        <f>SUM(C19:C21)</f>
        <v>0</v>
      </c>
      <c r="D22" s="87">
        <f aca="true" t="shared" si="3" ref="D22:Z22">SUM(D19:D21)</f>
        <v>14401</v>
      </c>
      <c r="E22" s="88">
        <f t="shared" si="3"/>
        <v>11290</v>
      </c>
      <c r="F22" s="88">
        <f t="shared" si="3"/>
        <v>37956484</v>
      </c>
      <c r="G22" s="88">
        <f t="shared" si="3"/>
        <v>-6031409</v>
      </c>
      <c r="H22" s="88">
        <f t="shared" si="3"/>
        <v>-12512190</v>
      </c>
      <c r="I22" s="88">
        <f t="shared" si="3"/>
        <v>19412885</v>
      </c>
      <c r="J22" s="88">
        <f t="shared" si="3"/>
        <v>-12457378</v>
      </c>
      <c r="K22" s="88">
        <f t="shared" si="3"/>
        <v>-10558235</v>
      </c>
      <c r="L22" s="88">
        <f t="shared" si="3"/>
        <v>26946798</v>
      </c>
      <c r="M22" s="88">
        <f t="shared" si="3"/>
        <v>3931185</v>
      </c>
      <c r="N22" s="88">
        <f t="shared" si="3"/>
        <v>-11516604</v>
      </c>
      <c r="O22" s="88">
        <f t="shared" si="3"/>
        <v>-6039603</v>
      </c>
      <c r="P22" s="88">
        <f t="shared" si="3"/>
        <v>18771512</v>
      </c>
      <c r="Q22" s="88">
        <f t="shared" si="3"/>
        <v>1215305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24559375</v>
      </c>
      <c r="W22" s="88">
        <f t="shared" si="3"/>
        <v>9945</v>
      </c>
      <c r="X22" s="88">
        <f t="shared" si="3"/>
        <v>24549430</v>
      </c>
      <c r="Y22" s="89">
        <f>+IF(W22&lt;&gt;0,(X22/W22)*100,0)</f>
        <v>246851.98592257415</v>
      </c>
      <c r="Z22" s="90">
        <f t="shared" si="3"/>
        <v>11290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1203429</v>
      </c>
      <c r="C24" s="75">
        <f>SUM(C22:C23)</f>
        <v>0</v>
      </c>
      <c r="D24" s="76">
        <f aca="true" t="shared" si="4" ref="D24:Z24">SUM(D22:D23)</f>
        <v>14401</v>
      </c>
      <c r="E24" s="77">
        <f t="shared" si="4"/>
        <v>11290</v>
      </c>
      <c r="F24" s="77">
        <f t="shared" si="4"/>
        <v>37956484</v>
      </c>
      <c r="G24" s="77">
        <f t="shared" si="4"/>
        <v>-6031409</v>
      </c>
      <c r="H24" s="77">
        <f t="shared" si="4"/>
        <v>-12512190</v>
      </c>
      <c r="I24" s="77">
        <f t="shared" si="4"/>
        <v>19412885</v>
      </c>
      <c r="J24" s="77">
        <f t="shared" si="4"/>
        <v>-12457378</v>
      </c>
      <c r="K24" s="77">
        <f t="shared" si="4"/>
        <v>-10558235</v>
      </c>
      <c r="L24" s="77">
        <f t="shared" si="4"/>
        <v>26946798</v>
      </c>
      <c r="M24" s="77">
        <f t="shared" si="4"/>
        <v>3931185</v>
      </c>
      <c r="N24" s="77">
        <f t="shared" si="4"/>
        <v>-11516604</v>
      </c>
      <c r="O24" s="77">
        <f t="shared" si="4"/>
        <v>-6039603</v>
      </c>
      <c r="P24" s="77">
        <f t="shared" si="4"/>
        <v>18771512</v>
      </c>
      <c r="Q24" s="77">
        <f t="shared" si="4"/>
        <v>1215305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24559375</v>
      </c>
      <c r="W24" s="77">
        <f t="shared" si="4"/>
        <v>9945</v>
      </c>
      <c r="X24" s="77">
        <f t="shared" si="4"/>
        <v>24549430</v>
      </c>
      <c r="Y24" s="78">
        <f>+IF(W24&lt;&gt;0,(X24/W24)*100,0)</f>
        <v>246851.98592257415</v>
      </c>
      <c r="Z24" s="79">
        <f t="shared" si="4"/>
        <v>11290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48154077</v>
      </c>
      <c r="C27" s="22">
        <v>0</v>
      </c>
      <c r="D27" s="99">
        <v>41470100</v>
      </c>
      <c r="E27" s="100">
        <v>43832474</v>
      </c>
      <c r="F27" s="100">
        <v>432012</v>
      </c>
      <c r="G27" s="100">
        <v>602800</v>
      </c>
      <c r="H27" s="100">
        <v>275683</v>
      </c>
      <c r="I27" s="100">
        <v>1310495</v>
      </c>
      <c r="J27" s="100">
        <v>1723924</v>
      </c>
      <c r="K27" s="100">
        <v>668796</v>
      </c>
      <c r="L27" s="100">
        <v>1671499</v>
      </c>
      <c r="M27" s="100">
        <v>4064219</v>
      </c>
      <c r="N27" s="100">
        <v>90028</v>
      </c>
      <c r="O27" s="100">
        <v>4432525</v>
      </c>
      <c r="P27" s="100">
        <v>6204586</v>
      </c>
      <c r="Q27" s="100">
        <v>10727139</v>
      </c>
      <c r="R27" s="100">
        <v>0</v>
      </c>
      <c r="S27" s="100">
        <v>0</v>
      </c>
      <c r="T27" s="100">
        <v>0</v>
      </c>
      <c r="U27" s="100">
        <v>0</v>
      </c>
      <c r="V27" s="100">
        <v>16101853</v>
      </c>
      <c r="W27" s="100">
        <v>32874356</v>
      </c>
      <c r="X27" s="100">
        <v>-16772503</v>
      </c>
      <c r="Y27" s="101">
        <v>-51.02</v>
      </c>
      <c r="Z27" s="102">
        <v>43832474</v>
      </c>
    </row>
    <row r="28" spans="1:26" ht="12.75">
      <c r="A28" s="103" t="s">
        <v>46</v>
      </c>
      <c r="B28" s="19">
        <v>30614700</v>
      </c>
      <c r="C28" s="19">
        <v>0</v>
      </c>
      <c r="D28" s="59">
        <v>32670100</v>
      </c>
      <c r="E28" s="60">
        <v>33850100</v>
      </c>
      <c r="F28" s="60">
        <v>0</v>
      </c>
      <c r="G28" s="60">
        <v>0</v>
      </c>
      <c r="H28" s="60">
        <v>26100</v>
      </c>
      <c r="I28" s="60">
        <v>26100</v>
      </c>
      <c r="J28" s="60">
        <v>536635</v>
      </c>
      <c r="K28" s="60">
        <v>420850</v>
      </c>
      <c r="L28" s="60">
        <v>1171148</v>
      </c>
      <c r="M28" s="60">
        <v>2128633</v>
      </c>
      <c r="N28" s="60">
        <v>90028</v>
      </c>
      <c r="O28" s="60">
        <v>4143966</v>
      </c>
      <c r="P28" s="60">
        <v>4757056</v>
      </c>
      <c r="Q28" s="60">
        <v>8991050</v>
      </c>
      <c r="R28" s="60">
        <v>0</v>
      </c>
      <c r="S28" s="60">
        <v>0</v>
      </c>
      <c r="T28" s="60">
        <v>0</v>
      </c>
      <c r="U28" s="60">
        <v>0</v>
      </c>
      <c r="V28" s="60">
        <v>11145783</v>
      </c>
      <c r="W28" s="60">
        <v>25387575</v>
      </c>
      <c r="X28" s="60">
        <v>-14241792</v>
      </c>
      <c r="Y28" s="61">
        <v>-56.1</v>
      </c>
      <c r="Z28" s="62">
        <v>33850100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121955</v>
      </c>
      <c r="M29" s="60">
        <v>121955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121955</v>
      </c>
      <c r="W29" s="60"/>
      <c r="X29" s="60">
        <v>121955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17539378</v>
      </c>
      <c r="C31" s="19">
        <v>0</v>
      </c>
      <c r="D31" s="59">
        <v>8800000</v>
      </c>
      <c r="E31" s="60">
        <v>9982374</v>
      </c>
      <c r="F31" s="60">
        <v>432012</v>
      </c>
      <c r="G31" s="60">
        <v>602800</v>
      </c>
      <c r="H31" s="60">
        <v>249583</v>
      </c>
      <c r="I31" s="60">
        <v>1284395</v>
      </c>
      <c r="J31" s="60">
        <v>1187289</v>
      </c>
      <c r="K31" s="60">
        <v>247946</v>
      </c>
      <c r="L31" s="60">
        <v>378396</v>
      </c>
      <c r="M31" s="60">
        <v>1813631</v>
      </c>
      <c r="N31" s="60">
        <v>0</v>
      </c>
      <c r="O31" s="60">
        <v>288559</v>
      </c>
      <c r="P31" s="60">
        <v>1447530</v>
      </c>
      <c r="Q31" s="60">
        <v>1736089</v>
      </c>
      <c r="R31" s="60">
        <v>0</v>
      </c>
      <c r="S31" s="60">
        <v>0</v>
      </c>
      <c r="T31" s="60">
        <v>0</v>
      </c>
      <c r="U31" s="60">
        <v>0</v>
      </c>
      <c r="V31" s="60">
        <v>4834115</v>
      </c>
      <c r="W31" s="60">
        <v>7486781</v>
      </c>
      <c r="X31" s="60">
        <v>-2652666</v>
      </c>
      <c r="Y31" s="61">
        <v>-35.43</v>
      </c>
      <c r="Z31" s="62">
        <v>9982374</v>
      </c>
    </row>
    <row r="32" spans="1:26" ht="12.75">
      <c r="A32" s="70" t="s">
        <v>54</v>
      </c>
      <c r="B32" s="22">
        <f>SUM(B28:B31)</f>
        <v>48154078</v>
      </c>
      <c r="C32" s="22">
        <f>SUM(C28:C31)</f>
        <v>0</v>
      </c>
      <c r="D32" s="99">
        <f aca="true" t="shared" si="5" ref="D32:Z32">SUM(D28:D31)</f>
        <v>41470100</v>
      </c>
      <c r="E32" s="100">
        <f t="shared" si="5"/>
        <v>43832474</v>
      </c>
      <c r="F32" s="100">
        <f t="shared" si="5"/>
        <v>432012</v>
      </c>
      <c r="G32" s="100">
        <f t="shared" si="5"/>
        <v>602800</v>
      </c>
      <c r="H32" s="100">
        <f t="shared" si="5"/>
        <v>275683</v>
      </c>
      <c r="I32" s="100">
        <f t="shared" si="5"/>
        <v>1310495</v>
      </c>
      <c r="J32" s="100">
        <f t="shared" si="5"/>
        <v>1723924</v>
      </c>
      <c r="K32" s="100">
        <f t="shared" si="5"/>
        <v>668796</v>
      </c>
      <c r="L32" s="100">
        <f t="shared" si="5"/>
        <v>1671499</v>
      </c>
      <c r="M32" s="100">
        <f t="shared" si="5"/>
        <v>4064219</v>
      </c>
      <c r="N32" s="100">
        <f t="shared" si="5"/>
        <v>90028</v>
      </c>
      <c r="O32" s="100">
        <f t="shared" si="5"/>
        <v>4432525</v>
      </c>
      <c r="P32" s="100">
        <f t="shared" si="5"/>
        <v>6204586</v>
      </c>
      <c r="Q32" s="100">
        <f t="shared" si="5"/>
        <v>10727139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16101853</v>
      </c>
      <c r="W32" s="100">
        <f t="shared" si="5"/>
        <v>32874356</v>
      </c>
      <c r="X32" s="100">
        <f t="shared" si="5"/>
        <v>-16772503</v>
      </c>
      <c r="Y32" s="101">
        <f>+IF(W32&lt;&gt;0,(X32/W32)*100,0)</f>
        <v>-51.02001998153211</v>
      </c>
      <c r="Z32" s="102">
        <f t="shared" si="5"/>
        <v>43832474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45004533</v>
      </c>
      <c r="C35" s="19">
        <v>0</v>
      </c>
      <c r="D35" s="59">
        <v>37203000</v>
      </c>
      <c r="E35" s="60">
        <v>33115333</v>
      </c>
      <c r="F35" s="60">
        <v>95578322</v>
      </c>
      <c r="G35" s="60">
        <v>26136027</v>
      </c>
      <c r="H35" s="60">
        <v>19745474</v>
      </c>
      <c r="I35" s="60">
        <v>19745474</v>
      </c>
      <c r="J35" s="60">
        <v>8159767</v>
      </c>
      <c r="K35" s="60">
        <v>33169418</v>
      </c>
      <c r="L35" s="60">
        <v>68733242</v>
      </c>
      <c r="M35" s="60">
        <v>68733242</v>
      </c>
      <c r="N35" s="60">
        <v>55978732</v>
      </c>
      <c r="O35" s="60">
        <v>51165101</v>
      </c>
      <c r="P35" s="60">
        <v>64099620</v>
      </c>
      <c r="Q35" s="60">
        <v>64099620</v>
      </c>
      <c r="R35" s="60">
        <v>0</v>
      </c>
      <c r="S35" s="60">
        <v>0</v>
      </c>
      <c r="T35" s="60">
        <v>0</v>
      </c>
      <c r="U35" s="60">
        <v>0</v>
      </c>
      <c r="V35" s="60">
        <v>64099620</v>
      </c>
      <c r="W35" s="60">
        <v>24836500</v>
      </c>
      <c r="X35" s="60">
        <v>39263120</v>
      </c>
      <c r="Y35" s="61">
        <v>158.09</v>
      </c>
      <c r="Z35" s="62">
        <v>33115333</v>
      </c>
    </row>
    <row r="36" spans="1:26" ht="12.75">
      <c r="A36" s="58" t="s">
        <v>57</v>
      </c>
      <c r="B36" s="19">
        <v>412848269</v>
      </c>
      <c r="C36" s="19">
        <v>0</v>
      </c>
      <c r="D36" s="59">
        <v>488094000</v>
      </c>
      <c r="E36" s="60">
        <v>422901378</v>
      </c>
      <c r="F36" s="60">
        <v>457960946</v>
      </c>
      <c r="G36" s="60">
        <v>-3052008</v>
      </c>
      <c r="H36" s="60">
        <v>-4816144</v>
      </c>
      <c r="I36" s="60">
        <v>-4816144</v>
      </c>
      <c r="J36" s="60">
        <v>-5139642</v>
      </c>
      <c r="K36" s="60">
        <v>406238376</v>
      </c>
      <c r="L36" s="60">
        <v>413821304</v>
      </c>
      <c r="M36" s="60">
        <v>413821304</v>
      </c>
      <c r="N36" s="60">
        <v>411848710</v>
      </c>
      <c r="O36" s="60">
        <v>406244558</v>
      </c>
      <c r="P36" s="60">
        <v>410386527</v>
      </c>
      <c r="Q36" s="60">
        <v>410386527</v>
      </c>
      <c r="R36" s="60">
        <v>0</v>
      </c>
      <c r="S36" s="60">
        <v>0</v>
      </c>
      <c r="T36" s="60">
        <v>0</v>
      </c>
      <c r="U36" s="60">
        <v>0</v>
      </c>
      <c r="V36" s="60">
        <v>410386527</v>
      </c>
      <c r="W36" s="60">
        <v>317176034</v>
      </c>
      <c r="X36" s="60">
        <v>93210493</v>
      </c>
      <c r="Y36" s="61">
        <v>29.39</v>
      </c>
      <c r="Z36" s="62">
        <v>422901378</v>
      </c>
    </row>
    <row r="37" spans="1:26" ht="12.75">
      <c r="A37" s="58" t="s">
        <v>58</v>
      </c>
      <c r="B37" s="19">
        <v>41420030</v>
      </c>
      <c r="C37" s="19">
        <v>0</v>
      </c>
      <c r="D37" s="59">
        <v>48769000</v>
      </c>
      <c r="E37" s="60">
        <v>39520183</v>
      </c>
      <c r="F37" s="60">
        <v>28440229</v>
      </c>
      <c r="G37" s="60">
        <v>-8887885</v>
      </c>
      <c r="H37" s="60">
        <v>-4487486</v>
      </c>
      <c r="I37" s="60">
        <v>-4487486</v>
      </c>
      <c r="J37" s="60">
        <v>-3898253</v>
      </c>
      <c r="K37" s="60">
        <v>15753053</v>
      </c>
      <c r="L37" s="60">
        <v>24014050</v>
      </c>
      <c r="M37" s="60">
        <v>24014050</v>
      </c>
      <c r="N37" s="60">
        <v>20849762</v>
      </c>
      <c r="O37" s="60">
        <v>34556418</v>
      </c>
      <c r="P37" s="60">
        <v>20432311</v>
      </c>
      <c r="Q37" s="60">
        <v>20432311</v>
      </c>
      <c r="R37" s="60">
        <v>0</v>
      </c>
      <c r="S37" s="60">
        <v>0</v>
      </c>
      <c r="T37" s="60">
        <v>0</v>
      </c>
      <c r="U37" s="60">
        <v>0</v>
      </c>
      <c r="V37" s="60">
        <v>20432311</v>
      </c>
      <c r="W37" s="60">
        <v>29640137</v>
      </c>
      <c r="X37" s="60">
        <v>-9207826</v>
      </c>
      <c r="Y37" s="61">
        <v>-31.07</v>
      </c>
      <c r="Z37" s="62">
        <v>39520183</v>
      </c>
    </row>
    <row r="38" spans="1:26" ht="12.75">
      <c r="A38" s="58" t="s">
        <v>59</v>
      </c>
      <c r="B38" s="19">
        <v>7000234</v>
      </c>
      <c r="C38" s="19">
        <v>0</v>
      </c>
      <c r="D38" s="59">
        <v>6929000</v>
      </c>
      <c r="E38" s="60">
        <v>6928802</v>
      </c>
      <c r="F38" s="60">
        <v>11089503</v>
      </c>
      <c r="G38" s="60">
        <v>-82124</v>
      </c>
      <c r="H38" s="60">
        <v>-119880</v>
      </c>
      <c r="I38" s="60">
        <v>-119880</v>
      </c>
      <c r="J38" s="60">
        <v>-160942</v>
      </c>
      <c r="K38" s="60">
        <v>17701123</v>
      </c>
      <c r="L38" s="60">
        <v>17640109</v>
      </c>
      <c r="M38" s="60">
        <v>17640109</v>
      </c>
      <c r="N38" s="60">
        <v>17593526</v>
      </c>
      <c r="O38" s="60">
        <v>7180330</v>
      </c>
      <c r="P38" s="60">
        <v>17480214</v>
      </c>
      <c r="Q38" s="60">
        <v>17480214</v>
      </c>
      <c r="R38" s="60">
        <v>0</v>
      </c>
      <c r="S38" s="60">
        <v>0</v>
      </c>
      <c r="T38" s="60">
        <v>0</v>
      </c>
      <c r="U38" s="60">
        <v>0</v>
      </c>
      <c r="V38" s="60">
        <v>17480214</v>
      </c>
      <c r="W38" s="60">
        <v>5196602</v>
      </c>
      <c r="X38" s="60">
        <v>12283612</v>
      </c>
      <c r="Y38" s="61">
        <v>236.38</v>
      </c>
      <c r="Z38" s="62">
        <v>6928802</v>
      </c>
    </row>
    <row r="39" spans="1:26" ht="12.75">
      <c r="A39" s="58" t="s">
        <v>60</v>
      </c>
      <c r="B39" s="19">
        <v>409432538</v>
      </c>
      <c r="C39" s="19">
        <v>0</v>
      </c>
      <c r="D39" s="59">
        <v>469599000</v>
      </c>
      <c r="E39" s="60">
        <v>409567726</v>
      </c>
      <c r="F39" s="60">
        <v>514009535</v>
      </c>
      <c r="G39" s="60">
        <v>32054028</v>
      </c>
      <c r="H39" s="60">
        <v>19536696</v>
      </c>
      <c r="I39" s="60">
        <v>19536696</v>
      </c>
      <c r="J39" s="60">
        <v>7079320</v>
      </c>
      <c r="K39" s="60">
        <v>405953618</v>
      </c>
      <c r="L39" s="60">
        <v>440900387</v>
      </c>
      <c r="M39" s="60">
        <v>440900387</v>
      </c>
      <c r="N39" s="60">
        <v>429384154</v>
      </c>
      <c r="O39" s="60">
        <v>415672911</v>
      </c>
      <c r="P39" s="60">
        <v>436573622</v>
      </c>
      <c r="Q39" s="60">
        <v>436573622</v>
      </c>
      <c r="R39" s="60">
        <v>0</v>
      </c>
      <c r="S39" s="60">
        <v>0</v>
      </c>
      <c r="T39" s="60">
        <v>0</v>
      </c>
      <c r="U39" s="60">
        <v>0</v>
      </c>
      <c r="V39" s="60">
        <v>436573622</v>
      </c>
      <c r="W39" s="60">
        <v>307175795</v>
      </c>
      <c r="X39" s="60">
        <v>129397827</v>
      </c>
      <c r="Y39" s="61">
        <v>42.13</v>
      </c>
      <c r="Z39" s="62">
        <v>409567726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44969327</v>
      </c>
      <c r="C42" s="19">
        <v>0</v>
      </c>
      <c r="D42" s="59">
        <v>15906276</v>
      </c>
      <c r="E42" s="60">
        <v>27491506</v>
      </c>
      <c r="F42" s="60">
        <v>31252963</v>
      </c>
      <c r="G42" s="60">
        <v>-3968787</v>
      </c>
      <c r="H42" s="60">
        <v>-10449568</v>
      </c>
      <c r="I42" s="60">
        <v>16834608</v>
      </c>
      <c r="J42" s="60">
        <v>-10394756</v>
      </c>
      <c r="K42" s="60">
        <v>-8473388</v>
      </c>
      <c r="L42" s="60">
        <v>28989468</v>
      </c>
      <c r="M42" s="60">
        <v>10121324</v>
      </c>
      <c r="N42" s="60">
        <v>-9459503</v>
      </c>
      <c r="O42" s="60">
        <v>-1071099</v>
      </c>
      <c r="P42" s="60">
        <v>20821176</v>
      </c>
      <c r="Q42" s="60">
        <v>10290574</v>
      </c>
      <c r="R42" s="60">
        <v>0</v>
      </c>
      <c r="S42" s="60">
        <v>0</v>
      </c>
      <c r="T42" s="60">
        <v>0</v>
      </c>
      <c r="U42" s="60">
        <v>0</v>
      </c>
      <c r="V42" s="60">
        <v>37246506</v>
      </c>
      <c r="W42" s="60">
        <v>61035624</v>
      </c>
      <c r="X42" s="60">
        <v>-23789118</v>
      </c>
      <c r="Y42" s="61">
        <v>-38.98</v>
      </c>
      <c r="Z42" s="62">
        <v>27491506</v>
      </c>
    </row>
    <row r="43" spans="1:26" ht="12.75">
      <c r="A43" s="58" t="s">
        <v>63</v>
      </c>
      <c r="B43" s="19">
        <v>-48154078</v>
      </c>
      <c r="C43" s="19">
        <v>0</v>
      </c>
      <c r="D43" s="59">
        <v>-41470103</v>
      </c>
      <c r="E43" s="60">
        <v>-43832472</v>
      </c>
      <c r="F43" s="60">
        <v>-432012</v>
      </c>
      <c r="G43" s="60">
        <v>-606489</v>
      </c>
      <c r="H43" s="60">
        <v>-303623</v>
      </c>
      <c r="I43" s="60">
        <v>-1342124</v>
      </c>
      <c r="J43" s="60">
        <v>-1739124</v>
      </c>
      <c r="K43" s="60">
        <v>-668796</v>
      </c>
      <c r="L43" s="60">
        <v>-1671498</v>
      </c>
      <c r="M43" s="60">
        <v>-4079418</v>
      </c>
      <c r="N43" s="60">
        <v>-90028</v>
      </c>
      <c r="O43" s="60">
        <v>-4432525</v>
      </c>
      <c r="P43" s="60">
        <v>-6204586</v>
      </c>
      <c r="Q43" s="60">
        <v>-10727139</v>
      </c>
      <c r="R43" s="60">
        <v>0</v>
      </c>
      <c r="S43" s="60">
        <v>0</v>
      </c>
      <c r="T43" s="60">
        <v>0</v>
      </c>
      <c r="U43" s="60">
        <v>0</v>
      </c>
      <c r="V43" s="60">
        <v>-16148681</v>
      </c>
      <c r="W43" s="60">
        <v>-32874354</v>
      </c>
      <c r="X43" s="60">
        <v>16725673</v>
      </c>
      <c r="Y43" s="61">
        <v>-50.88</v>
      </c>
      <c r="Z43" s="62">
        <v>-43832472</v>
      </c>
    </row>
    <row r="44" spans="1:26" ht="12.75">
      <c r="A44" s="58" t="s">
        <v>64</v>
      </c>
      <c r="B44" s="19">
        <v>-296088</v>
      </c>
      <c r="C44" s="19">
        <v>0</v>
      </c>
      <c r="D44" s="59">
        <v>-263000</v>
      </c>
      <c r="E44" s="60">
        <v>0</v>
      </c>
      <c r="F44" s="60">
        <v>-41062</v>
      </c>
      <c r="G44" s="60">
        <v>-41062</v>
      </c>
      <c r="H44" s="60">
        <v>-37756</v>
      </c>
      <c r="I44" s="60">
        <v>-119880</v>
      </c>
      <c r="J44" s="60">
        <v>-41062</v>
      </c>
      <c r="K44" s="60">
        <v>-41062</v>
      </c>
      <c r="L44" s="60">
        <v>-41062</v>
      </c>
      <c r="M44" s="60">
        <v>-123186</v>
      </c>
      <c r="N44" s="60">
        <v>-41062</v>
      </c>
      <c r="O44" s="60">
        <v>0</v>
      </c>
      <c r="P44" s="60">
        <v>-41062</v>
      </c>
      <c r="Q44" s="60">
        <v>-82124</v>
      </c>
      <c r="R44" s="60">
        <v>0</v>
      </c>
      <c r="S44" s="60">
        <v>0</v>
      </c>
      <c r="T44" s="60">
        <v>0</v>
      </c>
      <c r="U44" s="60">
        <v>0</v>
      </c>
      <c r="V44" s="60">
        <v>-325190</v>
      </c>
      <c r="W44" s="60"/>
      <c r="X44" s="60">
        <v>-325190</v>
      </c>
      <c r="Y44" s="61">
        <v>0</v>
      </c>
      <c r="Z44" s="62">
        <v>0</v>
      </c>
    </row>
    <row r="45" spans="1:26" ht="12.75">
      <c r="A45" s="70" t="s">
        <v>65</v>
      </c>
      <c r="B45" s="22">
        <v>28295561</v>
      </c>
      <c r="C45" s="22">
        <v>0</v>
      </c>
      <c r="D45" s="99">
        <v>-9248497</v>
      </c>
      <c r="E45" s="100">
        <v>237362</v>
      </c>
      <c r="F45" s="100">
        <v>59075550</v>
      </c>
      <c r="G45" s="100">
        <v>54459212</v>
      </c>
      <c r="H45" s="100">
        <v>43668265</v>
      </c>
      <c r="I45" s="100">
        <v>43668265</v>
      </c>
      <c r="J45" s="100">
        <v>31493323</v>
      </c>
      <c r="K45" s="100">
        <v>22310077</v>
      </c>
      <c r="L45" s="100">
        <v>49586985</v>
      </c>
      <c r="M45" s="100">
        <v>49586985</v>
      </c>
      <c r="N45" s="100">
        <v>39996392</v>
      </c>
      <c r="O45" s="100">
        <v>34492768</v>
      </c>
      <c r="P45" s="100">
        <v>49068296</v>
      </c>
      <c r="Q45" s="100">
        <v>49068296</v>
      </c>
      <c r="R45" s="100">
        <v>0</v>
      </c>
      <c r="S45" s="100">
        <v>0</v>
      </c>
      <c r="T45" s="100">
        <v>0</v>
      </c>
      <c r="U45" s="100">
        <v>0</v>
      </c>
      <c r="V45" s="100">
        <v>49068296</v>
      </c>
      <c r="W45" s="100">
        <v>44739598</v>
      </c>
      <c r="X45" s="100">
        <v>4328698</v>
      </c>
      <c r="Y45" s="101">
        <v>9.68</v>
      </c>
      <c r="Z45" s="102">
        <v>237362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1265774</v>
      </c>
      <c r="C49" s="52">
        <v>0</v>
      </c>
      <c r="D49" s="129">
        <v>1114448</v>
      </c>
      <c r="E49" s="54">
        <v>1060985</v>
      </c>
      <c r="F49" s="54">
        <v>0</v>
      </c>
      <c r="G49" s="54">
        <v>0</v>
      </c>
      <c r="H49" s="54">
        <v>0</v>
      </c>
      <c r="I49" s="54">
        <v>1065429</v>
      </c>
      <c r="J49" s="54">
        <v>0</v>
      </c>
      <c r="K49" s="54">
        <v>0</v>
      </c>
      <c r="L49" s="54">
        <v>0</v>
      </c>
      <c r="M49" s="54">
        <v>1004315</v>
      </c>
      <c r="N49" s="54">
        <v>0</v>
      </c>
      <c r="O49" s="54">
        <v>0</v>
      </c>
      <c r="P49" s="54">
        <v>0</v>
      </c>
      <c r="Q49" s="54">
        <v>1061149</v>
      </c>
      <c r="R49" s="54">
        <v>0</v>
      </c>
      <c r="S49" s="54">
        <v>0</v>
      </c>
      <c r="T49" s="54">
        <v>0</v>
      </c>
      <c r="U49" s="54">
        <v>0</v>
      </c>
      <c r="V49" s="54">
        <v>6106076</v>
      </c>
      <c r="W49" s="54">
        <v>46583619</v>
      </c>
      <c r="X49" s="54">
        <v>59261795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7761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7761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152.05203053863357</v>
      </c>
      <c r="C58" s="5">
        <f>IF(C67=0,0,+(C76/C67)*100)</f>
        <v>0</v>
      </c>
      <c r="D58" s="6">
        <f aca="true" t="shared" si="6" ref="D58:Z58">IF(D67=0,0,+(D76/D67)*100)</f>
        <v>54.487907255025</v>
      </c>
      <c r="E58" s="7">
        <f t="shared" si="6"/>
        <v>100.00014116105913</v>
      </c>
      <c r="F58" s="7">
        <f t="shared" si="6"/>
        <v>264.71981119569085</v>
      </c>
      <c r="G58" s="7">
        <f t="shared" si="6"/>
        <v>100</v>
      </c>
      <c r="H58" s="7">
        <f t="shared" si="6"/>
        <v>100</v>
      </c>
      <c r="I58" s="7">
        <f t="shared" si="6"/>
        <v>120.77448022028318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171.1207504675031</v>
      </c>
      <c r="P58" s="7">
        <f t="shared" si="6"/>
        <v>100</v>
      </c>
      <c r="Q58" s="7">
        <f t="shared" si="6"/>
        <v>216.21065779564898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121.14856953748543</v>
      </c>
      <c r="W58" s="7">
        <f t="shared" si="6"/>
        <v>122.01841499242421</v>
      </c>
      <c r="X58" s="7">
        <f t="shared" si="6"/>
        <v>0</v>
      </c>
      <c r="Y58" s="7">
        <f t="shared" si="6"/>
        <v>0</v>
      </c>
      <c r="Z58" s="8">
        <f t="shared" si="6"/>
        <v>100.00014116105913</v>
      </c>
    </row>
    <row r="59" spans="1:26" ht="12.75">
      <c r="A59" s="37" t="s">
        <v>31</v>
      </c>
      <c r="B59" s="9">
        <f aca="true" t="shared" si="7" ref="B59:Z66">IF(B68=0,0,+(B77/B68)*100)</f>
        <v>626.7770391716454</v>
      </c>
      <c r="C59" s="9">
        <f t="shared" si="7"/>
        <v>0</v>
      </c>
      <c r="D59" s="2">
        <f t="shared" si="7"/>
        <v>52.6800769760289</v>
      </c>
      <c r="E59" s="10">
        <f t="shared" si="7"/>
        <v>99.99990969154243</v>
      </c>
      <c r="F59" s="10">
        <f t="shared" si="7"/>
        <v>-22239.102040816324</v>
      </c>
      <c r="G59" s="10">
        <f t="shared" si="7"/>
        <v>100</v>
      </c>
      <c r="H59" s="10">
        <f t="shared" si="7"/>
        <v>100</v>
      </c>
      <c r="I59" s="10">
        <f t="shared" si="7"/>
        <v>106.2554933355339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859.714820682702</v>
      </c>
      <c r="P59" s="10">
        <f t="shared" si="7"/>
        <v>100</v>
      </c>
      <c r="Q59" s="10">
        <f t="shared" si="7"/>
        <v>114.34227091167651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113.14916332607561</v>
      </c>
      <c r="W59" s="10">
        <f t="shared" si="7"/>
        <v>100.85993474661026</v>
      </c>
      <c r="X59" s="10">
        <f t="shared" si="7"/>
        <v>0</v>
      </c>
      <c r="Y59" s="10">
        <f t="shared" si="7"/>
        <v>0</v>
      </c>
      <c r="Z59" s="11">
        <f t="shared" si="7"/>
        <v>99.99990969154243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55.42827399120763</v>
      </c>
      <c r="E60" s="13">
        <f t="shared" si="7"/>
        <v>100.00002462962586</v>
      </c>
      <c r="F60" s="13">
        <f t="shared" si="7"/>
        <v>310.5819243442284</v>
      </c>
      <c r="G60" s="13">
        <f t="shared" si="7"/>
        <v>100</v>
      </c>
      <c r="H60" s="13">
        <f t="shared" si="7"/>
        <v>100</v>
      </c>
      <c r="I60" s="13">
        <f t="shared" si="7"/>
        <v>145.68844552625833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176.7342034925499</v>
      </c>
      <c r="P60" s="13">
        <f t="shared" si="7"/>
        <v>100</v>
      </c>
      <c r="Q60" s="13">
        <f t="shared" si="7"/>
        <v>58.321407404195035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136.69351227171788</v>
      </c>
      <c r="W60" s="13">
        <f t="shared" si="7"/>
        <v>118.1836837523021</v>
      </c>
      <c r="X60" s="13">
        <f t="shared" si="7"/>
        <v>0</v>
      </c>
      <c r="Y60" s="13">
        <f t="shared" si="7"/>
        <v>0</v>
      </c>
      <c r="Z60" s="14">
        <f t="shared" si="7"/>
        <v>100.00002462962586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52.6788277176366</v>
      </c>
      <c r="E61" s="13">
        <f t="shared" si="7"/>
        <v>99.99998232270781</v>
      </c>
      <c r="F61" s="13">
        <f t="shared" si="7"/>
        <v>424.34275824244645</v>
      </c>
      <c r="G61" s="13">
        <f t="shared" si="7"/>
        <v>100</v>
      </c>
      <c r="H61" s="13">
        <f t="shared" si="7"/>
        <v>100</v>
      </c>
      <c r="I61" s="13">
        <f t="shared" si="7"/>
        <v>166.85892739015065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567.1481377467761</v>
      </c>
      <c r="P61" s="13">
        <f t="shared" si="7"/>
        <v>100</v>
      </c>
      <c r="Q61" s="13">
        <f t="shared" si="7"/>
        <v>158.12698037919392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136.75177514198845</v>
      </c>
      <c r="W61" s="13">
        <f t="shared" si="7"/>
        <v>111.18358288334926</v>
      </c>
      <c r="X61" s="13">
        <f t="shared" si="7"/>
        <v>0</v>
      </c>
      <c r="Y61" s="13">
        <f t="shared" si="7"/>
        <v>0</v>
      </c>
      <c r="Z61" s="14">
        <f t="shared" si="7"/>
        <v>99.99998232270781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63.27425687044307</v>
      </c>
      <c r="E64" s="13">
        <f t="shared" si="7"/>
        <v>100.00012178651068</v>
      </c>
      <c r="F64" s="13">
        <f t="shared" si="7"/>
        <v>60.6969937927503</v>
      </c>
      <c r="G64" s="13">
        <f t="shared" si="7"/>
        <v>100</v>
      </c>
      <c r="H64" s="13">
        <f t="shared" si="7"/>
        <v>100</v>
      </c>
      <c r="I64" s="13">
        <f t="shared" si="7"/>
        <v>90.35454630904847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99.99938206282876</v>
      </c>
      <c r="P64" s="13">
        <f t="shared" si="7"/>
        <v>100</v>
      </c>
      <c r="Q64" s="13">
        <f t="shared" si="7"/>
        <v>100.00015863390823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133.31827598011017</v>
      </c>
      <c r="W64" s="13">
        <f t="shared" si="7"/>
        <v>138.159577332077</v>
      </c>
      <c r="X64" s="13">
        <f t="shared" si="7"/>
        <v>0</v>
      </c>
      <c r="Y64" s="13">
        <f t="shared" si="7"/>
        <v>0</v>
      </c>
      <c r="Z64" s="14">
        <f t="shared" si="7"/>
        <v>100.00012178651068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1.0313407429658557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100.00002158448231</v>
      </c>
      <c r="C66" s="15">
        <f t="shared" si="7"/>
        <v>0</v>
      </c>
      <c r="D66" s="4">
        <f t="shared" si="7"/>
        <v>52.68690174474515</v>
      </c>
      <c r="E66" s="16">
        <f t="shared" si="7"/>
        <v>100.00074489190376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104.33952955586807</v>
      </c>
      <c r="P66" s="16">
        <f t="shared" si="7"/>
        <v>100</v>
      </c>
      <c r="Q66" s="16">
        <f t="shared" si="7"/>
        <v>102.19469315880947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100.48956605351225</v>
      </c>
      <c r="W66" s="16">
        <f t="shared" si="7"/>
        <v>174.63468359480015</v>
      </c>
      <c r="X66" s="16">
        <f t="shared" si="7"/>
        <v>0</v>
      </c>
      <c r="Y66" s="16">
        <f t="shared" si="7"/>
        <v>0</v>
      </c>
      <c r="Z66" s="17">
        <f t="shared" si="7"/>
        <v>100.00074489190376</v>
      </c>
    </row>
    <row r="67" spans="1:26" ht="12.75" hidden="1">
      <c r="A67" s="41" t="s">
        <v>286</v>
      </c>
      <c r="B67" s="24">
        <v>18481377</v>
      </c>
      <c r="C67" s="24"/>
      <c r="D67" s="25">
        <v>20900755</v>
      </c>
      <c r="E67" s="26">
        <v>25502784</v>
      </c>
      <c r="F67" s="26">
        <v>1146584</v>
      </c>
      <c r="G67" s="26">
        <v>6073196</v>
      </c>
      <c r="H67" s="26">
        <v>1871427</v>
      </c>
      <c r="I67" s="26">
        <v>9091207</v>
      </c>
      <c r="J67" s="26">
        <v>-318384</v>
      </c>
      <c r="K67" s="26">
        <v>1675446</v>
      </c>
      <c r="L67" s="26">
        <v>1699349</v>
      </c>
      <c r="M67" s="26">
        <v>3056411</v>
      </c>
      <c r="N67" s="26">
        <v>1703258</v>
      </c>
      <c r="O67" s="26">
        <v>1169511</v>
      </c>
      <c r="P67" s="26">
        <v>-2157030</v>
      </c>
      <c r="Q67" s="26">
        <v>715739</v>
      </c>
      <c r="R67" s="26"/>
      <c r="S67" s="26"/>
      <c r="T67" s="26"/>
      <c r="U67" s="26"/>
      <c r="V67" s="26">
        <v>12863357</v>
      </c>
      <c r="W67" s="26">
        <v>15675597</v>
      </c>
      <c r="X67" s="26"/>
      <c r="Y67" s="25"/>
      <c r="Z67" s="27">
        <v>25502784</v>
      </c>
    </row>
    <row r="68" spans="1:26" ht="12.75" hidden="1">
      <c r="A68" s="37" t="s">
        <v>31</v>
      </c>
      <c r="B68" s="19">
        <v>3744290</v>
      </c>
      <c r="C68" s="19"/>
      <c r="D68" s="20">
        <v>4391497</v>
      </c>
      <c r="E68" s="21">
        <v>4429264</v>
      </c>
      <c r="F68" s="21">
        <v>-1225</v>
      </c>
      <c r="G68" s="21">
        <v>4337776</v>
      </c>
      <c r="H68" s="21">
        <v>38068</v>
      </c>
      <c r="I68" s="21">
        <v>4374619</v>
      </c>
      <c r="J68" s="21">
        <v>-2119111</v>
      </c>
      <c r="K68" s="21">
        <v>-40875</v>
      </c>
      <c r="L68" s="21"/>
      <c r="M68" s="21">
        <v>-2159986</v>
      </c>
      <c r="N68" s="21"/>
      <c r="O68" s="21">
        <v>27772</v>
      </c>
      <c r="P68" s="21">
        <v>1443320</v>
      </c>
      <c r="Q68" s="21">
        <v>1471092</v>
      </c>
      <c r="R68" s="21"/>
      <c r="S68" s="21"/>
      <c r="T68" s="21"/>
      <c r="U68" s="21"/>
      <c r="V68" s="21">
        <v>3685725</v>
      </c>
      <c r="W68" s="21">
        <v>3293622</v>
      </c>
      <c r="X68" s="21"/>
      <c r="Y68" s="20"/>
      <c r="Z68" s="23">
        <v>4429264</v>
      </c>
    </row>
    <row r="69" spans="1:26" ht="12.75" hidden="1">
      <c r="A69" s="38" t="s">
        <v>32</v>
      </c>
      <c r="B69" s="19">
        <v>10104129</v>
      </c>
      <c r="C69" s="19"/>
      <c r="D69" s="20">
        <v>13742149</v>
      </c>
      <c r="E69" s="21">
        <v>16240604</v>
      </c>
      <c r="F69" s="21">
        <v>766921</v>
      </c>
      <c r="G69" s="21">
        <v>1344166</v>
      </c>
      <c r="H69" s="21">
        <v>1423717</v>
      </c>
      <c r="I69" s="21">
        <v>3534804</v>
      </c>
      <c r="J69" s="21">
        <v>1390036</v>
      </c>
      <c r="K69" s="21">
        <v>1300978</v>
      </c>
      <c r="L69" s="21">
        <v>1278293</v>
      </c>
      <c r="M69" s="21">
        <v>3969307</v>
      </c>
      <c r="N69" s="21">
        <v>1276600</v>
      </c>
      <c r="O69" s="21">
        <v>789051</v>
      </c>
      <c r="P69" s="21">
        <v>-3518368</v>
      </c>
      <c r="Q69" s="21">
        <v>-1452717</v>
      </c>
      <c r="R69" s="21"/>
      <c r="S69" s="21"/>
      <c r="T69" s="21"/>
      <c r="U69" s="21"/>
      <c r="V69" s="21">
        <v>6051394</v>
      </c>
      <c r="W69" s="21">
        <v>10306377</v>
      </c>
      <c r="X69" s="21"/>
      <c r="Y69" s="20"/>
      <c r="Z69" s="23">
        <v>16240604</v>
      </c>
    </row>
    <row r="70" spans="1:26" ht="12.75" hidden="1">
      <c r="A70" s="39" t="s">
        <v>103</v>
      </c>
      <c r="B70" s="19">
        <v>7971673</v>
      </c>
      <c r="C70" s="19"/>
      <c r="D70" s="20">
        <v>10176149</v>
      </c>
      <c r="E70" s="21">
        <v>11313950</v>
      </c>
      <c r="F70" s="21">
        <v>526937</v>
      </c>
      <c r="G70" s="21">
        <v>994227</v>
      </c>
      <c r="H70" s="21">
        <v>1035087</v>
      </c>
      <c r="I70" s="21">
        <v>2556251</v>
      </c>
      <c r="J70" s="21">
        <v>966079</v>
      </c>
      <c r="K70" s="21">
        <v>862726</v>
      </c>
      <c r="L70" s="21">
        <v>881106</v>
      </c>
      <c r="M70" s="21">
        <v>2709911</v>
      </c>
      <c r="N70" s="21">
        <v>878534</v>
      </c>
      <c r="O70" s="21">
        <v>131749</v>
      </c>
      <c r="P70" s="21">
        <v>48542</v>
      </c>
      <c r="Q70" s="21">
        <v>1058825</v>
      </c>
      <c r="R70" s="21"/>
      <c r="S70" s="21"/>
      <c r="T70" s="21"/>
      <c r="U70" s="21"/>
      <c r="V70" s="21">
        <v>6324987</v>
      </c>
      <c r="W70" s="21">
        <v>7631937</v>
      </c>
      <c r="X70" s="21"/>
      <c r="Y70" s="20"/>
      <c r="Z70" s="23">
        <v>11313950</v>
      </c>
    </row>
    <row r="71" spans="1:26" ht="12.75" hidden="1">
      <c r="A71" s="39" t="s">
        <v>104</v>
      </c>
      <c r="B71" s="19">
        <v>27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>
        <v>-47043</v>
      </c>
      <c r="C72" s="19"/>
      <c r="D72" s="20"/>
      <c r="E72" s="21"/>
      <c r="F72" s="21">
        <v>-219</v>
      </c>
      <c r="G72" s="21"/>
      <c r="H72" s="21"/>
      <c r="I72" s="21">
        <v>-219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-219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2112117</v>
      </c>
      <c r="C73" s="19"/>
      <c r="D73" s="20">
        <v>3566000</v>
      </c>
      <c r="E73" s="21">
        <v>4926654</v>
      </c>
      <c r="F73" s="21">
        <v>240203</v>
      </c>
      <c r="G73" s="21">
        <v>349939</v>
      </c>
      <c r="H73" s="21">
        <v>388630</v>
      </c>
      <c r="I73" s="21">
        <v>978772</v>
      </c>
      <c r="J73" s="21">
        <v>423957</v>
      </c>
      <c r="K73" s="21">
        <v>438252</v>
      </c>
      <c r="L73" s="21">
        <v>397187</v>
      </c>
      <c r="M73" s="21">
        <v>1259396</v>
      </c>
      <c r="N73" s="21">
        <v>398066</v>
      </c>
      <c r="O73" s="21">
        <v>647315</v>
      </c>
      <c r="P73" s="21">
        <v>-3566910</v>
      </c>
      <c r="Q73" s="21">
        <v>-2521529</v>
      </c>
      <c r="R73" s="21"/>
      <c r="S73" s="21"/>
      <c r="T73" s="21"/>
      <c r="U73" s="21"/>
      <c r="V73" s="21">
        <v>-283361</v>
      </c>
      <c r="W73" s="21">
        <v>2674440</v>
      </c>
      <c r="X73" s="21"/>
      <c r="Y73" s="20"/>
      <c r="Z73" s="23">
        <v>4926654</v>
      </c>
    </row>
    <row r="74" spans="1:26" ht="12.75" hidden="1">
      <c r="A74" s="39" t="s">
        <v>107</v>
      </c>
      <c r="B74" s="19">
        <v>67355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9987</v>
      </c>
      <c r="P74" s="21"/>
      <c r="Q74" s="21">
        <v>9987</v>
      </c>
      <c r="R74" s="21"/>
      <c r="S74" s="21"/>
      <c r="T74" s="21"/>
      <c r="U74" s="21"/>
      <c r="V74" s="21">
        <v>9987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4632958</v>
      </c>
      <c r="C75" s="28"/>
      <c r="D75" s="29">
        <v>2767109</v>
      </c>
      <c r="E75" s="30">
        <v>4832916</v>
      </c>
      <c r="F75" s="30">
        <v>380888</v>
      </c>
      <c r="G75" s="30">
        <v>391254</v>
      </c>
      <c r="H75" s="30">
        <v>409642</v>
      </c>
      <c r="I75" s="30">
        <v>1181784</v>
      </c>
      <c r="J75" s="30">
        <v>410691</v>
      </c>
      <c r="K75" s="30">
        <v>415343</v>
      </c>
      <c r="L75" s="30">
        <v>421056</v>
      </c>
      <c r="M75" s="30">
        <v>1247090</v>
      </c>
      <c r="N75" s="30">
        <v>426658</v>
      </c>
      <c r="O75" s="30">
        <v>352688</v>
      </c>
      <c r="P75" s="30">
        <v>-81982</v>
      </c>
      <c r="Q75" s="30">
        <v>697364</v>
      </c>
      <c r="R75" s="30"/>
      <c r="S75" s="30"/>
      <c r="T75" s="30"/>
      <c r="U75" s="30"/>
      <c r="V75" s="30">
        <v>3126238</v>
      </c>
      <c r="W75" s="30">
        <v>2075598</v>
      </c>
      <c r="X75" s="30"/>
      <c r="Y75" s="29"/>
      <c r="Z75" s="31">
        <v>4832916</v>
      </c>
    </row>
    <row r="76" spans="1:26" ht="12.75" hidden="1">
      <c r="A76" s="42" t="s">
        <v>287</v>
      </c>
      <c r="B76" s="32">
        <v>28101309</v>
      </c>
      <c r="C76" s="32"/>
      <c r="D76" s="33">
        <v>11388384</v>
      </c>
      <c r="E76" s="34">
        <v>25502820</v>
      </c>
      <c r="F76" s="34">
        <v>3035235</v>
      </c>
      <c r="G76" s="34">
        <v>6073196</v>
      </c>
      <c r="H76" s="34">
        <v>1871427</v>
      </c>
      <c r="I76" s="34">
        <v>10979858</v>
      </c>
      <c r="J76" s="34">
        <v>-318384</v>
      </c>
      <c r="K76" s="34">
        <v>1675446</v>
      </c>
      <c r="L76" s="34">
        <v>1699349</v>
      </c>
      <c r="M76" s="34">
        <v>3056411</v>
      </c>
      <c r="N76" s="34">
        <v>1703258</v>
      </c>
      <c r="O76" s="34">
        <v>2001276</v>
      </c>
      <c r="P76" s="34">
        <v>-2157030</v>
      </c>
      <c r="Q76" s="34">
        <v>1547504</v>
      </c>
      <c r="R76" s="34"/>
      <c r="S76" s="34"/>
      <c r="T76" s="34"/>
      <c r="U76" s="34"/>
      <c r="V76" s="34">
        <v>15583773</v>
      </c>
      <c r="W76" s="34">
        <v>19127115</v>
      </c>
      <c r="X76" s="34"/>
      <c r="Y76" s="33"/>
      <c r="Z76" s="35">
        <v>25502820</v>
      </c>
    </row>
    <row r="77" spans="1:26" ht="12.75" hidden="1">
      <c r="A77" s="37" t="s">
        <v>31</v>
      </c>
      <c r="B77" s="19">
        <v>23468350</v>
      </c>
      <c r="C77" s="19"/>
      <c r="D77" s="20">
        <v>2313444</v>
      </c>
      <c r="E77" s="21">
        <v>4429260</v>
      </c>
      <c r="F77" s="21">
        <v>272429</v>
      </c>
      <c r="G77" s="21">
        <v>4337776</v>
      </c>
      <c r="H77" s="21">
        <v>38068</v>
      </c>
      <c r="I77" s="21">
        <v>4648273</v>
      </c>
      <c r="J77" s="21">
        <v>-2119111</v>
      </c>
      <c r="K77" s="21">
        <v>-40875</v>
      </c>
      <c r="L77" s="21"/>
      <c r="M77" s="21">
        <v>-2159986</v>
      </c>
      <c r="N77" s="21"/>
      <c r="O77" s="21">
        <v>238760</v>
      </c>
      <c r="P77" s="21">
        <v>1443320</v>
      </c>
      <c r="Q77" s="21">
        <v>1682080</v>
      </c>
      <c r="R77" s="21"/>
      <c r="S77" s="21"/>
      <c r="T77" s="21"/>
      <c r="U77" s="21"/>
      <c r="V77" s="21">
        <v>4170367</v>
      </c>
      <c r="W77" s="21">
        <v>3321945</v>
      </c>
      <c r="X77" s="21"/>
      <c r="Y77" s="20"/>
      <c r="Z77" s="23">
        <v>4429260</v>
      </c>
    </row>
    <row r="78" spans="1:26" ht="12.75" hidden="1">
      <c r="A78" s="38" t="s">
        <v>32</v>
      </c>
      <c r="B78" s="19"/>
      <c r="C78" s="19"/>
      <c r="D78" s="20">
        <v>7617036</v>
      </c>
      <c r="E78" s="21">
        <v>16240608</v>
      </c>
      <c r="F78" s="21">
        <v>2381918</v>
      </c>
      <c r="G78" s="21">
        <v>1344166</v>
      </c>
      <c r="H78" s="21">
        <v>1423717</v>
      </c>
      <c r="I78" s="21">
        <v>5149801</v>
      </c>
      <c r="J78" s="21">
        <v>1390036</v>
      </c>
      <c r="K78" s="21">
        <v>1300978</v>
      </c>
      <c r="L78" s="21">
        <v>1278293</v>
      </c>
      <c r="M78" s="21">
        <v>3969307</v>
      </c>
      <c r="N78" s="21">
        <v>1276600</v>
      </c>
      <c r="O78" s="21">
        <v>1394523</v>
      </c>
      <c r="P78" s="21">
        <v>-3518368</v>
      </c>
      <c r="Q78" s="21">
        <v>-847245</v>
      </c>
      <c r="R78" s="21"/>
      <c r="S78" s="21"/>
      <c r="T78" s="21"/>
      <c r="U78" s="21"/>
      <c r="V78" s="21">
        <v>8271863</v>
      </c>
      <c r="W78" s="21">
        <v>12180456</v>
      </c>
      <c r="X78" s="21"/>
      <c r="Y78" s="20"/>
      <c r="Z78" s="23">
        <v>16240608</v>
      </c>
    </row>
    <row r="79" spans="1:26" ht="12.75" hidden="1">
      <c r="A79" s="39" t="s">
        <v>103</v>
      </c>
      <c r="B79" s="19"/>
      <c r="C79" s="19"/>
      <c r="D79" s="20">
        <v>5360676</v>
      </c>
      <c r="E79" s="21">
        <v>11313948</v>
      </c>
      <c r="F79" s="21">
        <v>2236019</v>
      </c>
      <c r="G79" s="21">
        <v>994227</v>
      </c>
      <c r="H79" s="21">
        <v>1035087</v>
      </c>
      <c r="I79" s="21">
        <v>4265333</v>
      </c>
      <c r="J79" s="21">
        <v>966079</v>
      </c>
      <c r="K79" s="21">
        <v>862726</v>
      </c>
      <c r="L79" s="21">
        <v>881106</v>
      </c>
      <c r="M79" s="21">
        <v>2709911</v>
      </c>
      <c r="N79" s="21">
        <v>878534</v>
      </c>
      <c r="O79" s="21">
        <v>747212</v>
      </c>
      <c r="P79" s="21">
        <v>48542</v>
      </c>
      <c r="Q79" s="21">
        <v>1674288</v>
      </c>
      <c r="R79" s="21"/>
      <c r="S79" s="21"/>
      <c r="T79" s="21"/>
      <c r="U79" s="21"/>
      <c r="V79" s="21">
        <v>8649532</v>
      </c>
      <c r="W79" s="21">
        <v>8485461</v>
      </c>
      <c r="X79" s="21"/>
      <c r="Y79" s="20"/>
      <c r="Z79" s="23">
        <v>11313948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2256360</v>
      </c>
      <c r="E82" s="21">
        <v>4926660</v>
      </c>
      <c r="F82" s="21">
        <v>145796</v>
      </c>
      <c r="G82" s="21">
        <v>349939</v>
      </c>
      <c r="H82" s="21">
        <v>388630</v>
      </c>
      <c r="I82" s="21">
        <v>884365</v>
      </c>
      <c r="J82" s="21">
        <v>423957</v>
      </c>
      <c r="K82" s="21">
        <v>438252</v>
      </c>
      <c r="L82" s="21">
        <v>397187</v>
      </c>
      <c r="M82" s="21">
        <v>1259396</v>
      </c>
      <c r="N82" s="21">
        <v>398066</v>
      </c>
      <c r="O82" s="21">
        <v>647311</v>
      </c>
      <c r="P82" s="21">
        <v>-3566910</v>
      </c>
      <c r="Q82" s="21">
        <v>-2521533</v>
      </c>
      <c r="R82" s="21"/>
      <c r="S82" s="21"/>
      <c r="T82" s="21"/>
      <c r="U82" s="21"/>
      <c r="V82" s="21">
        <v>-377772</v>
      </c>
      <c r="W82" s="21">
        <v>3694995</v>
      </c>
      <c r="X82" s="21"/>
      <c r="Y82" s="20"/>
      <c r="Z82" s="23">
        <v>4926660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103</v>
      </c>
      <c r="G83" s="21"/>
      <c r="H83" s="21"/>
      <c r="I83" s="21">
        <v>103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103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4632959</v>
      </c>
      <c r="C84" s="28"/>
      <c r="D84" s="29">
        <v>1457904</v>
      </c>
      <c r="E84" s="30">
        <v>4832952</v>
      </c>
      <c r="F84" s="30">
        <v>380888</v>
      </c>
      <c r="G84" s="30">
        <v>391254</v>
      </c>
      <c r="H84" s="30">
        <v>409642</v>
      </c>
      <c r="I84" s="30">
        <v>1181784</v>
      </c>
      <c r="J84" s="30">
        <v>410691</v>
      </c>
      <c r="K84" s="30">
        <v>415343</v>
      </c>
      <c r="L84" s="30">
        <v>421056</v>
      </c>
      <c r="M84" s="30">
        <v>1247090</v>
      </c>
      <c r="N84" s="30">
        <v>426658</v>
      </c>
      <c r="O84" s="30">
        <v>367993</v>
      </c>
      <c r="P84" s="30">
        <v>-81982</v>
      </c>
      <c r="Q84" s="30">
        <v>712669</v>
      </c>
      <c r="R84" s="30"/>
      <c r="S84" s="30"/>
      <c r="T84" s="30"/>
      <c r="U84" s="30"/>
      <c r="V84" s="30">
        <v>3141543</v>
      </c>
      <c r="W84" s="30">
        <v>3624714</v>
      </c>
      <c r="X84" s="30"/>
      <c r="Y84" s="29"/>
      <c r="Z84" s="31">
        <v>4832952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3554198</v>
      </c>
      <c r="D5" s="357">
        <f t="shared" si="0"/>
        <v>0</v>
      </c>
      <c r="E5" s="356">
        <f t="shared" si="0"/>
        <v>3600000</v>
      </c>
      <c r="F5" s="358">
        <f t="shared" si="0"/>
        <v>0</v>
      </c>
      <c r="G5" s="358">
        <f t="shared" si="0"/>
        <v>103140</v>
      </c>
      <c r="H5" s="356">
        <f t="shared" si="0"/>
        <v>96862</v>
      </c>
      <c r="I5" s="356">
        <f t="shared" si="0"/>
        <v>258861</v>
      </c>
      <c r="J5" s="358">
        <f t="shared" si="0"/>
        <v>458863</v>
      </c>
      <c r="K5" s="358">
        <f t="shared" si="0"/>
        <v>123112</v>
      </c>
      <c r="L5" s="356">
        <f t="shared" si="0"/>
        <v>141514</v>
      </c>
      <c r="M5" s="356">
        <f t="shared" si="0"/>
        <v>658462</v>
      </c>
      <c r="N5" s="358">
        <f t="shared" si="0"/>
        <v>923088</v>
      </c>
      <c r="O5" s="358">
        <f t="shared" si="0"/>
        <v>309894</v>
      </c>
      <c r="P5" s="356">
        <f t="shared" si="0"/>
        <v>142365</v>
      </c>
      <c r="Q5" s="356">
        <f t="shared" si="0"/>
        <v>96000</v>
      </c>
      <c r="R5" s="358">
        <f t="shared" si="0"/>
        <v>548259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1930210</v>
      </c>
      <c r="X5" s="356">
        <f t="shared" si="0"/>
        <v>0</v>
      </c>
      <c r="Y5" s="358">
        <f t="shared" si="0"/>
        <v>1930210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1436506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0</v>
      </c>
      <c r="G6" s="59">
        <f t="shared" si="1"/>
        <v>43140</v>
      </c>
      <c r="H6" s="60">
        <f t="shared" si="1"/>
        <v>96612</v>
      </c>
      <c r="I6" s="60">
        <f t="shared" si="1"/>
        <v>131861</v>
      </c>
      <c r="J6" s="59">
        <f t="shared" si="1"/>
        <v>271613</v>
      </c>
      <c r="K6" s="59">
        <f t="shared" si="1"/>
        <v>121638</v>
      </c>
      <c r="L6" s="60">
        <f t="shared" si="1"/>
        <v>141514</v>
      </c>
      <c r="M6" s="60">
        <f t="shared" si="1"/>
        <v>310226</v>
      </c>
      <c r="N6" s="59">
        <f t="shared" si="1"/>
        <v>573378</v>
      </c>
      <c r="O6" s="59">
        <f t="shared" si="1"/>
        <v>308579</v>
      </c>
      <c r="P6" s="60">
        <f t="shared" si="1"/>
        <v>142365</v>
      </c>
      <c r="Q6" s="60">
        <f t="shared" si="1"/>
        <v>0</v>
      </c>
      <c r="R6" s="59">
        <f t="shared" si="1"/>
        <v>450944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1295935</v>
      </c>
      <c r="X6" s="60">
        <f t="shared" si="1"/>
        <v>0</v>
      </c>
      <c r="Y6" s="59">
        <f t="shared" si="1"/>
        <v>1295935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1436506</v>
      </c>
      <c r="D7" s="340"/>
      <c r="E7" s="60">
        <v>2200000</v>
      </c>
      <c r="F7" s="59"/>
      <c r="G7" s="59">
        <v>43140</v>
      </c>
      <c r="H7" s="60">
        <v>96612</v>
      </c>
      <c r="I7" s="60">
        <v>131861</v>
      </c>
      <c r="J7" s="59">
        <v>271613</v>
      </c>
      <c r="K7" s="59">
        <v>121638</v>
      </c>
      <c r="L7" s="60">
        <v>141514</v>
      </c>
      <c r="M7" s="60">
        <v>310226</v>
      </c>
      <c r="N7" s="59">
        <v>573378</v>
      </c>
      <c r="O7" s="59">
        <v>308579</v>
      </c>
      <c r="P7" s="60">
        <v>142365</v>
      </c>
      <c r="Q7" s="60"/>
      <c r="R7" s="59">
        <v>450944</v>
      </c>
      <c r="S7" s="59"/>
      <c r="T7" s="60"/>
      <c r="U7" s="60"/>
      <c r="V7" s="59"/>
      <c r="W7" s="59">
        <v>1295935</v>
      </c>
      <c r="X7" s="60"/>
      <c r="Y7" s="59">
        <v>1295935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2117692</v>
      </c>
      <c r="D8" s="340">
        <f t="shared" si="2"/>
        <v>0</v>
      </c>
      <c r="E8" s="60">
        <f t="shared" si="2"/>
        <v>1400000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127000</v>
      </c>
      <c r="J8" s="59">
        <f t="shared" si="2"/>
        <v>127000</v>
      </c>
      <c r="K8" s="59">
        <f t="shared" si="2"/>
        <v>1474</v>
      </c>
      <c r="L8" s="60">
        <f t="shared" si="2"/>
        <v>0</v>
      </c>
      <c r="M8" s="60">
        <f t="shared" si="2"/>
        <v>348236</v>
      </c>
      <c r="N8" s="59">
        <f t="shared" si="2"/>
        <v>349710</v>
      </c>
      <c r="O8" s="59">
        <f t="shared" si="2"/>
        <v>1315</v>
      </c>
      <c r="P8" s="60">
        <f t="shared" si="2"/>
        <v>0</v>
      </c>
      <c r="Q8" s="60">
        <f t="shared" si="2"/>
        <v>96000</v>
      </c>
      <c r="R8" s="59">
        <f t="shared" si="2"/>
        <v>97315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574025</v>
      </c>
      <c r="X8" s="60">
        <f t="shared" si="2"/>
        <v>0</v>
      </c>
      <c r="Y8" s="59">
        <f t="shared" si="2"/>
        <v>574025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2117692</v>
      </c>
      <c r="D9" s="340"/>
      <c r="E9" s="60">
        <v>1400000</v>
      </c>
      <c r="F9" s="59"/>
      <c r="G9" s="59"/>
      <c r="H9" s="60"/>
      <c r="I9" s="60">
        <v>127000</v>
      </c>
      <c r="J9" s="59">
        <v>127000</v>
      </c>
      <c r="K9" s="59"/>
      <c r="L9" s="60"/>
      <c r="M9" s="60">
        <v>4262</v>
      </c>
      <c r="N9" s="59">
        <v>4262</v>
      </c>
      <c r="O9" s="59"/>
      <c r="P9" s="60"/>
      <c r="Q9" s="60">
        <v>96000</v>
      </c>
      <c r="R9" s="59">
        <v>96000</v>
      </c>
      <c r="S9" s="59"/>
      <c r="T9" s="60"/>
      <c r="U9" s="60"/>
      <c r="V9" s="59"/>
      <c r="W9" s="59">
        <v>227262</v>
      </c>
      <c r="X9" s="60"/>
      <c r="Y9" s="59">
        <v>227262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1474</v>
      </c>
      <c r="L10" s="60"/>
      <c r="M10" s="60">
        <v>343974</v>
      </c>
      <c r="N10" s="59">
        <v>345448</v>
      </c>
      <c r="O10" s="59">
        <v>1315</v>
      </c>
      <c r="P10" s="60"/>
      <c r="Q10" s="60"/>
      <c r="R10" s="59">
        <v>1315</v>
      </c>
      <c r="S10" s="59"/>
      <c r="T10" s="60"/>
      <c r="U10" s="60"/>
      <c r="V10" s="59"/>
      <c r="W10" s="59">
        <v>346763</v>
      </c>
      <c r="X10" s="60"/>
      <c r="Y10" s="59">
        <v>346763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60000</v>
      </c>
      <c r="H15" s="60">
        <f t="shared" si="5"/>
        <v>250</v>
      </c>
      <c r="I15" s="60">
        <f t="shared" si="5"/>
        <v>0</v>
      </c>
      <c r="J15" s="59">
        <f t="shared" si="5"/>
        <v>60250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60250</v>
      </c>
      <c r="X15" s="60">
        <f t="shared" si="5"/>
        <v>0</v>
      </c>
      <c r="Y15" s="59">
        <f t="shared" si="5"/>
        <v>60250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60000</v>
      </c>
      <c r="H20" s="60">
        <v>250</v>
      </c>
      <c r="I20" s="60"/>
      <c r="J20" s="59">
        <v>60250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60250</v>
      </c>
      <c r="X20" s="60"/>
      <c r="Y20" s="59">
        <v>60250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701765</v>
      </c>
      <c r="D22" s="344">
        <f t="shared" si="6"/>
        <v>0</v>
      </c>
      <c r="E22" s="343">
        <f t="shared" si="6"/>
        <v>750000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196702</v>
      </c>
      <c r="J22" s="345">
        <f t="shared" si="6"/>
        <v>196702</v>
      </c>
      <c r="K22" s="345">
        <f t="shared" si="6"/>
        <v>864</v>
      </c>
      <c r="L22" s="343">
        <f t="shared" si="6"/>
        <v>5688</v>
      </c>
      <c r="M22" s="343">
        <f t="shared" si="6"/>
        <v>494196</v>
      </c>
      <c r="N22" s="345">
        <f t="shared" si="6"/>
        <v>500748</v>
      </c>
      <c r="O22" s="345">
        <f t="shared" si="6"/>
        <v>86996</v>
      </c>
      <c r="P22" s="343">
        <f t="shared" si="6"/>
        <v>0</v>
      </c>
      <c r="Q22" s="343">
        <f t="shared" si="6"/>
        <v>23880</v>
      </c>
      <c r="R22" s="345">
        <f t="shared" si="6"/>
        <v>110876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808326</v>
      </c>
      <c r="X22" s="343">
        <f t="shared" si="6"/>
        <v>0</v>
      </c>
      <c r="Y22" s="345">
        <f t="shared" si="6"/>
        <v>808326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14000</v>
      </c>
      <c r="D23" s="340"/>
      <c r="E23" s="60"/>
      <c r="F23" s="59"/>
      <c r="G23" s="59"/>
      <c r="H23" s="60"/>
      <c r="I23" s="60">
        <v>59320</v>
      </c>
      <c r="J23" s="59">
        <v>59320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59320</v>
      </c>
      <c r="X23" s="60"/>
      <c r="Y23" s="59">
        <v>59320</v>
      </c>
      <c r="Z23" s="61"/>
      <c r="AA23" s="62"/>
    </row>
    <row r="24" spans="1:27" ht="12.75">
      <c r="A24" s="361" t="s">
        <v>238</v>
      </c>
      <c r="B24" s="142"/>
      <c r="C24" s="60">
        <v>99369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580926</v>
      </c>
      <c r="D25" s="340"/>
      <c r="E25" s="60">
        <v>750000</v>
      </c>
      <c r="F25" s="59"/>
      <c r="G25" s="59"/>
      <c r="H25" s="60"/>
      <c r="I25" s="60">
        <v>129882</v>
      </c>
      <c r="J25" s="59">
        <v>129882</v>
      </c>
      <c r="K25" s="59">
        <v>864</v>
      </c>
      <c r="L25" s="60">
        <v>5688</v>
      </c>
      <c r="M25" s="60">
        <v>304201</v>
      </c>
      <c r="N25" s="59">
        <v>310753</v>
      </c>
      <c r="O25" s="59">
        <v>86996</v>
      </c>
      <c r="P25" s="60"/>
      <c r="Q25" s="60">
        <v>23880</v>
      </c>
      <c r="R25" s="59">
        <v>110876</v>
      </c>
      <c r="S25" s="59"/>
      <c r="T25" s="60"/>
      <c r="U25" s="60"/>
      <c r="V25" s="59"/>
      <c r="W25" s="59">
        <v>551511</v>
      </c>
      <c r="X25" s="60"/>
      <c r="Y25" s="59">
        <v>551511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7470</v>
      </c>
      <c r="D32" s="340"/>
      <c r="E32" s="60"/>
      <c r="F32" s="59"/>
      <c r="G32" s="59"/>
      <c r="H32" s="60"/>
      <c r="I32" s="60">
        <v>7500</v>
      </c>
      <c r="J32" s="59">
        <v>7500</v>
      </c>
      <c r="K32" s="59"/>
      <c r="L32" s="60"/>
      <c r="M32" s="60">
        <v>189995</v>
      </c>
      <c r="N32" s="59">
        <v>189995</v>
      </c>
      <c r="O32" s="59"/>
      <c r="P32" s="60"/>
      <c r="Q32" s="60"/>
      <c r="R32" s="59"/>
      <c r="S32" s="59"/>
      <c r="T32" s="60"/>
      <c r="U32" s="60"/>
      <c r="V32" s="59"/>
      <c r="W32" s="59">
        <v>197495</v>
      </c>
      <c r="X32" s="60"/>
      <c r="Y32" s="59">
        <v>197495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2763729</v>
      </c>
      <c r="D40" s="344">
        <f t="shared" si="9"/>
        <v>0</v>
      </c>
      <c r="E40" s="343">
        <f t="shared" si="9"/>
        <v>3263000</v>
      </c>
      <c r="F40" s="345">
        <f t="shared" si="9"/>
        <v>0</v>
      </c>
      <c r="G40" s="345">
        <f t="shared" si="9"/>
        <v>5482</v>
      </c>
      <c r="H40" s="343">
        <f t="shared" si="9"/>
        <v>30000</v>
      </c>
      <c r="I40" s="343">
        <f t="shared" si="9"/>
        <v>319864</v>
      </c>
      <c r="J40" s="345">
        <f t="shared" si="9"/>
        <v>355346</v>
      </c>
      <c r="K40" s="345">
        <f t="shared" si="9"/>
        <v>370372</v>
      </c>
      <c r="L40" s="343">
        <f t="shared" si="9"/>
        <v>252217</v>
      </c>
      <c r="M40" s="343">
        <f t="shared" si="9"/>
        <v>129992</v>
      </c>
      <c r="N40" s="345">
        <f t="shared" si="9"/>
        <v>752581</v>
      </c>
      <c r="O40" s="345">
        <f t="shared" si="9"/>
        <v>182500</v>
      </c>
      <c r="P40" s="343">
        <f t="shared" si="9"/>
        <v>251557</v>
      </c>
      <c r="Q40" s="343">
        <f t="shared" si="9"/>
        <v>222190</v>
      </c>
      <c r="R40" s="345">
        <f t="shared" si="9"/>
        <v>656247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1764174</v>
      </c>
      <c r="X40" s="343">
        <f t="shared" si="9"/>
        <v>0</v>
      </c>
      <c r="Y40" s="345">
        <f t="shared" si="9"/>
        <v>1764174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1279967</v>
      </c>
      <c r="D41" s="363"/>
      <c r="E41" s="362"/>
      <c r="F41" s="364"/>
      <c r="G41" s="364">
        <v>5482</v>
      </c>
      <c r="H41" s="362">
        <v>29440</v>
      </c>
      <c r="I41" s="362">
        <v>61149</v>
      </c>
      <c r="J41" s="364">
        <v>96071</v>
      </c>
      <c r="K41" s="364">
        <v>118646</v>
      </c>
      <c r="L41" s="362">
        <v>87849</v>
      </c>
      <c r="M41" s="362">
        <v>124998</v>
      </c>
      <c r="N41" s="364">
        <v>331493</v>
      </c>
      <c r="O41" s="364">
        <v>108889</v>
      </c>
      <c r="P41" s="362">
        <v>70597</v>
      </c>
      <c r="Q41" s="362">
        <v>63794</v>
      </c>
      <c r="R41" s="364">
        <v>243280</v>
      </c>
      <c r="S41" s="364"/>
      <c r="T41" s="362"/>
      <c r="U41" s="362"/>
      <c r="V41" s="364"/>
      <c r="W41" s="364">
        <v>670844</v>
      </c>
      <c r="X41" s="362"/>
      <c r="Y41" s="364">
        <v>670844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122871</v>
      </c>
      <c r="D43" s="369"/>
      <c r="E43" s="305">
        <v>3263000</v>
      </c>
      <c r="F43" s="370"/>
      <c r="G43" s="370"/>
      <c r="H43" s="305">
        <v>415</v>
      </c>
      <c r="I43" s="305">
        <v>48716</v>
      </c>
      <c r="J43" s="370">
        <v>49131</v>
      </c>
      <c r="K43" s="370">
        <v>44674</v>
      </c>
      <c r="L43" s="305">
        <v>151368</v>
      </c>
      <c r="M43" s="305"/>
      <c r="N43" s="370">
        <v>196042</v>
      </c>
      <c r="O43" s="370">
        <v>73611</v>
      </c>
      <c r="P43" s="305">
        <v>179105</v>
      </c>
      <c r="Q43" s="305">
        <v>2574</v>
      </c>
      <c r="R43" s="370">
        <v>255290</v>
      </c>
      <c r="S43" s="370"/>
      <c r="T43" s="305"/>
      <c r="U43" s="305"/>
      <c r="V43" s="370"/>
      <c r="W43" s="370">
        <v>500463</v>
      </c>
      <c r="X43" s="305"/>
      <c r="Y43" s="370">
        <v>500463</v>
      </c>
      <c r="Z43" s="371"/>
      <c r="AA43" s="303"/>
    </row>
    <row r="44" spans="1:27" ht="12.75">
      <c r="A44" s="361" t="s">
        <v>251</v>
      </c>
      <c r="B44" s="136"/>
      <c r="C44" s="60">
        <v>174293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222765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1736</v>
      </c>
      <c r="Q47" s="54">
        <v>155822</v>
      </c>
      <c r="R47" s="53">
        <v>157558</v>
      </c>
      <c r="S47" s="53"/>
      <c r="T47" s="54"/>
      <c r="U47" s="54"/>
      <c r="V47" s="53"/>
      <c r="W47" s="53">
        <v>157558</v>
      </c>
      <c r="X47" s="54"/>
      <c r="Y47" s="53">
        <v>157558</v>
      </c>
      <c r="Z47" s="94"/>
      <c r="AA47" s="95"/>
    </row>
    <row r="48" spans="1:27" ht="12.75">
      <c r="A48" s="361" t="s">
        <v>255</v>
      </c>
      <c r="B48" s="136"/>
      <c r="C48" s="60">
        <v>841625</v>
      </c>
      <c r="D48" s="368"/>
      <c r="E48" s="54"/>
      <c r="F48" s="53"/>
      <c r="G48" s="53"/>
      <c r="H48" s="54"/>
      <c r="I48" s="54">
        <v>209999</v>
      </c>
      <c r="J48" s="53">
        <v>209999</v>
      </c>
      <c r="K48" s="53">
        <v>207052</v>
      </c>
      <c r="L48" s="54">
        <v>13000</v>
      </c>
      <c r="M48" s="54"/>
      <c r="N48" s="53">
        <v>220052</v>
      </c>
      <c r="O48" s="53"/>
      <c r="P48" s="54">
        <v>119</v>
      </c>
      <c r="Q48" s="54"/>
      <c r="R48" s="53">
        <v>119</v>
      </c>
      <c r="S48" s="53"/>
      <c r="T48" s="54"/>
      <c r="U48" s="54"/>
      <c r="V48" s="53"/>
      <c r="W48" s="53">
        <v>430170</v>
      </c>
      <c r="X48" s="54"/>
      <c r="Y48" s="53">
        <v>430170</v>
      </c>
      <c r="Z48" s="94"/>
      <c r="AA48" s="95"/>
    </row>
    <row r="49" spans="1:27" ht="12.75">
      <c r="A49" s="361" t="s">
        <v>93</v>
      </c>
      <c r="B49" s="136"/>
      <c r="C49" s="54">
        <v>122208</v>
      </c>
      <c r="D49" s="368"/>
      <c r="E49" s="54"/>
      <c r="F49" s="53"/>
      <c r="G49" s="53"/>
      <c r="H49" s="54">
        <v>145</v>
      </c>
      <c r="I49" s="54"/>
      <c r="J49" s="53">
        <v>145</v>
      </c>
      <c r="K49" s="53"/>
      <c r="L49" s="54"/>
      <c r="M49" s="54">
        <v>4994</v>
      </c>
      <c r="N49" s="53">
        <v>4994</v>
      </c>
      <c r="O49" s="53"/>
      <c r="P49" s="54"/>
      <c r="Q49" s="54"/>
      <c r="R49" s="53"/>
      <c r="S49" s="53"/>
      <c r="T49" s="54"/>
      <c r="U49" s="54"/>
      <c r="V49" s="53"/>
      <c r="W49" s="53">
        <v>5139</v>
      </c>
      <c r="X49" s="54"/>
      <c r="Y49" s="53">
        <v>5139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7019692</v>
      </c>
      <c r="D60" s="346">
        <f t="shared" si="14"/>
        <v>0</v>
      </c>
      <c r="E60" s="219">
        <f t="shared" si="14"/>
        <v>7613000</v>
      </c>
      <c r="F60" s="264">
        <f t="shared" si="14"/>
        <v>0</v>
      </c>
      <c r="G60" s="264">
        <f t="shared" si="14"/>
        <v>108622</v>
      </c>
      <c r="H60" s="219">
        <f t="shared" si="14"/>
        <v>126862</v>
      </c>
      <c r="I60" s="219">
        <f t="shared" si="14"/>
        <v>775427</v>
      </c>
      <c r="J60" s="264">
        <f t="shared" si="14"/>
        <v>1010911</v>
      </c>
      <c r="K60" s="264">
        <f t="shared" si="14"/>
        <v>494348</v>
      </c>
      <c r="L60" s="219">
        <f t="shared" si="14"/>
        <v>399419</v>
      </c>
      <c r="M60" s="219">
        <f t="shared" si="14"/>
        <v>1282650</v>
      </c>
      <c r="N60" s="264">
        <f t="shared" si="14"/>
        <v>2176417</v>
      </c>
      <c r="O60" s="264">
        <f t="shared" si="14"/>
        <v>579390</v>
      </c>
      <c r="P60" s="219">
        <f t="shared" si="14"/>
        <v>393922</v>
      </c>
      <c r="Q60" s="219">
        <f t="shared" si="14"/>
        <v>342070</v>
      </c>
      <c r="R60" s="264">
        <f t="shared" si="14"/>
        <v>1315382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4502710</v>
      </c>
      <c r="X60" s="219">
        <f t="shared" si="14"/>
        <v>0</v>
      </c>
      <c r="Y60" s="264">
        <f t="shared" si="14"/>
        <v>4502710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131620030</v>
      </c>
      <c r="D5" s="153">
        <f>SUM(D6:D8)</f>
        <v>0</v>
      </c>
      <c r="E5" s="154">
        <f t="shared" si="0"/>
        <v>124775399</v>
      </c>
      <c r="F5" s="100">
        <f t="shared" si="0"/>
        <v>125599101</v>
      </c>
      <c r="G5" s="100">
        <f t="shared" si="0"/>
        <v>48359862</v>
      </c>
      <c r="H5" s="100">
        <f t="shared" si="0"/>
        <v>4824899</v>
      </c>
      <c r="I5" s="100">
        <f t="shared" si="0"/>
        <v>1059458</v>
      </c>
      <c r="J5" s="100">
        <f t="shared" si="0"/>
        <v>54244219</v>
      </c>
      <c r="K5" s="100">
        <f t="shared" si="0"/>
        <v>-1728979</v>
      </c>
      <c r="L5" s="100">
        <f t="shared" si="0"/>
        <v>314271</v>
      </c>
      <c r="M5" s="100">
        <f t="shared" si="0"/>
        <v>38580101</v>
      </c>
      <c r="N5" s="100">
        <f t="shared" si="0"/>
        <v>37165393</v>
      </c>
      <c r="O5" s="100">
        <f t="shared" si="0"/>
        <v>188963</v>
      </c>
      <c r="P5" s="100">
        <f t="shared" si="0"/>
        <v>691494</v>
      </c>
      <c r="Q5" s="100">
        <f t="shared" si="0"/>
        <v>30316913</v>
      </c>
      <c r="R5" s="100">
        <f t="shared" si="0"/>
        <v>31197370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122606982</v>
      </c>
      <c r="X5" s="100">
        <f t="shared" si="0"/>
        <v>93581289</v>
      </c>
      <c r="Y5" s="100">
        <f t="shared" si="0"/>
        <v>29025693</v>
      </c>
      <c r="Z5" s="137">
        <f>+IF(X5&lt;&gt;0,+(Y5/X5)*100,0)</f>
        <v>31.016556098089225</v>
      </c>
      <c r="AA5" s="153">
        <f>SUM(AA6:AA8)</f>
        <v>125599101</v>
      </c>
    </row>
    <row r="6" spans="1:27" ht="12.75">
      <c r="A6" s="138" t="s">
        <v>75</v>
      </c>
      <c r="B6" s="136"/>
      <c r="C6" s="155">
        <v>5932000</v>
      </c>
      <c r="D6" s="155"/>
      <c r="E6" s="156">
        <v>6458000</v>
      </c>
      <c r="F6" s="60">
        <v>6780000</v>
      </c>
      <c r="G6" s="60">
        <v>2692400</v>
      </c>
      <c r="H6" s="60">
        <v>500</v>
      </c>
      <c r="I6" s="60">
        <v>66000</v>
      </c>
      <c r="J6" s="60">
        <v>2758900</v>
      </c>
      <c r="K6" s="60">
        <v>1200</v>
      </c>
      <c r="L6" s="60">
        <v>700</v>
      </c>
      <c r="M6" s="60">
        <v>2152629</v>
      </c>
      <c r="N6" s="60">
        <v>2154529</v>
      </c>
      <c r="O6" s="60">
        <v>-184224</v>
      </c>
      <c r="P6" s="60">
        <v>184224</v>
      </c>
      <c r="Q6" s="60">
        <v>1614571</v>
      </c>
      <c r="R6" s="60">
        <v>1614571</v>
      </c>
      <c r="S6" s="60"/>
      <c r="T6" s="60"/>
      <c r="U6" s="60"/>
      <c r="V6" s="60"/>
      <c r="W6" s="60">
        <v>6528000</v>
      </c>
      <c r="X6" s="60">
        <v>4843503</v>
      </c>
      <c r="Y6" s="60">
        <v>1684497</v>
      </c>
      <c r="Z6" s="140">
        <v>34.78</v>
      </c>
      <c r="AA6" s="155">
        <v>6780000</v>
      </c>
    </row>
    <row r="7" spans="1:27" ht="12.75">
      <c r="A7" s="138" t="s">
        <v>76</v>
      </c>
      <c r="B7" s="136"/>
      <c r="C7" s="157">
        <v>125547474</v>
      </c>
      <c r="D7" s="157"/>
      <c r="E7" s="158">
        <v>118317399</v>
      </c>
      <c r="F7" s="159">
        <v>118759101</v>
      </c>
      <c r="G7" s="159">
        <v>45667462</v>
      </c>
      <c r="H7" s="159">
        <v>4824399</v>
      </c>
      <c r="I7" s="159">
        <v>972036</v>
      </c>
      <c r="J7" s="159">
        <v>51463897</v>
      </c>
      <c r="K7" s="159">
        <v>-1751285</v>
      </c>
      <c r="L7" s="159">
        <v>313571</v>
      </c>
      <c r="M7" s="159">
        <v>36427472</v>
      </c>
      <c r="N7" s="159">
        <v>34989758</v>
      </c>
      <c r="O7" s="159">
        <v>347501</v>
      </c>
      <c r="P7" s="159">
        <v>507270</v>
      </c>
      <c r="Q7" s="159">
        <v>28702342</v>
      </c>
      <c r="R7" s="159">
        <v>29557113</v>
      </c>
      <c r="S7" s="159"/>
      <c r="T7" s="159"/>
      <c r="U7" s="159"/>
      <c r="V7" s="159"/>
      <c r="W7" s="159">
        <v>116010768</v>
      </c>
      <c r="X7" s="159">
        <v>88737786</v>
      </c>
      <c r="Y7" s="159">
        <v>27272982</v>
      </c>
      <c r="Z7" s="141">
        <v>30.73</v>
      </c>
      <c r="AA7" s="157">
        <v>118759101</v>
      </c>
    </row>
    <row r="8" spans="1:27" ht="12.75">
      <c r="A8" s="138" t="s">
        <v>77</v>
      </c>
      <c r="B8" s="136"/>
      <c r="C8" s="155">
        <v>140556</v>
      </c>
      <c r="D8" s="155"/>
      <c r="E8" s="156"/>
      <c r="F8" s="60">
        <v>60000</v>
      </c>
      <c r="G8" s="60"/>
      <c r="H8" s="60"/>
      <c r="I8" s="60">
        <v>21422</v>
      </c>
      <c r="J8" s="60">
        <v>21422</v>
      </c>
      <c r="K8" s="60">
        <v>21106</v>
      </c>
      <c r="L8" s="60"/>
      <c r="M8" s="60"/>
      <c r="N8" s="60">
        <v>21106</v>
      </c>
      <c r="O8" s="60">
        <v>25686</v>
      </c>
      <c r="P8" s="60"/>
      <c r="Q8" s="60"/>
      <c r="R8" s="60">
        <v>25686</v>
      </c>
      <c r="S8" s="60"/>
      <c r="T8" s="60"/>
      <c r="U8" s="60"/>
      <c r="V8" s="60"/>
      <c r="W8" s="60">
        <v>68214</v>
      </c>
      <c r="X8" s="60"/>
      <c r="Y8" s="60">
        <v>68214</v>
      </c>
      <c r="Z8" s="140">
        <v>0</v>
      </c>
      <c r="AA8" s="155">
        <v>60000</v>
      </c>
    </row>
    <row r="9" spans="1:27" ht="12.75">
      <c r="A9" s="135" t="s">
        <v>78</v>
      </c>
      <c r="B9" s="136"/>
      <c r="C9" s="153">
        <f aca="true" t="shared" si="1" ref="C9:Y9">SUM(C10:C14)</f>
        <v>1995783</v>
      </c>
      <c r="D9" s="153">
        <f>SUM(D10:D14)</f>
        <v>0</v>
      </c>
      <c r="E9" s="154">
        <f t="shared" si="1"/>
        <v>4348775</v>
      </c>
      <c r="F9" s="100">
        <f t="shared" si="1"/>
        <v>4604626</v>
      </c>
      <c r="G9" s="100">
        <f t="shared" si="1"/>
        <v>137034</v>
      </c>
      <c r="H9" s="100">
        <f t="shared" si="1"/>
        <v>498419</v>
      </c>
      <c r="I9" s="100">
        <f t="shared" si="1"/>
        <v>142396</v>
      </c>
      <c r="J9" s="100">
        <f t="shared" si="1"/>
        <v>777849</v>
      </c>
      <c r="K9" s="100">
        <f t="shared" si="1"/>
        <v>126278</v>
      </c>
      <c r="L9" s="100">
        <f t="shared" si="1"/>
        <v>907881</v>
      </c>
      <c r="M9" s="100">
        <f t="shared" si="1"/>
        <v>585432</v>
      </c>
      <c r="N9" s="100">
        <f t="shared" si="1"/>
        <v>1619591</v>
      </c>
      <c r="O9" s="100">
        <f t="shared" si="1"/>
        <v>121707</v>
      </c>
      <c r="P9" s="100">
        <f t="shared" si="1"/>
        <v>63850</v>
      </c>
      <c r="Q9" s="100">
        <f t="shared" si="1"/>
        <v>139221</v>
      </c>
      <c r="R9" s="100">
        <f t="shared" si="1"/>
        <v>324778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2722218</v>
      </c>
      <c r="X9" s="100">
        <f t="shared" si="1"/>
        <v>3261348</v>
      </c>
      <c r="Y9" s="100">
        <f t="shared" si="1"/>
        <v>-539130</v>
      </c>
      <c r="Z9" s="137">
        <f>+IF(X9&lt;&gt;0,+(Y9/X9)*100,0)</f>
        <v>-16.530894587146175</v>
      </c>
      <c r="AA9" s="153">
        <f>SUM(AA10:AA14)</f>
        <v>4604626</v>
      </c>
    </row>
    <row r="10" spans="1:27" ht="12.75">
      <c r="A10" s="138" t="s">
        <v>79</v>
      </c>
      <c r="B10" s="136"/>
      <c r="C10" s="155">
        <v>1894090</v>
      </c>
      <c r="D10" s="155"/>
      <c r="E10" s="156">
        <v>4275244</v>
      </c>
      <c r="F10" s="60">
        <v>4577626</v>
      </c>
      <c r="G10" s="60">
        <v>123534</v>
      </c>
      <c r="H10" s="60">
        <v>498419</v>
      </c>
      <c r="I10" s="60">
        <v>142396</v>
      </c>
      <c r="J10" s="60">
        <v>764349</v>
      </c>
      <c r="K10" s="60">
        <v>126278</v>
      </c>
      <c r="L10" s="60">
        <v>907881</v>
      </c>
      <c r="M10" s="60">
        <v>585432</v>
      </c>
      <c r="N10" s="60">
        <v>1619591</v>
      </c>
      <c r="O10" s="60">
        <v>121707</v>
      </c>
      <c r="P10" s="60">
        <v>53863</v>
      </c>
      <c r="Q10" s="60">
        <v>139221</v>
      </c>
      <c r="R10" s="60">
        <v>314791</v>
      </c>
      <c r="S10" s="60"/>
      <c r="T10" s="60"/>
      <c r="U10" s="60"/>
      <c r="V10" s="60"/>
      <c r="W10" s="60">
        <v>2698731</v>
      </c>
      <c r="X10" s="60">
        <v>3206196</v>
      </c>
      <c r="Y10" s="60">
        <v>-507465</v>
      </c>
      <c r="Z10" s="140">
        <v>-15.83</v>
      </c>
      <c r="AA10" s="155">
        <v>4577626</v>
      </c>
    </row>
    <row r="11" spans="1:27" ht="12.75">
      <c r="A11" s="138" t="s">
        <v>80</v>
      </c>
      <c r="B11" s="136"/>
      <c r="C11" s="155">
        <v>788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67355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9987</v>
      </c>
      <c r="Q12" s="60"/>
      <c r="R12" s="60">
        <v>9987</v>
      </c>
      <c r="S12" s="60"/>
      <c r="T12" s="60"/>
      <c r="U12" s="60"/>
      <c r="V12" s="60"/>
      <c r="W12" s="60">
        <v>9987</v>
      </c>
      <c r="X12" s="60"/>
      <c r="Y12" s="60">
        <v>9987</v>
      </c>
      <c r="Z12" s="140">
        <v>0</v>
      </c>
      <c r="AA12" s="155"/>
    </row>
    <row r="13" spans="1:27" ht="12.75">
      <c r="A13" s="138" t="s">
        <v>82</v>
      </c>
      <c r="B13" s="136"/>
      <c r="C13" s="155">
        <v>33550</v>
      </c>
      <c r="D13" s="155"/>
      <c r="E13" s="156">
        <v>73531</v>
      </c>
      <c r="F13" s="60">
        <v>27000</v>
      </c>
      <c r="G13" s="60">
        <v>13500</v>
      </c>
      <c r="H13" s="60"/>
      <c r="I13" s="60"/>
      <c r="J13" s="60">
        <v>13500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13500</v>
      </c>
      <c r="X13" s="60">
        <v>55152</v>
      </c>
      <c r="Y13" s="60">
        <v>-41652</v>
      </c>
      <c r="Z13" s="140">
        <v>-75.52</v>
      </c>
      <c r="AA13" s="155">
        <v>27000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34750082</v>
      </c>
      <c r="D15" s="153">
        <f>SUM(D16:D18)</f>
        <v>0</v>
      </c>
      <c r="E15" s="154">
        <f t="shared" si="2"/>
        <v>35460676</v>
      </c>
      <c r="F15" s="100">
        <f t="shared" si="2"/>
        <v>36518051</v>
      </c>
      <c r="G15" s="100">
        <f t="shared" si="2"/>
        <v>847125</v>
      </c>
      <c r="H15" s="100">
        <f t="shared" si="2"/>
        <v>415604</v>
      </c>
      <c r="I15" s="100">
        <f t="shared" si="2"/>
        <v>58054</v>
      </c>
      <c r="J15" s="100">
        <f t="shared" si="2"/>
        <v>1320783</v>
      </c>
      <c r="K15" s="100">
        <f t="shared" si="2"/>
        <v>977742</v>
      </c>
      <c r="L15" s="100">
        <f t="shared" si="2"/>
        <v>1026696</v>
      </c>
      <c r="M15" s="100">
        <f t="shared" si="2"/>
        <v>2205374</v>
      </c>
      <c r="N15" s="100">
        <f t="shared" si="2"/>
        <v>4209812</v>
      </c>
      <c r="O15" s="100">
        <f t="shared" si="2"/>
        <v>461702</v>
      </c>
      <c r="P15" s="100">
        <f t="shared" si="2"/>
        <v>5040944</v>
      </c>
      <c r="Q15" s="100">
        <f t="shared" si="2"/>
        <v>5564193</v>
      </c>
      <c r="R15" s="100">
        <f t="shared" si="2"/>
        <v>11066839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16597434</v>
      </c>
      <c r="X15" s="100">
        <f t="shared" si="2"/>
        <v>26595351</v>
      </c>
      <c r="Y15" s="100">
        <f t="shared" si="2"/>
        <v>-9997917</v>
      </c>
      <c r="Z15" s="137">
        <f>+IF(X15&lt;&gt;0,+(Y15/X15)*100,0)</f>
        <v>-37.5927243825434</v>
      </c>
      <c r="AA15" s="153">
        <f>SUM(AA16:AA18)</f>
        <v>36518051</v>
      </c>
    </row>
    <row r="16" spans="1:27" ht="12.75">
      <c r="A16" s="138" t="s">
        <v>85</v>
      </c>
      <c r="B16" s="136"/>
      <c r="C16" s="155">
        <v>56294</v>
      </c>
      <c r="D16" s="155"/>
      <c r="E16" s="156">
        <v>10243</v>
      </c>
      <c r="F16" s="60">
        <v>829674</v>
      </c>
      <c r="G16" s="60">
        <v>1078</v>
      </c>
      <c r="H16" s="60">
        <v>7593</v>
      </c>
      <c r="I16" s="60">
        <v>1605</v>
      </c>
      <c r="J16" s="60">
        <v>10276</v>
      </c>
      <c r="K16" s="60">
        <v>964</v>
      </c>
      <c r="L16" s="60">
        <v>2091</v>
      </c>
      <c r="M16" s="60"/>
      <c r="N16" s="60">
        <v>3055</v>
      </c>
      <c r="O16" s="60">
        <v>88</v>
      </c>
      <c r="P16" s="60"/>
      <c r="Q16" s="60"/>
      <c r="R16" s="60">
        <v>88</v>
      </c>
      <c r="S16" s="60"/>
      <c r="T16" s="60"/>
      <c r="U16" s="60"/>
      <c r="V16" s="60"/>
      <c r="W16" s="60">
        <v>13419</v>
      </c>
      <c r="X16" s="60">
        <v>7443</v>
      </c>
      <c r="Y16" s="60">
        <v>5976</v>
      </c>
      <c r="Z16" s="140">
        <v>80.29</v>
      </c>
      <c r="AA16" s="155">
        <v>829674</v>
      </c>
    </row>
    <row r="17" spans="1:27" ht="12.75">
      <c r="A17" s="138" t="s">
        <v>86</v>
      </c>
      <c r="B17" s="136"/>
      <c r="C17" s="155">
        <v>34693788</v>
      </c>
      <c r="D17" s="155"/>
      <c r="E17" s="156">
        <v>35450433</v>
      </c>
      <c r="F17" s="60">
        <v>35688377</v>
      </c>
      <c r="G17" s="60">
        <v>846047</v>
      </c>
      <c r="H17" s="60">
        <v>408011</v>
      </c>
      <c r="I17" s="60">
        <v>56449</v>
      </c>
      <c r="J17" s="60">
        <v>1310507</v>
      </c>
      <c r="K17" s="60">
        <v>976778</v>
      </c>
      <c r="L17" s="60">
        <v>1024605</v>
      </c>
      <c r="M17" s="60">
        <v>2205374</v>
      </c>
      <c r="N17" s="60">
        <v>4206757</v>
      </c>
      <c r="O17" s="60">
        <v>461614</v>
      </c>
      <c r="P17" s="60">
        <v>5040944</v>
      </c>
      <c r="Q17" s="60">
        <v>5564193</v>
      </c>
      <c r="R17" s="60">
        <v>11066751</v>
      </c>
      <c r="S17" s="60"/>
      <c r="T17" s="60"/>
      <c r="U17" s="60"/>
      <c r="V17" s="60"/>
      <c r="W17" s="60">
        <v>16584015</v>
      </c>
      <c r="X17" s="60">
        <v>26587908</v>
      </c>
      <c r="Y17" s="60">
        <v>-10003893</v>
      </c>
      <c r="Z17" s="140">
        <v>-37.63</v>
      </c>
      <c r="AA17" s="155">
        <v>35688377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36090843</v>
      </c>
      <c r="D19" s="153">
        <f>SUM(D20:D23)</f>
        <v>0</v>
      </c>
      <c r="E19" s="154">
        <f t="shared" si="3"/>
        <v>24701028</v>
      </c>
      <c r="F19" s="100">
        <f t="shared" si="3"/>
        <v>29173691</v>
      </c>
      <c r="G19" s="100">
        <f t="shared" si="3"/>
        <v>1064888</v>
      </c>
      <c r="H19" s="100">
        <f t="shared" si="3"/>
        <v>1616154</v>
      </c>
      <c r="I19" s="100">
        <f t="shared" si="3"/>
        <v>1700676</v>
      </c>
      <c r="J19" s="100">
        <f t="shared" si="3"/>
        <v>4381718</v>
      </c>
      <c r="K19" s="100">
        <f t="shared" si="3"/>
        <v>1669730</v>
      </c>
      <c r="L19" s="100">
        <f t="shared" si="3"/>
        <v>1590696</v>
      </c>
      <c r="M19" s="100">
        <f t="shared" si="3"/>
        <v>2017556</v>
      </c>
      <c r="N19" s="100">
        <f t="shared" si="3"/>
        <v>5277982</v>
      </c>
      <c r="O19" s="100">
        <f t="shared" si="3"/>
        <v>3561114</v>
      </c>
      <c r="P19" s="100">
        <f t="shared" si="3"/>
        <v>1981666</v>
      </c>
      <c r="Q19" s="100">
        <f t="shared" si="3"/>
        <v>-3273628</v>
      </c>
      <c r="R19" s="100">
        <f t="shared" si="3"/>
        <v>2269152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11928852</v>
      </c>
      <c r="X19" s="100">
        <f t="shared" si="3"/>
        <v>18525717</v>
      </c>
      <c r="Y19" s="100">
        <f t="shared" si="3"/>
        <v>-6596865</v>
      </c>
      <c r="Z19" s="137">
        <f>+IF(X19&lt;&gt;0,+(Y19/X19)*100,0)</f>
        <v>-35.60922905170148</v>
      </c>
      <c r="AA19" s="153">
        <f>SUM(AA20:AA23)</f>
        <v>29173691</v>
      </c>
    </row>
    <row r="20" spans="1:27" ht="12.75">
      <c r="A20" s="138" t="s">
        <v>89</v>
      </c>
      <c r="B20" s="136"/>
      <c r="C20" s="155">
        <v>29550090</v>
      </c>
      <c r="D20" s="155"/>
      <c r="E20" s="156">
        <v>19934443</v>
      </c>
      <c r="F20" s="60">
        <v>21037825</v>
      </c>
      <c r="G20" s="60">
        <v>583250</v>
      </c>
      <c r="H20" s="60">
        <v>1016562</v>
      </c>
      <c r="I20" s="60">
        <v>1061100</v>
      </c>
      <c r="J20" s="60">
        <v>2660912</v>
      </c>
      <c r="K20" s="60">
        <v>992535</v>
      </c>
      <c r="L20" s="60">
        <v>896950</v>
      </c>
      <c r="M20" s="60">
        <v>1362498</v>
      </c>
      <c r="N20" s="60">
        <v>3251983</v>
      </c>
      <c r="O20" s="60">
        <v>2902954</v>
      </c>
      <c r="P20" s="60">
        <v>1122272</v>
      </c>
      <c r="Q20" s="60">
        <v>7513</v>
      </c>
      <c r="R20" s="60">
        <v>4032739</v>
      </c>
      <c r="S20" s="60"/>
      <c r="T20" s="60"/>
      <c r="U20" s="60"/>
      <c r="V20" s="60"/>
      <c r="W20" s="60">
        <v>9945634</v>
      </c>
      <c r="X20" s="60">
        <v>14950836</v>
      </c>
      <c r="Y20" s="60">
        <v>-5005202</v>
      </c>
      <c r="Z20" s="140">
        <v>-33.48</v>
      </c>
      <c r="AA20" s="155">
        <v>21037825</v>
      </c>
    </row>
    <row r="21" spans="1:27" ht="12.75">
      <c r="A21" s="138" t="s">
        <v>90</v>
      </c>
      <c r="B21" s="136"/>
      <c r="C21" s="155">
        <v>27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-47043</v>
      </c>
      <c r="D22" s="157"/>
      <c r="E22" s="158"/>
      <c r="F22" s="159"/>
      <c r="G22" s="159">
        <v>-219</v>
      </c>
      <c r="H22" s="159"/>
      <c r="I22" s="159"/>
      <c r="J22" s="159">
        <v>-219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-219</v>
      </c>
      <c r="X22" s="159"/>
      <c r="Y22" s="159">
        <v>-219</v>
      </c>
      <c r="Z22" s="141">
        <v>0</v>
      </c>
      <c r="AA22" s="157"/>
    </row>
    <row r="23" spans="1:27" ht="12.75">
      <c r="A23" s="138" t="s">
        <v>92</v>
      </c>
      <c r="B23" s="136"/>
      <c r="C23" s="155">
        <v>6587769</v>
      </c>
      <c r="D23" s="155"/>
      <c r="E23" s="156">
        <v>4766585</v>
      </c>
      <c r="F23" s="60">
        <v>8135866</v>
      </c>
      <c r="G23" s="60">
        <v>481857</v>
      </c>
      <c r="H23" s="60">
        <v>599592</v>
      </c>
      <c r="I23" s="60">
        <v>639576</v>
      </c>
      <c r="J23" s="60">
        <v>1721025</v>
      </c>
      <c r="K23" s="60">
        <v>677195</v>
      </c>
      <c r="L23" s="60">
        <v>693746</v>
      </c>
      <c r="M23" s="60">
        <v>655058</v>
      </c>
      <c r="N23" s="60">
        <v>2025999</v>
      </c>
      <c r="O23" s="60">
        <v>658160</v>
      </c>
      <c r="P23" s="60">
        <v>859394</v>
      </c>
      <c r="Q23" s="60">
        <v>-3281141</v>
      </c>
      <c r="R23" s="60">
        <v>-1763587</v>
      </c>
      <c r="S23" s="60"/>
      <c r="T23" s="60"/>
      <c r="U23" s="60"/>
      <c r="V23" s="60"/>
      <c r="W23" s="60">
        <v>1983437</v>
      </c>
      <c r="X23" s="60">
        <v>3574881</v>
      </c>
      <c r="Y23" s="60">
        <v>-1591444</v>
      </c>
      <c r="Z23" s="140">
        <v>-44.52</v>
      </c>
      <c r="AA23" s="155">
        <v>8135866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27000</v>
      </c>
      <c r="F24" s="100">
        <v>31736</v>
      </c>
      <c r="G24" s="100">
        <v>3062</v>
      </c>
      <c r="H24" s="100">
        <v>7890</v>
      </c>
      <c r="I24" s="100">
        <v>7692</v>
      </c>
      <c r="J24" s="100">
        <v>18644</v>
      </c>
      <c r="K24" s="100">
        <v>5528</v>
      </c>
      <c r="L24" s="100">
        <v>2313</v>
      </c>
      <c r="M24" s="100">
        <v>5149</v>
      </c>
      <c r="N24" s="100">
        <v>12990</v>
      </c>
      <c r="O24" s="100">
        <v>1979</v>
      </c>
      <c r="P24" s="100">
        <v>6084</v>
      </c>
      <c r="Q24" s="100">
        <v>20473</v>
      </c>
      <c r="R24" s="100">
        <v>28536</v>
      </c>
      <c r="S24" s="100"/>
      <c r="T24" s="100"/>
      <c r="U24" s="100"/>
      <c r="V24" s="100"/>
      <c r="W24" s="100">
        <v>60170</v>
      </c>
      <c r="X24" s="100">
        <v>20250</v>
      </c>
      <c r="Y24" s="100">
        <v>39920</v>
      </c>
      <c r="Z24" s="137">
        <v>197.14</v>
      </c>
      <c r="AA24" s="153">
        <v>31736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204456738</v>
      </c>
      <c r="D25" s="168">
        <f>+D5+D9+D15+D19+D24</f>
        <v>0</v>
      </c>
      <c r="E25" s="169">
        <f t="shared" si="4"/>
        <v>189312878</v>
      </c>
      <c r="F25" s="73">
        <f t="shared" si="4"/>
        <v>195927205</v>
      </c>
      <c r="G25" s="73">
        <f t="shared" si="4"/>
        <v>50411971</v>
      </c>
      <c r="H25" s="73">
        <f t="shared" si="4"/>
        <v>7362966</v>
      </c>
      <c r="I25" s="73">
        <f t="shared" si="4"/>
        <v>2968276</v>
      </c>
      <c r="J25" s="73">
        <f t="shared" si="4"/>
        <v>60743213</v>
      </c>
      <c r="K25" s="73">
        <f t="shared" si="4"/>
        <v>1050299</v>
      </c>
      <c r="L25" s="73">
        <f t="shared" si="4"/>
        <v>3841857</v>
      </c>
      <c r="M25" s="73">
        <f t="shared" si="4"/>
        <v>43393612</v>
      </c>
      <c r="N25" s="73">
        <f t="shared" si="4"/>
        <v>48285768</v>
      </c>
      <c r="O25" s="73">
        <f t="shared" si="4"/>
        <v>4335465</v>
      </c>
      <c r="P25" s="73">
        <f t="shared" si="4"/>
        <v>7784038</v>
      </c>
      <c r="Q25" s="73">
        <f t="shared" si="4"/>
        <v>32767172</v>
      </c>
      <c r="R25" s="73">
        <f t="shared" si="4"/>
        <v>44886675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153915656</v>
      </c>
      <c r="X25" s="73">
        <f t="shared" si="4"/>
        <v>141983955</v>
      </c>
      <c r="Y25" s="73">
        <f t="shared" si="4"/>
        <v>11931701</v>
      </c>
      <c r="Z25" s="170">
        <f>+IF(X25&lt;&gt;0,+(Y25/X25)*100,0)</f>
        <v>8.403555880662712</v>
      </c>
      <c r="AA25" s="168">
        <f>+AA5+AA9+AA15+AA19+AA24</f>
        <v>195927205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91609323</v>
      </c>
      <c r="D28" s="153">
        <f>SUM(D29:D31)</f>
        <v>0</v>
      </c>
      <c r="E28" s="154">
        <f t="shared" si="5"/>
        <v>81362175</v>
      </c>
      <c r="F28" s="100">
        <f t="shared" si="5"/>
        <v>85526205</v>
      </c>
      <c r="G28" s="100">
        <f t="shared" si="5"/>
        <v>5500901</v>
      </c>
      <c r="H28" s="100">
        <f t="shared" si="5"/>
        <v>5813239</v>
      </c>
      <c r="I28" s="100">
        <f t="shared" si="5"/>
        <v>7460410</v>
      </c>
      <c r="J28" s="100">
        <f t="shared" si="5"/>
        <v>18774550</v>
      </c>
      <c r="K28" s="100">
        <f t="shared" si="5"/>
        <v>6417615</v>
      </c>
      <c r="L28" s="100">
        <f t="shared" si="5"/>
        <v>6938778</v>
      </c>
      <c r="M28" s="100">
        <f t="shared" si="5"/>
        <v>6198974</v>
      </c>
      <c r="N28" s="100">
        <f t="shared" si="5"/>
        <v>19555367</v>
      </c>
      <c r="O28" s="100">
        <f t="shared" si="5"/>
        <v>6639243</v>
      </c>
      <c r="P28" s="100">
        <f t="shared" si="5"/>
        <v>7190793</v>
      </c>
      <c r="Q28" s="100">
        <f t="shared" si="5"/>
        <v>6613523</v>
      </c>
      <c r="R28" s="100">
        <f t="shared" si="5"/>
        <v>20443559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58773476</v>
      </c>
      <c r="X28" s="100">
        <f t="shared" si="5"/>
        <v>61021458</v>
      </c>
      <c r="Y28" s="100">
        <f t="shared" si="5"/>
        <v>-2247982</v>
      </c>
      <c r="Z28" s="137">
        <f>+IF(X28&lt;&gt;0,+(Y28/X28)*100,0)</f>
        <v>-3.6839204989169545</v>
      </c>
      <c r="AA28" s="153">
        <f>SUM(AA29:AA31)</f>
        <v>85526205</v>
      </c>
    </row>
    <row r="29" spans="1:27" ht="12.75">
      <c r="A29" s="138" t="s">
        <v>75</v>
      </c>
      <c r="B29" s="136"/>
      <c r="C29" s="155">
        <v>33412800</v>
      </c>
      <c r="D29" s="155"/>
      <c r="E29" s="156">
        <v>31700886</v>
      </c>
      <c r="F29" s="60">
        <v>34229854</v>
      </c>
      <c r="G29" s="60">
        <v>2480200</v>
      </c>
      <c r="H29" s="60">
        <v>2526800</v>
      </c>
      <c r="I29" s="60">
        <v>3017615</v>
      </c>
      <c r="J29" s="60">
        <v>8024615</v>
      </c>
      <c r="K29" s="60">
        <v>2981344</v>
      </c>
      <c r="L29" s="60">
        <v>2287328</v>
      </c>
      <c r="M29" s="60">
        <v>2156660</v>
      </c>
      <c r="N29" s="60">
        <v>7425332</v>
      </c>
      <c r="O29" s="60">
        <v>2669613</v>
      </c>
      <c r="P29" s="60">
        <v>3226551</v>
      </c>
      <c r="Q29" s="60">
        <v>2972555</v>
      </c>
      <c r="R29" s="60">
        <v>8868719</v>
      </c>
      <c r="S29" s="60"/>
      <c r="T29" s="60"/>
      <c r="U29" s="60"/>
      <c r="V29" s="60"/>
      <c r="W29" s="60">
        <v>24318666</v>
      </c>
      <c r="X29" s="60">
        <v>23775660</v>
      </c>
      <c r="Y29" s="60">
        <v>543006</v>
      </c>
      <c r="Z29" s="140">
        <v>2.28</v>
      </c>
      <c r="AA29" s="155">
        <v>34229854</v>
      </c>
    </row>
    <row r="30" spans="1:27" ht="12.75">
      <c r="A30" s="138" t="s">
        <v>76</v>
      </c>
      <c r="B30" s="136"/>
      <c r="C30" s="157">
        <v>40100962</v>
      </c>
      <c r="D30" s="157"/>
      <c r="E30" s="158">
        <v>31384458</v>
      </c>
      <c r="F30" s="159">
        <v>32076010</v>
      </c>
      <c r="G30" s="159">
        <v>1775487</v>
      </c>
      <c r="H30" s="159">
        <v>2108880</v>
      </c>
      <c r="I30" s="159">
        <v>2686655</v>
      </c>
      <c r="J30" s="159">
        <v>6571022</v>
      </c>
      <c r="K30" s="159">
        <v>1984037</v>
      </c>
      <c r="L30" s="159">
        <v>3209171</v>
      </c>
      <c r="M30" s="159">
        <v>2669391</v>
      </c>
      <c r="N30" s="159">
        <v>7862599</v>
      </c>
      <c r="O30" s="159">
        <v>2630659</v>
      </c>
      <c r="P30" s="159">
        <v>2168082</v>
      </c>
      <c r="Q30" s="159">
        <v>2381214</v>
      </c>
      <c r="R30" s="159">
        <v>7179955</v>
      </c>
      <c r="S30" s="159"/>
      <c r="T30" s="159"/>
      <c r="U30" s="159"/>
      <c r="V30" s="159"/>
      <c r="W30" s="159">
        <v>21613576</v>
      </c>
      <c r="X30" s="159">
        <v>23538195</v>
      </c>
      <c r="Y30" s="159">
        <v>-1924619</v>
      </c>
      <c r="Z30" s="141">
        <v>-8.18</v>
      </c>
      <c r="AA30" s="157">
        <v>32076010</v>
      </c>
    </row>
    <row r="31" spans="1:27" ht="12.75">
      <c r="A31" s="138" t="s">
        <v>77</v>
      </c>
      <c r="B31" s="136"/>
      <c r="C31" s="155">
        <v>18095561</v>
      </c>
      <c r="D31" s="155"/>
      <c r="E31" s="156">
        <v>18276831</v>
      </c>
      <c r="F31" s="60">
        <v>19220341</v>
      </c>
      <c r="G31" s="60">
        <v>1245214</v>
      </c>
      <c r="H31" s="60">
        <v>1177559</v>
      </c>
      <c r="I31" s="60">
        <v>1756140</v>
      </c>
      <c r="J31" s="60">
        <v>4178913</v>
      </c>
      <c r="K31" s="60">
        <v>1452234</v>
      </c>
      <c r="L31" s="60">
        <v>1442279</v>
      </c>
      <c r="M31" s="60">
        <v>1372923</v>
      </c>
      <c r="N31" s="60">
        <v>4267436</v>
      </c>
      <c r="O31" s="60">
        <v>1338971</v>
      </c>
      <c r="P31" s="60">
        <v>1796160</v>
      </c>
      <c r="Q31" s="60">
        <v>1259754</v>
      </c>
      <c r="R31" s="60">
        <v>4394885</v>
      </c>
      <c r="S31" s="60"/>
      <c r="T31" s="60"/>
      <c r="U31" s="60"/>
      <c r="V31" s="60"/>
      <c r="W31" s="60">
        <v>12841234</v>
      </c>
      <c r="X31" s="60">
        <v>13707603</v>
      </c>
      <c r="Y31" s="60">
        <v>-866369</v>
      </c>
      <c r="Z31" s="140">
        <v>-6.32</v>
      </c>
      <c r="AA31" s="155">
        <v>19220341</v>
      </c>
    </row>
    <row r="32" spans="1:27" ht="12.75">
      <c r="A32" s="135" t="s">
        <v>78</v>
      </c>
      <c r="B32" s="136"/>
      <c r="C32" s="153">
        <f aca="true" t="shared" si="6" ref="C32:Y32">SUM(C33:C37)</f>
        <v>20351721</v>
      </c>
      <c r="D32" s="153">
        <f>SUM(D33:D37)</f>
        <v>0</v>
      </c>
      <c r="E32" s="154">
        <f t="shared" si="6"/>
        <v>20886244</v>
      </c>
      <c r="F32" s="100">
        <f t="shared" si="6"/>
        <v>21853995</v>
      </c>
      <c r="G32" s="100">
        <f t="shared" si="6"/>
        <v>1315549</v>
      </c>
      <c r="H32" s="100">
        <f t="shared" si="6"/>
        <v>1213631</v>
      </c>
      <c r="I32" s="100">
        <f t="shared" si="6"/>
        <v>1802821</v>
      </c>
      <c r="J32" s="100">
        <f t="shared" si="6"/>
        <v>4332001</v>
      </c>
      <c r="K32" s="100">
        <f t="shared" si="6"/>
        <v>1483390</v>
      </c>
      <c r="L32" s="100">
        <f t="shared" si="6"/>
        <v>1854411</v>
      </c>
      <c r="M32" s="100">
        <f t="shared" si="6"/>
        <v>2430331</v>
      </c>
      <c r="N32" s="100">
        <f t="shared" si="6"/>
        <v>5768132</v>
      </c>
      <c r="O32" s="100">
        <f t="shared" si="6"/>
        <v>1545245</v>
      </c>
      <c r="P32" s="100">
        <f t="shared" si="6"/>
        <v>1423394</v>
      </c>
      <c r="Q32" s="100">
        <f t="shared" si="6"/>
        <v>1587552</v>
      </c>
      <c r="R32" s="100">
        <f t="shared" si="6"/>
        <v>4556191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14656324</v>
      </c>
      <c r="X32" s="100">
        <f t="shared" si="6"/>
        <v>15664698</v>
      </c>
      <c r="Y32" s="100">
        <f t="shared" si="6"/>
        <v>-1008374</v>
      </c>
      <c r="Z32" s="137">
        <f>+IF(X32&lt;&gt;0,+(Y32/X32)*100,0)</f>
        <v>-6.437238687908314</v>
      </c>
      <c r="AA32" s="153">
        <f>SUM(AA33:AA37)</f>
        <v>21853995</v>
      </c>
    </row>
    <row r="33" spans="1:27" ht="12.75">
      <c r="A33" s="138" t="s">
        <v>79</v>
      </c>
      <c r="B33" s="136"/>
      <c r="C33" s="155">
        <v>16455795</v>
      </c>
      <c r="D33" s="155"/>
      <c r="E33" s="156">
        <v>17426274</v>
      </c>
      <c r="F33" s="60">
        <v>16029604</v>
      </c>
      <c r="G33" s="60">
        <v>1009230</v>
      </c>
      <c r="H33" s="60">
        <v>1052702</v>
      </c>
      <c r="I33" s="60">
        <v>1632848</v>
      </c>
      <c r="J33" s="60">
        <v>3694780</v>
      </c>
      <c r="K33" s="60">
        <v>1297859</v>
      </c>
      <c r="L33" s="60">
        <v>1571110</v>
      </c>
      <c r="M33" s="60">
        <v>2260013</v>
      </c>
      <c r="N33" s="60">
        <v>5128982</v>
      </c>
      <c r="O33" s="60">
        <v>1378007</v>
      </c>
      <c r="P33" s="60">
        <v>1210156</v>
      </c>
      <c r="Q33" s="60">
        <v>688545</v>
      </c>
      <c r="R33" s="60">
        <v>3276708</v>
      </c>
      <c r="S33" s="60"/>
      <c r="T33" s="60"/>
      <c r="U33" s="60"/>
      <c r="V33" s="60"/>
      <c r="W33" s="60">
        <v>12100470</v>
      </c>
      <c r="X33" s="60">
        <v>13069701</v>
      </c>
      <c r="Y33" s="60">
        <v>-969231</v>
      </c>
      <c r="Z33" s="140">
        <v>-7.42</v>
      </c>
      <c r="AA33" s="155">
        <v>16029604</v>
      </c>
    </row>
    <row r="34" spans="1:27" ht="12.75">
      <c r="A34" s="138" t="s">
        <v>80</v>
      </c>
      <c r="B34" s="136"/>
      <c r="C34" s="155">
        <v>1106578</v>
      </c>
      <c r="D34" s="155"/>
      <c r="E34" s="156">
        <v>1329460</v>
      </c>
      <c r="F34" s="60">
        <v>1227957</v>
      </c>
      <c r="G34" s="60">
        <v>89687</v>
      </c>
      <c r="H34" s="60">
        <v>89813</v>
      </c>
      <c r="I34" s="60">
        <v>89615</v>
      </c>
      <c r="J34" s="60">
        <v>269115</v>
      </c>
      <c r="K34" s="60">
        <v>90252</v>
      </c>
      <c r="L34" s="60">
        <v>89948</v>
      </c>
      <c r="M34" s="60">
        <v>88817</v>
      </c>
      <c r="N34" s="60">
        <v>269017</v>
      </c>
      <c r="O34" s="60">
        <v>90694</v>
      </c>
      <c r="P34" s="60">
        <v>90469</v>
      </c>
      <c r="Q34" s="60">
        <v>89523</v>
      </c>
      <c r="R34" s="60">
        <v>270686</v>
      </c>
      <c r="S34" s="60"/>
      <c r="T34" s="60"/>
      <c r="U34" s="60"/>
      <c r="V34" s="60"/>
      <c r="W34" s="60">
        <v>808818</v>
      </c>
      <c r="X34" s="60">
        <v>997092</v>
      </c>
      <c r="Y34" s="60">
        <v>-188274</v>
      </c>
      <c r="Z34" s="140">
        <v>-18.88</v>
      </c>
      <c r="AA34" s="155">
        <v>1227957</v>
      </c>
    </row>
    <row r="35" spans="1:27" ht="12.75">
      <c r="A35" s="138" t="s">
        <v>81</v>
      </c>
      <c r="B35" s="136"/>
      <c r="C35" s="155">
        <v>1530396</v>
      </c>
      <c r="D35" s="155"/>
      <c r="E35" s="156">
        <v>-24</v>
      </c>
      <c r="F35" s="60">
        <v>1534976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35054</v>
      </c>
      <c r="Q35" s="60"/>
      <c r="R35" s="60">
        <v>35054</v>
      </c>
      <c r="S35" s="60"/>
      <c r="T35" s="60"/>
      <c r="U35" s="60"/>
      <c r="V35" s="60"/>
      <c r="W35" s="60">
        <v>35054</v>
      </c>
      <c r="X35" s="60"/>
      <c r="Y35" s="60">
        <v>35054</v>
      </c>
      <c r="Z35" s="140">
        <v>0</v>
      </c>
      <c r="AA35" s="155">
        <v>1534976</v>
      </c>
    </row>
    <row r="36" spans="1:27" ht="12.75">
      <c r="A36" s="138" t="s">
        <v>82</v>
      </c>
      <c r="B36" s="136"/>
      <c r="C36" s="155">
        <v>1258952</v>
      </c>
      <c r="D36" s="155"/>
      <c r="E36" s="156">
        <v>2130534</v>
      </c>
      <c r="F36" s="60">
        <v>3061458</v>
      </c>
      <c r="G36" s="60">
        <v>216632</v>
      </c>
      <c r="H36" s="60">
        <v>71116</v>
      </c>
      <c r="I36" s="60">
        <v>80358</v>
      </c>
      <c r="J36" s="60">
        <v>368106</v>
      </c>
      <c r="K36" s="60">
        <v>95279</v>
      </c>
      <c r="L36" s="60">
        <v>193353</v>
      </c>
      <c r="M36" s="60">
        <v>81501</v>
      </c>
      <c r="N36" s="60">
        <v>370133</v>
      </c>
      <c r="O36" s="60">
        <v>76544</v>
      </c>
      <c r="P36" s="60">
        <v>87715</v>
      </c>
      <c r="Q36" s="60">
        <v>809484</v>
      </c>
      <c r="R36" s="60">
        <v>973743</v>
      </c>
      <c r="S36" s="60"/>
      <c r="T36" s="60"/>
      <c r="U36" s="60"/>
      <c r="V36" s="60"/>
      <c r="W36" s="60">
        <v>1711982</v>
      </c>
      <c r="X36" s="60">
        <v>1597905</v>
      </c>
      <c r="Y36" s="60">
        <v>114077</v>
      </c>
      <c r="Z36" s="140">
        <v>7.14</v>
      </c>
      <c r="AA36" s="155">
        <v>3061458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43341957</v>
      </c>
      <c r="D38" s="153">
        <f>SUM(D39:D41)</f>
        <v>0</v>
      </c>
      <c r="E38" s="154">
        <f t="shared" si="7"/>
        <v>44362664</v>
      </c>
      <c r="F38" s="100">
        <f t="shared" si="7"/>
        <v>48273578</v>
      </c>
      <c r="G38" s="100">
        <f t="shared" si="7"/>
        <v>3355092</v>
      </c>
      <c r="H38" s="100">
        <f t="shared" si="7"/>
        <v>3670099</v>
      </c>
      <c r="I38" s="100">
        <f t="shared" si="7"/>
        <v>3884536</v>
      </c>
      <c r="J38" s="100">
        <f t="shared" si="7"/>
        <v>10909727</v>
      </c>
      <c r="K38" s="100">
        <f t="shared" si="7"/>
        <v>3753455</v>
      </c>
      <c r="L38" s="100">
        <f t="shared" si="7"/>
        <v>3824335</v>
      </c>
      <c r="M38" s="100">
        <f t="shared" si="7"/>
        <v>5152366</v>
      </c>
      <c r="N38" s="100">
        <f t="shared" si="7"/>
        <v>12730156</v>
      </c>
      <c r="O38" s="100">
        <f t="shared" si="7"/>
        <v>3651350</v>
      </c>
      <c r="P38" s="100">
        <f t="shared" si="7"/>
        <v>3637859</v>
      </c>
      <c r="Q38" s="100">
        <f t="shared" si="7"/>
        <v>3977585</v>
      </c>
      <c r="R38" s="100">
        <f t="shared" si="7"/>
        <v>11266794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34906677</v>
      </c>
      <c r="X38" s="100">
        <f t="shared" si="7"/>
        <v>33272352</v>
      </c>
      <c r="Y38" s="100">
        <f t="shared" si="7"/>
        <v>1634325</v>
      </c>
      <c r="Z38" s="137">
        <f>+IF(X38&lt;&gt;0,+(Y38/X38)*100,0)</f>
        <v>4.91196113818464</v>
      </c>
      <c r="AA38" s="153">
        <f>SUM(AA39:AA41)</f>
        <v>48273578</v>
      </c>
    </row>
    <row r="39" spans="1:27" ht="12.75">
      <c r="A39" s="138" t="s">
        <v>85</v>
      </c>
      <c r="B39" s="136"/>
      <c r="C39" s="155">
        <v>5851319</v>
      </c>
      <c r="D39" s="155"/>
      <c r="E39" s="156">
        <v>5629987</v>
      </c>
      <c r="F39" s="60">
        <v>6429418</v>
      </c>
      <c r="G39" s="60">
        <v>609683</v>
      </c>
      <c r="H39" s="60">
        <v>335950</v>
      </c>
      <c r="I39" s="60">
        <v>405516</v>
      </c>
      <c r="J39" s="60">
        <v>1351149</v>
      </c>
      <c r="K39" s="60">
        <v>398395</v>
      </c>
      <c r="L39" s="60">
        <v>354847</v>
      </c>
      <c r="M39" s="60">
        <v>865802</v>
      </c>
      <c r="N39" s="60">
        <v>1619044</v>
      </c>
      <c r="O39" s="60">
        <v>411942</v>
      </c>
      <c r="P39" s="60">
        <v>437539</v>
      </c>
      <c r="Q39" s="60">
        <v>504093</v>
      </c>
      <c r="R39" s="60">
        <v>1353574</v>
      </c>
      <c r="S39" s="60"/>
      <c r="T39" s="60"/>
      <c r="U39" s="60"/>
      <c r="V39" s="60"/>
      <c r="W39" s="60">
        <v>4323767</v>
      </c>
      <c r="X39" s="60">
        <v>4222494</v>
      </c>
      <c r="Y39" s="60">
        <v>101273</v>
      </c>
      <c r="Z39" s="140">
        <v>2.4</v>
      </c>
      <c r="AA39" s="155">
        <v>6429418</v>
      </c>
    </row>
    <row r="40" spans="1:27" ht="12.75">
      <c r="A40" s="138" t="s">
        <v>86</v>
      </c>
      <c r="B40" s="136"/>
      <c r="C40" s="155">
        <v>37490638</v>
      </c>
      <c r="D40" s="155"/>
      <c r="E40" s="156">
        <v>38732677</v>
      </c>
      <c r="F40" s="60">
        <v>41844160</v>
      </c>
      <c r="G40" s="60">
        <v>2745409</v>
      </c>
      <c r="H40" s="60">
        <v>3334149</v>
      </c>
      <c r="I40" s="60">
        <v>3479020</v>
      </c>
      <c r="J40" s="60">
        <v>9558578</v>
      </c>
      <c r="K40" s="60">
        <v>3355060</v>
      </c>
      <c r="L40" s="60">
        <v>3469488</v>
      </c>
      <c r="M40" s="60">
        <v>4286564</v>
      </c>
      <c r="N40" s="60">
        <v>11111112</v>
      </c>
      <c r="O40" s="60">
        <v>3239408</v>
      </c>
      <c r="P40" s="60">
        <v>3200320</v>
      </c>
      <c r="Q40" s="60">
        <v>3473492</v>
      </c>
      <c r="R40" s="60">
        <v>9913220</v>
      </c>
      <c r="S40" s="60"/>
      <c r="T40" s="60"/>
      <c r="U40" s="60"/>
      <c r="V40" s="60"/>
      <c r="W40" s="60">
        <v>30582910</v>
      </c>
      <c r="X40" s="60">
        <v>29049858</v>
      </c>
      <c r="Y40" s="60">
        <v>1533052</v>
      </c>
      <c r="Z40" s="140">
        <v>5.28</v>
      </c>
      <c r="AA40" s="155">
        <v>41844160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47950308</v>
      </c>
      <c r="D42" s="153">
        <f>SUM(D43:D46)</f>
        <v>0</v>
      </c>
      <c r="E42" s="154">
        <f t="shared" si="8"/>
        <v>42153076</v>
      </c>
      <c r="F42" s="100">
        <f t="shared" si="8"/>
        <v>39730248</v>
      </c>
      <c r="G42" s="100">
        <f t="shared" si="8"/>
        <v>2255574</v>
      </c>
      <c r="H42" s="100">
        <f t="shared" si="8"/>
        <v>2658835</v>
      </c>
      <c r="I42" s="100">
        <f t="shared" si="8"/>
        <v>2304328</v>
      </c>
      <c r="J42" s="100">
        <f t="shared" si="8"/>
        <v>7218737</v>
      </c>
      <c r="K42" s="100">
        <f t="shared" si="8"/>
        <v>1820235</v>
      </c>
      <c r="L42" s="100">
        <f t="shared" si="8"/>
        <v>1723493</v>
      </c>
      <c r="M42" s="100">
        <f t="shared" si="8"/>
        <v>2624888</v>
      </c>
      <c r="N42" s="100">
        <f t="shared" si="8"/>
        <v>6168616</v>
      </c>
      <c r="O42" s="100">
        <f t="shared" si="8"/>
        <v>3974654</v>
      </c>
      <c r="P42" s="100">
        <f t="shared" si="8"/>
        <v>1530615</v>
      </c>
      <c r="Q42" s="100">
        <f t="shared" si="8"/>
        <v>2042019</v>
      </c>
      <c r="R42" s="100">
        <f t="shared" si="8"/>
        <v>7547288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20934641</v>
      </c>
      <c r="X42" s="100">
        <f t="shared" si="8"/>
        <v>31614741</v>
      </c>
      <c r="Y42" s="100">
        <f t="shared" si="8"/>
        <v>-10680100</v>
      </c>
      <c r="Z42" s="137">
        <f>+IF(X42&lt;&gt;0,+(Y42/X42)*100,0)</f>
        <v>-33.78202592265425</v>
      </c>
      <c r="AA42" s="153">
        <f>SUM(AA43:AA46)</f>
        <v>39730248</v>
      </c>
    </row>
    <row r="43" spans="1:27" ht="12.75">
      <c r="A43" s="138" t="s">
        <v>89</v>
      </c>
      <c r="B43" s="136"/>
      <c r="C43" s="155">
        <v>36948212</v>
      </c>
      <c r="D43" s="155"/>
      <c r="E43" s="156">
        <v>33737330</v>
      </c>
      <c r="F43" s="60">
        <v>29512238</v>
      </c>
      <c r="G43" s="60">
        <v>1838377</v>
      </c>
      <c r="H43" s="60">
        <v>2162948</v>
      </c>
      <c r="I43" s="60">
        <v>1655287</v>
      </c>
      <c r="J43" s="60">
        <v>5656612</v>
      </c>
      <c r="K43" s="60">
        <v>1076812</v>
      </c>
      <c r="L43" s="60">
        <v>1041563</v>
      </c>
      <c r="M43" s="60">
        <v>1904728</v>
      </c>
      <c r="N43" s="60">
        <v>4023103</v>
      </c>
      <c r="O43" s="60">
        <v>3043072</v>
      </c>
      <c r="P43" s="60">
        <v>783776</v>
      </c>
      <c r="Q43" s="60">
        <v>1330195</v>
      </c>
      <c r="R43" s="60">
        <v>5157043</v>
      </c>
      <c r="S43" s="60"/>
      <c r="T43" s="60"/>
      <c r="U43" s="60"/>
      <c r="V43" s="60"/>
      <c r="W43" s="60">
        <v>14836758</v>
      </c>
      <c r="X43" s="60">
        <v>25302627</v>
      </c>
      <c r="Y43" s="60">
        <v>-10465869</v>
      </c>
      <c r="Z43" s="140">
        <v>-41.36</v>
      </c>
      <c r="AA43" s="155">
        <v>29512238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v>-401</v>
      </c>
      <c r="P45" s="159"/>
      <c r="Q45" s="159">
        <v>-76</v>
      </c>
      <c r="R45" s="159">
        <v>-477</v>
      </c>
      <c r="S45" s="159"/>
      <c r="T45" s="159"/>
      <c r="U45" s="159"/>
      <c r="V45" s="159"/>
      <c r="W45" s="159">
        <v>-477</v>
      </c>
      <c r="X45" s="159"/>
      <c r="Y45" s="159">
        <v>-477</v>
      </c>
      <c r="Z45" s="141">
        <v>0</v>
      </c>
      <c r="AA45" s="157"/>
    </row>
    <row r="46" spans="1:27" ht="12.75">
      <c r="A46" s="138" t="s">
        <v>92</v>
      </c>
      <c r="B46" s="136"/>
      <c r="C46" s="155">
        <v>11002096</v>
      </c>
      <c r="D46" s="155"/>
      <c r="E46" s="156">
        <v>8415746</v>
      </c>
      <c r="F46" s="60">
        <v>10218010</v>
      </c>
      <c r="G46" s="60">
        <v>417197</v>
      </c>
      <c r="H46" s="60">
        <v>495887</v>
      </c>
      <c r="I46" s="60">
        <v>649041</v>
      </c>
      <c r="J46" s="60">
        <v>1562125</v>
      </c>
      <c r="K46" s="60">
        <v>743423</v>
      </c>
      <c r="L46" s="60">
        <v>681930</v>
      </c>
      <c r="M46" s="60">
        <v>720160</v>
      </c>
      <c r="N46" s="60">
        <v>2145513</v>
      </c>
      <c r="O46" s="60">
        <v>931983</v>
      </c>
      <c r="P46" s="60">
        <v>746839</v>
      </c>
      <c r="Q46" s="60">
        <v>711900</v>
      </c>
      <c r="R46" s="60">
        <v>2390722</v>
      </c>
      <c r="S46" s="60"/>
      <c r="T46" s="60"/>
      <c r="U46" s="60"/>
      <c r="V46" s="60"/>
      <c r="W46" s="60">
        <v>6098360</v>
      </c>
      <c r="X46" s="60">
        <v>6312114</v>
      </c>
      <c r="Y46" s="60">
        <v>-213754</v>
      </c>
      <c r="Z46" s="140">
        <v>-3.39</v>
      </c>
      <c r="AA46" s="155">
        <v>10218010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534318</v>
      </c>
      <c r="F47" s="100">
        <v>531889</v>
      </c>
      <c r="G47" s="100">
        <v>28371</v>
      </c>
      <c r="H47" s="100">
        <v>38571</v>
      </c>
      <c r="I47" s="100">
        <v>28371</v>
      </c>
      <c r="J47" s="100">
        <v>95313</v>
      </c>
      <c r="K47" s="100">
        <v>32982</v>
      </c>
      <c r="L47" s="100">
        <v>59075</v>
      </c>
      <c r="M47" s="100">
        <v>40255</v>
      </c>
      <c r="N47" s="100">
        <v>132312</v>
      </c>
      <c r="O47" s="100">
        <v>41577</v>
      </c>
      <c r="P47" s="100">
        <v>40980</v>
      </c>
      <c r="Q47" s="100">
        <v>-225019</v>
      </c>
      <c r="R47" s="100">
        <v>-142462</v>
      </c>
      <c r="S47" s="100"/>
      <c r="T47" s="100"/>
      <c r="U47" s="100"/>
      <c r="V47" s="100"/>
      <c r="W47" s="100">
        <v>85163</v>
      </c>
      <c r="X47" s="100">
        <v>400743</v>
      </c>
      <c r="Y47" s="100">
        <v>-315580</v>
      </c>
      <c r="Z47" s="137">
        <v>-78.75</v>
      </c>
      <c r="AA47" s="153">
        <v>531889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203253309</v>
      </c>
      <c r="D48" s="168">
        <f>+D28+D32+D38+D42+D47</f>
        <v>0</v>
      </c>
      <c r="E48" s="169">
        <f t="shared" si="9"/>
        <v>189298477</v>
      </c>
      <c r="F48" s="73">
        <f t="shared" si="9"/>
        <v>195915915</v>
      </c>
      <c r="G48" s="73">
        <f t="shared" si="9"/>
        <v>12455487</v>
      </c>
      <c r="H48" s="73">
        <f t="shared" si="9"/>
        <v>13394375</v>
      </c>
      <c r="I48" s="73">
        <f t="shared" si="9"/>
        <v>15480466</v>
      </c>
      <c r="J48" s="73">
        <f t="shared" si="9"/>
        <v>41330328</v>
      </c>
      <c r="K48" s="73">
        <f t="shared" si="9"/>
        <v>13507677</v>
      </c>
      <c r="L48" s="73">
        <f t="shared" si="9"/>
        <v>14400092</v>
      </c>
      <c r="M48" s="73">
        <f t="shared" si="9"/>
        <v>16446814</v>
      </c>
      <c r="N48" s="73">
        <f t="shared" si="9"/>
        <v>44354583</v>
      </c>
      <c r="O48" s="73">
        <f t="shared" si="9"/>
        <v>15852069</v>
      </c>
      <c r="P48" s="73">
        <f t="shared" si="9"/>
        <v>13823641</v>
      </c>
      <c r="Q48" s="73">
        <f t="shared" si="9"/>
        <v>13995660</v>
      </c>
      <c r="R48" s="73">
        <f t="shared" si="9"/>
        <v>43671370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129356281</v>
      </c>
      <c r="X48" s="73">
        <f t="shared" si="9"/>
        <v>141973992</v>
      </c>
      <c r="Y48" s="73">
        <f t="shared" si="9"/>
        <v>-12617711</v>
      </c>
      <c r="Z48" s="170">
        <f>+IF(X48&lt;&gt;0,+(Y48/X48)*100,0)</f>
        <v>-8.887339731913716</v>
      </c>
      <c r="AA48" s="168">
        <f>+AA28+AA32+AA38+AA42+AA47</f>
        <v>195915915</v>
      </c>
    </row>
    <row r="49" spans="1:27" ht="12.75">
      <c r="A49" s="148" t="s">
        <v>49</v>
      </c>
      <c r="B49" s="149"/>
      <c r="C49" s="171">
        <f aca="true" t="shared" si="10" ref="C49:Y49">+C25-C48</f>
        <v>1203429</v>
      </c>
      <c r="D49" s="171">
        <f>+D25-D48</f>
        <v>0</v>
      </c>
      <c r="E49" s="172">
        <f t="shared" si="10"/>
        <v>14401</v>
      </c>
      <c r="F49" s="173">
        <f t="shared" si="10"/>
        <v>11290</v>
      </c>
      <c r="G49" s="173">
        <f t="shared" si="10"/>
        <v>37956484</v>
      </c>
      <c r="H49" s="173">
        <f t="shared" si="10"/>
        <v>-6031409</v>
      </c>
      <c r="I49" s="173">
        <f t="shared" si="10"/>
        <v>-12512190</v>
      </c>
      <c r="J49" s="173">
        <f t="shared" si="10"/>
        <v>19412885</v>
      </c>
      <c r="K49" s="173">
        <f t="shared" si="10"/>
        <v>-12457378</v>
      </c>
      <c r="L49" s="173">
        <f t="shared" si="10"/>
        <v>-10558235</v>
      </c>
      <c r="M49" s="173">
        <f t="shared" si="10"/>
        <v>26946798</v>
      </c>
      <c r="N49" s="173">
        <f t="shared" si="10"/>
        <v>3931185</v>
      </c>
      <c r="O49" s="173">
        <f t="shared" si="10"/>
        <v>-11516604</v>
      </c>
      <c r="P49" s="173">
        <f t="shared" si="10"/>
        <v>-6039603</v>
      </c>
      <c r="Q49" s="173">
        <f t="shared" si="10"/>
        <v>18771512</v>
      </c>
      <c r="R49" s="173">
        <f t="shared" si="10"/>
        <v>1215305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24559375</v>
      </c>
      <c r="X49" s="173">
        <f>IF(F25=F48,0,X25-X48)</f>
        <v>9963</v>
      </c>
      <c r="Y49" s="173">
        <f t="shared" si="10"/>
        <v>24549412</v>
      </c>
      <c r="Z49" s="174">
        <f>+IF(X49&lt;&gt;0,+(Y49/X49)*100,0)</f>
        <v>246405.8215396969</v>
      </c>
      <c r="AA49" s="171">
        <f>+AA25-AA48</f>
        <v>11290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3744290</v>
      </c>
      <c r="D5" s="155">
        <v>0</v>
      </c>
      <c r="E5" s="156">
        <v>4391497</v>
      </c>
      <c r="F5" s="60">
        <v>4429264</v>
      </c>
      <c r="G5" s="60">
        <v>-1225</v>
      </c>
      <c r="H5" s="60">
        <v>4337776</v>
      </c>
      <c r="I5" s="60">
        <v>38068</v>
      </c>
      <c r="J5" s="60">
        <v>4374619</v>
      </c>
      <c r="K5" s="60">
        <v>-2119111</v>
      </c>
      <c r="L5" s="60">
        <v>-40875</v>
      </c>
      <c r="M5" s="60">
        <v>0</v>
      </c>
      <c r="N5" s="60">
        <v>-2159986</v>
      </c>
      <c r="O5" s="60">
        <v>0</v>
      </c>
      <c r="P5" s="60">
        <v>27772</v>
      </c>
      <c r="Q5" s="60">
        <v>1443320</v>
      </c>
      <c r="R5" s="60">
        <v>1471092</v>
      </c>
      <c r="S5" s="60">
        <v>0</v>
      </c>
      <c r="T5" s="60">
        <v>0</v>
      </c>
      <c r="U5" s="60">
        <v>0</v>
      </c>
      <c r="V5" s="60">
        <v>0</v>
      </c>
      <c r="W5" s="60">
        <v>3685725</v>
      </c>
      <c r="X5" s="60">
        <v>3293622</v>
      </c>
      <c r="Y5" s="60">
        <v>392103</v>
      </c>
      <c r="Z5" s="140">
        <v>11.9</v>
      </c>
      <c r="AA5" s="155">
        <v>4429264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7971673</v>
      </c>
      <c r="D7" s="155">
        <v>0</v>
      </c>
      <c r="E7" s="156">
        <v>10176149</v>
      </c>
      <c r="F7" s="60">
        <v>11313950</v>
      </c>
      <c r="G7" s="60">
        <v>526937</v>
      </c>
      <c r="H7" s="60">
        <v>994227</v>
      </c>
      <c r="I7" s="60">
        <v>1035087</v>
      </c>
      <c r="J7" s="60">
        <v>2556251</v>
      </c>
      <c r="K7" s="60">
        <v>966079</v>
      </c>
      <c r="L7" s="60">
        <v>862726</v>
      </c>
      <c r="M7" s="60">
        <v>881106</v>
      </c>
      <c r="N7" s="60">
        <v>2709911</v>
      </c>
      <c r="O7" s="60">
        <v>878534</v>
      </c>
      <c r="P7" s="60">
        <v>131749</v>
      </c>
      <c r="Q7" s="60">
        <v>48542</v>
      </c>
      <c r="R7" s="60">
        <v>1058825</v>
      </c>
      <c r="S7" s="60">
        <v>0</v>
      </c>
      <c r="T7" s="60">
        <v>0</v>
      </c>
      <c r="U7" s="60">
        <v>0</v>
      </c>
      <c r="V7" s="60">
        <v>0</v>
      </c>
      <c r="W7" s="60">
        <v>6324987</v>
      </c>
      <c r="X7" s="60">
        <v>7631937</v>
      </c>
      <c r="Y7" s="60">
        <v>-1306950</v>
      </c>
      <c r="Z7" s="140">
        <v>-17.12</v>
      </c>
      <c r="AA7" s="155">
        <v>11313950</v>
      </c>
    </row>
    <row r="8" spans="1:27" ht="12.75">
      <c r="A8" s="183" t="s">
        <v>104</v>
      </c>
      <c r="B8" s="182"/>
      <c r="C8" s="155">
        <v>27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-47043</v>
      </c>
      <c r="D9" s="155">
        <v>0</v>
      </c>
      <c r="E9" s="156">
        <v>0</v>
      </c>
      <c r="F9" s="60">
        <v>0</v>
      </c>
      <c r="G9" s="60">
        <v>-219</v>
      </c>
      <c r="H9" s="60">
        <v>0</v>
      </c>
      <c r="I9" s="60">
        <v>0</v>
      </c>
      <c r="J9" s="60">
        <v>-219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-219</v>
      </c>
      <c r="X9" s="60"/>
      <c r="Y9" s="60">
        <v>-219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2112117</v>
      </c>
      <c r="D10" s="155">
        <v>0</v>
      </c>
      <c r="E10" s="156">
        <v>3566000</v>
      </c>
      <c r="F10" s="54">
        <v>4926654</v>
      </c>
      <c r="G10" s="54">
        <v>240203</v>
      </c>
      <c r="H10" s="54">
        <v>349939</v>
      </c>
      <c r="I10" s="54">
        <v>388630</v>
      </c>
      <c r="J10" s="54">
        <v>978772</v>
      </c>
      <c r="K10" s="54">
        <v>423957</v>
      </c>
      <c r="L10" s="54">
        <v>438252</v>
      </c>
      <c r="M10" s="54">
        <v>397187</v>
      </c>
      <c r="N10" s="54">
        <v>1259396</v>
      </c>
      <c r="O10" s="54">
        <v>398066</v>
      </c>
      <c r="P10" s="54">
        <v>647315</v>
      </c>
      <c r="Q10" s="54">
        <v>-3566910</v>
      </c>
      <c r="R10" s="54">
        <v>-2521529</v>
      </c>
      <c r="S10" s="54">
        <v>0</v>
      </c>
      <c r="T10" s="54">
        <v>0</v>
      </c>
      <c r="U10" s="54">
        <v>0</v>
      </c>
      <c r="V10" s="54">
        <v>0</v>
      </c>
      <c r="W10" s="54">
        <v>-283361</v>
      </c>
      <c r="X10" s="54">
        <v>2674440</v>
      </c>
      <c r="Y10" s="54">
        <v>-2957801</v>
      </c>
      <c r="Z10" s="184">
        <v>-110.6</v>
      </c>
      <c r="AA10" s="130">
        <v>4926654</v>
      </c>
    </row>
    <row r="11" spans="1:27" ht="12.75">
      <c r="A11" s="183" t="s">
        <v>107</v>
      </c>
      <c r="B11" s="185"/>
      <c r="C11" s="155">
        <v>67355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9987</v>
      </c>
      <c r="Q11" s="60">
        <v>0</v>
      </c>
      <c r="R11" s="60">
        <v>9987</v>
      </c>
      <c r="S11" s="60">
        <v>0</v>
      </c>
      <c r="T11" s="60">
        <v>0</v>
      </c>
      <c r="U11" s="60">
        <v>0</v>
      </c>
      <c r="V11" s="60">
        <v>0</v>
      </c>
      <c r="W11" s="60">
        <v>9987</v>
      </c>
      <c r="X11" s="60"/>
      <c r="Y11" s="60">
        <v>9987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771148</v>
      </c>
      <c r="D12" s="155">
        <v>0</v>
      </c>
      <c r="E12" s="156">
        <v>796534</v>
      </c>
      <c r="F12" s="60">
        <v>520411</v>
      </c>
      <c r="G12" s="60">
        <v>63918</v>
      </c>
      <c r="H12" s="60">
        <v>-48323</v>
      </c>
      <c r="I12" s="60">
        <v>71963</v>
      </c>
      <c r="J12" s="60">
        <v>87558</v>
      </c>
      <c r="K12" s="60">
        <v>65031</v>
      </c>
      <c r="L12" s="60">
        <v>63795</v>
      </c>
      <c r="M12" s="60">
        <v>64283</v>
      </c>
      <c r="N12" s="60">
        <v>193109</v>
      </c>
      <c r="O12" s="60">
        <v>65000</v>
      </c>
      <c r="P12" s="60">
        <v>11024</v>
      </c>
      <c r="Q12" s="60">
        <v>81615</v>
      </c>
      <c r="R12" s="60">
        <v>157639</v>
      </c>
      <c r="S12" s="60">
        <v>0</v>
      </c>
      <c r="T12" s="60">
        <v>0</v>
      </c>
      <c r="U12" s="60">
        <v>0</v>
      </c>
      <c r="V12" s="60">
        <v>0</v>
      </c>
      <c r="W12" s="60">
        <v>438306</v>
      </c>
      <c r="X12" s="60">
        <v>597573</v>
      </c>
      <c r="Y12" s="60">
        <v>-159267</v>
      </c>
      <c r="Z12" s="140">
        <v>-26.65</v>
      </c>
      <c r="AA12" s="155">
        <v>520411</v>
      </c>
    </row>
    <row r="13" spans="1:27" ht="12.75">
      <c r="A13" s="181" t="s">
        <v>109</v>
      </c>
      <c r="B13" s="185"/>
      <c r="C13" s="155">
        <v>3846124</v>
      </c>
      <c r="D13" s="155">
        <v>0</v>
      </c>
      <c r="E13" s="156">
        <v>2326516</v>
      </c>
      <c r="F13" s="60">
        <v>2307446</v>
      </c>
      <c r="G13" s="60">
        <v>255297</v>
      </c>
      <c r="H13" s="60">
        <v>274327</v>
      </c>
      <c r="I13" s="60">
        <v>340958</v>
      </c>
      <c r="J13" s="60">
        <v>870582</v>
      </c>
      <c r="K13" s="60">
        <v>190604</v>
      </c>
      <c r="L13" s="60">
        <v>129209</v>
      </c>
      <c r="M13" s="60">
        <v>146407</v>
      </c>
      <c r="N13" s="60">
        <v>466220</v>
      </c>
      <c r="O13" s="60">
        <v>178688</v>
      </c>
      <c r="P13" s="60">
        <v>129689</v>
      </c>
      <c r="Q13" s="60">
        <v>173891</v>
      </c>
      <c r="R13" s="60">
        <v>482268</v>
      </c>
      <c r="S13" s="60">
        <v>0</v>
      </c>
      <c r="T13" s="60">
        <v>0</v>
      </c>
      <c r="U13" s="60">
        <v>0</v>
      </c>
      <c r="V13" s="60">
        <v>0</v>
      </c>
      <c r="W13" s="60">
        <v>1819070</v>
      </c>
      <c r="X13" s="60">
        <v>1744884</v>
      </c>
      <c r="Y13" s="60">
        <v>74186</v>
      </c>
      <c r="Z13" s="140">
        <v>4.25</v>
      </c>
      <c r="AA13" s="155">
        <v>2307446</v>
      </c>
    </row>
    <row r="14" spans="1:27" ht="12.75">
      <c r="A14" s="181" t="s">
        <v>110</v>
      </c>
      <c r="B14" s="185"/>
      <c r="C14" s="155">
        <v>4632958</v>
      </c>
      <c r="D14" s="155">
        <v>0</v>
      </c>
      <c r="E14" s="156">
        <v>2767109</v>
      </c>
      <c r="F14" s="60">
        <v>4832916</v>
      </c>
      <c r="G14" s="60">
        <v>380888</v>
      </c>
      <c r="H14" s="60">
        <v>391254</v>
      </c>
      <c r="I14" s="60">
        <v>409642</v>
      </c>
      <c r="J14" s="60">
        <v>1181784</v>
      </c>
      <c r="K14" s="60">
        <v>410691</v>
      </c>
      <c r="L14" s="60">
        <v>415343</v>
      </c>
      <c r="M14" s="60">
        <v>421056</v>
      </c>
      <c r="N14" s="60">
        <v>1247090</v>
      </c>
      <c r="O14" s="60">
        <v>426658</v>
      </c>
      <c r="P14" s="60">
        <v>352688</v>
      </c>
      <c r="Q14" s="60">
        <v>-81982</v>
      </c>
      <c r="R14" s="60">
        <v>697364</v>
      </c>
      <c r="S14" s="60">
        <v>0</v>
      </c>
      <c r="T14" s="60">
        <v>0</v>
      </c>
      <c r="U14" s="60">
        <v>0</v>
      </c>
      <c r="V14" s="60">
        <v>0</v>
      </c>
      <c r="W14" s="60">
        <v>3126238</v>
      </c>
      <c r="X14" s="60">
        <v>2075598</v>
      </c>
      <c r="Y14" s="60">
        <v>1050640</v>
      </c>
      <c r="Z14" s="140">
        <v>50.62</v>
      </c>
      <c r="AA14" s="155">
        <v>4832916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81100</v>
      </c>
      <c r="D16" s="155">
        <v>0</v>
      </c>
      <c r="E16" s="156">
        <v>123345</v>
      </c>
      <c r="F16" s="60">
        <v>98100</v>
      </c>
      <c r="G16" s="60">
        <v>13850</v>
      </c>
      <c r="H16" s="60">
        <v>9050</v>
      </c>
      <c r="I16" s="60">
        <v>11200</v>
      </c>
      <c r="J16" s="60">
        <v>34100</v>
      </c>
      <c r="K16" s="60">
        <v>7000</v>
      </c>
      <c r="L16" s="60">
        <v>6000</v>
      </c>
      <c r="M16" s="60">
        <v>5000</v>
      </c>
      <c r="N16" s="60">
        <v>18000</v>
      </c>
      <c r="O16" s="60">
        <v>5000</v>
      </c>
      <c r="P16" s="60">
        <v>2500</v>
      </c>
      <c r="Q16" s="60">
        <v>4000</v>
      </c>
      <c r="R16" s="60">
        <v>11500</v>
      </c>
      <c r="S16" s="60">
        <v>0</v>
      </c>
      <c r="T16" s="60">
        <v>0</v>
      </c>
      <c r="U16" s="60">
        <v>0</v>
      </c>
      <c r="V16" s="60">
        <v>0</v>
      </c>
      <c r="W16" s="60">
        <v>63600</v>
      </c>
      <c r="X16" s="60">
        <v>92511</v>
      </c>
      <c r="Y16" s="60">
        <v>-28911</v>
      </c>
      <c r="Z16" s="140">
        <v>-31.25</v>
      </c>
      <c r="AA16" s="155">
        <v>98100</v>
      </c>
    </row>
    <row r="17" spans="1:27" ht="12.75">
      <c r="A17" s="181" t="s">
        <v>113</v>
      </c>
      <c r="B17" s="185"/>
      <c r="C17" s="155">
        <v>444382</v>
      </c>
      <c r="D17" s="155">
        <v>0</v>
      </c>
      <c r="E17" s="156">
        <v>832599</v>
      </c>
      <c r="F17" s="60">
        <v>916613</v>
      </c>
      <c r="G17" s="60">
        <v>40352</v>
      </c>
      <c r="H17" s="60">
        <v>89505</v>
      </c>
      <c r="I17" s="60">
        <v>54422</v>
      </c>
      <c r="J17" s="60">
        <v>184279</v>
      </c>
      <c r="K17" s="60">
        <v>42533</v>
      </c>
      <c r="L17" s="60">
        <v>48264</v>
      </c>
      <c r="M17" s="60">
        <v>43010</v>
      </c>
      <c r="N17" s="60">
        <v>133807</v>
      </c>
      <c r="O17" s="60">
        <v>37061</v>
      </c>
      <c r="P17" s="60">
        <v>138861</v>
      </c>
      <c r="Q17" s="60">
        <v>41258</v>
      </c>
      <c r="R17" s="60">
        <v>217180</v>
      </c>
      <c r="S17" s="60">
        <v>0</v>
      </c>
      <c r="T17" s="60">
        <v>0</v>
      </c>
      <c r="U17" s="60">
        <v>0</v>
      </c>
      <c r="V17" s="60">
        <v>0</v>
      </c>
      <c r="W17" s="60">
        <v>535266</v>
      </c>
      <c r="X17" s="60">
        <v>624447</v>
      </c>
      <c r="Y17" s="60">
        <v>-89181</v>
      </c>
      <c r="Z17" s="140">
        <v>-14.28</v>
      </c>
      <c r="AA17" s="155">
        <v>916613</v>
      </c>
    </row>
    <row r="18" spans="1:27" ht="12.75">
      <c r="A18" s="183" t="s">
        <v>114</v>
      </c>
      <c r="B18" s="182"/>
      <c r="C18" s="155">
        <v>58723</v>
      </c>
      <c r="D18" s="155">
        <v>0</v>
      </c>
      <c r="E18" s="156">
        <v>1345250</v>
      </c>
      <c r="F18" s="60">
        <v>64754</v>
      </c>
      <c r="G18" s="60">
        <v>5643</v>
      </c>
      <c r="H18" s="60">
        <v>5697</v>
      </c>
      <c r="I18" s="60">
        <v>5578</v>
      </c>
      <c r="J18" s="60">
        <v>16918</v>
      </c>
      <c r="K18" s="60">
        <v>5270</v>
      </c>
      <c r="L18" s="60">
        <v>5237</v>
      </c>
      <c r="M18" s="60">
        <v>4852</v>
      </c>
      <c r="N18" s="60">
        <v>15359</v>
      </c>
      <c r="O18" s="60">
        <v>5430</v>
      </c>
      <c r="P18" s="60">
        <v>5502</v>
      </c>
      <c r="Q18" s="60">
        <v>5659</v>
      </c>
      <c r="R18" s="60">
        <v>16591</v>
      </c>
      <c r="S18" s="60">
        <v>0</v>
      </c>
      <c r="T18" s="60">
        <v>0</v>
      </c>
      <c r="U18" s="60">
        <v>0</v>
      </c>
      <c r="V18" s="60">
        <v>0</v>
      </c>
      <c r="W18" s="60">
        <v>48868</v>
      </c>
      <c r="X18" s="60">
        <v>1008936</v>
      </c>
      <c r="Y18" s="60">
        <v>-960068</v>
      </c>
      <c r="Z18" s="140">
        <v>-95.16</v>
      </c>
      <c r="AA18" s="155">
        <v>64754</v>
      </c>
    </row>
    <row r="19" spans="1:27" ht="12.75">
      <c r="A19" s="181" t="s">
        <v>34</v>
      </c>
      <c r="B19" s="185"/>
      <c r="C19" s="155">
        <v>145189559</v>
      </c>
      <c r="D19" s="155">
        <v>0</v>
      </c>
      <c r="E19" s="156">
        <v>129829900</v>
      </c>
      <c r="F19" s="60">
        <v>132741400</v>
      </c>
      <c r="G19" s="60">
        <v>48139581</v>
      </c>
      <c r="H19" s="60">
        <v>413212</v>
      </c>
      <c r="I19" s="60">
        <v>986270</v>
      </c>
      <c r="J19" s="60">
        <v>49539063</v>
      </c>
      <c r="K19" s="60">
        <v>439013</v>
      </c>
      <c r="L19" s="60">
        <v>485483</v>
      </c>
      <c r="M19" s="60">
        <v>39968823</v>
      </c>
      <c r="N19" s="60">
        <v>40893319</v>
      </c>
      <c r="O19" s="60">
        <v>2155678</v>
      </c>
      <c r="P19" s="60">
        <v>1149298</v>
      </c>
      <c r="Q19" s="60">
        <v>29193150</v>
      </c>
      <c r="R19" s="60">
        <v>32498126</v>
      </c>
      <c r="S19" s="60">
        <v>0</v>
      </c>
      <c r="T19" s="60">
        <v>0</v>
      </c>
      <c r="U19" s="60">
        <v>0</v>
      </c>
      <c r="V19" s="60">
        <v>0</v>
      </c>
      <c r="W19" s="60">
        <v>122930508</v>
      </c>
      <c r="X19" s="60">
        <v>97371675</v>
      </c>
      <c r="Y19" s="60">
        <v>25558833</v>
      </c>
      <c r="Z19" s="140">
        <v>26.25</v>
      </c>
      <c r="AA19" s="155">
        <v>132741400</v>
      </c>
    </row>
    <row r="20" spans="1:27" ht="12.75">
      <c r="A20" s="181" t="s">
        <v>35</v>
      </c>
      <c r="B20" s="185"/>
      <c r="C20" s="155">
        <v>4931789</v>
      </c>
      <c r="D20" s="155">
        <v>0</v>
      </c>
      <c r="E20" s="156">
        <v>487879</v>
      </c>
      <c r="F20" s="54">
        <v>605597</v>
      </c>
      <c r="G20" s="54">
        <v>254253</v>
      </c>
      <c r="H20" s="54">
        <v>53809</v>
      </c>
      <c r="I20" s="54">
        <v>92851</v>
      </c>
      <c r="J20" s="54">
        <v>400913</v>
      </c>
      <c r="K20" s="54">
        <v>43679</v>
      </c>
      <c r="L20" s="54">
        <v>54970</v>
      </c>
      <c r="M20" s="54">
        <v>38845</v>
      </c>
      <c r="N20" s="54">
        <v>137494</v>
      </c>
      <c r="O20" s="54">
        <v>82718</v>
      </c>
      <c r="P20" s="54">
        <v>479566</v>
      </c>
      <c r="Q20" s="54">
        <v>141974</v>
      </c>
      <c r="R20" s="54">
        <v>704258</v>
      </c>
      <c r="S20" s="54">
        <v>0</v>
      </c>
      <c r="T20" s="54">
        <v>0</v>
      </c>
      <c r="U20" s="54">
        <v>0</v>
      </c>
      <c r="V20" s="54">
        <v>0</v>
      </c>
      <c r="W20" s="54">
        <v>1242665</v>
      </c>
      <c r="X20" s="54">
        <v>365742</v>
      </c>
      <c r="Y20" s="54">
        <v>876923</v>
      </c>
      <c r="Z20" s="184">
        <v>239.77</v>
      </c>
      <c r="AA20" s="130">
        <v>605597</v>
      </c>
    </row>
    <row r="21" spans="1:27" ht="12.75">
      <c r="A21" s="181" t="s">
        <v>115</v>
      </c>
      <c r="B21" s="185"/>
      <c r="C21" s="155">
        <v>296836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174101038</v>
      </c>
      <c r="D22" s="188">
        <f>SUM(D5:D21)</f>
        <v>0</v>
      </c>
      <c r="E22" s="189">
        <f t="shared" si="0"/>
        <v>156642778</v>
      </c>
      <c r="F22" s="190">
        <f t="shared" si="0"/>
        <v>162757105</v>
      </c>
      <c r="G22" s="190">
        <f t="shared" si="0"/>
        <v>49919478</v>
      </c>
      <c r="H22" s="190">
        <f t="shared" si="0"/>
        <v>6870473</v>
      </c>
      <c r="I22" s="190">
        <f t="shared" si="0"/>
        <v>3434669</v>
      </c>
      <c r="J22" s="190">
        <f t="shared" si="0"/>
        <v>60224620</v>
      </c>
      <c r="K22" s="190">
        <f t="shared" si="0"/>
        <v>474746</v>
      </c>
      <c r="L22" s="190">
        <f t="shared" si="0"/>
        <v>2468404</v>
      </c>
      <c r="M22" s="190">
        <f t="shared" si="0"/>
        <v>41970569</v>
      </c>
      <c r="N22" s="190">
        <f t="shared" si="0"/>
        <v>44913719</v>
      </c>
      <c r="O22" s="190">
        <f t="shared" si="0"/>
        <v>4232833</v>
      </c>
      <c r="P22" s="190">
        <f t="shared" si="0"/>
        <v>3085951</v>
      </c>
      <c r="Q22" s="190">
        <f t="shared" si="0"/>
        <v>27484517</v>
      </c>
      <c r="R22" s="190">
        <f t="shared" si="0"/>
        <v>34803301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139941640</v>
      </c>
      <c r="X22" s="190">
        <f t="shared" si="0"/>
        <v>117481365</v>
      </c>
      <c r="Y22" s="190">
        <f t="shared" si="0"/>
        <v>22460275</v>
      </c>
      <c r="Z22" s="191">
        <f>+IF(X22&lt;&gt;0,+(Y22/X22)*100,0)</f>
        <v>19.118159718351926</v>
      </c>
      <c r="AA22" s="188">
        <f>SUM(AA5:AA21)</f>
        <v>162757105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53656569</v>
      </c>
      <c r="D25" s="155">
        <v>0</v>
      </c>
      <c r="E25" s="156">
        <v>62015445</v>
      </c>
      <c r="F25" s="60">
        <v>62956910</v>
      </c>
      <c r="G25" s="60">
        <v>4516364</v>
      </c>
      <c r="H25" s="60">
        <v>4596239</v>
      </c>
      <c r="I25" s="60">
        <v>4669918</v>
      </c>
      <c r="J25" s="60">
        <v>13782521</v>
      </c>
      <c r="K25" s="60">
        <v>4742407</v>
      </c>
      <c r="L25" s="60">
        <v>4583965</v>
      </c>
      <c r="M25" s="60">
        <v>4721058</v>
      </c>
      <c r="N25" s="60">
        <v>14047430</v>
      </c>
      <c r="O25" s="60">
        <v>4803960</v>
      </c>
      <c r="P25" s="60">
        <v>4852432</v>
      </c>
      <c r="Q25" s="60">
        <v>4787659</v>
      </c>
      <c r="R25" s="60">
        <v>14444051</v>
      </c>
      <c r="S25" s="60">
        <v>0</v>
      </c>
      <c r="T25" s="60">
        <v>0</v>
      </c>
      <c r="U25" s="60">
        <v>0</v>
      </c>
      <c r="V25" s="60">
        <v>0</v>
      </c>
      <c r="W25" s="60">
        <v>42274002</v>
      </c>
      <c r="X25" s="60">
        <v>46511586</v>
      </c>
      <c r="Y25" s="60">
        <v>-4237584</v>
      </c>
      <c r="Z25" s="140">
        <v>-9.11</v>
      </c>
      <c r="AA25" s="155">
        <v>62956910</v>
      </c>
    </row>
    <row r="26" spans="1:27" ht="12.75">
      <c r="A26" s="183" t="s">
        <v>38</v>
      </c>
      <c r="B26" s="182"/>
      <c r="C26" s="155">
        <v>10884836</v>
      </c>
      <c r="D26" s="155">
        <v>0</v>
      </c>
      <c r="E26" s="156">
        <v>11727702</v>
      </c>
      <c r="F26" s="60">
        <v>11137463</v>
      </c>
      <c r="G26" s="60">
        <v>887207</v>
      </c>
      <c r="H26" s="60">
        <v>843456</v>
      </c>
      <c r="I26" s="60">
        <v>925015</v>
      </c>
      <c r="J26" s="60">
        <v>2655678</v>
      </c>
      <c r="K26" s="60">
        <v>926973</v>
      </c>
      <c r="L26" s="60">
        <v>907989</v>
      </c>
      <c r="M26" s="60">
        <v>912076</v>
      </c>
      <c r="N26" s="60">
        <v>2747038</v>
      </c>
      <c r="O26" s="60">
        <v>907989</v>
      </c>
      <c r="P26" s="60">
        <v>1120258</v>
      </c>
      <c r="Q26" s="60">
        <v>941153</v>
      </c>
      <c r="R26" s="60">
        <v>2969400</v>
      </c>
      <c r="S26" s="60">
        <v>0</v>
      </c>
      <c r="T26" s="60">
        <v>0</v>
      </c>
      <c r="U26" s="60">
        <v>0</v>
      </c>
      <c r="V26" s="60">
        <v>0</v>
      </c>
      <c r="W26" s="60">
        <v>8372116</v>
      </c>
      <c r="X26" s="60">
        <v>8795781</v>
      </c>
      <c r="Y26" s="60">
        <v>-423665</v>
      </c>
      <c r="Z26" s="140">
        <v>-4.82</v>
      </c>
      <c r="AA26" s="155">
        <v>11137463</v>
      </c>
    </row>
    <row r="27" spans="1:27" ht="12.75">
      <c r="A27" s="183" t="s">
        <v>118</v>
      </c>
      <c r="B27" s="182"/>
      <c r="C27" s="155">
        <v>8526579</v>
      </c>
      <c r="D27" s="155">
        <v>0</v>
      </c>
      <c r="E27" s="156">
        <v>2526107</v>
      </c>
      <c r="F27" s="60">
        <v>2526107</v>
      </c>
      <c r="G27" s="60">
        <v>209667</v>
      </c>
      <c r="H27" s="60">
        <v>209667</v>
      </c>
      <c r="I27" s="60">
        <v>209667</v>
      </c>
      <c r="J27" s="60">
        <v>629001</v>
      </c>
      <c r="K27" s="60">
        <v>209667</v>
      </c>
      <c r="L27" s="60">
        <v>209667</v>
      </c>
      <c r="M27" s="60">
        <v>209667</v>
      </c>
      <c r="N27" s="60">
        <v>629001</v>
      </c>
      <c r="O27" s="60">
        <v>209667</v>
      </c>
      <c r="P27" s="60">
        <v>209667</v>
      </c>
      <c r="Q27" s="60">
        <v>209667</v>
      </c>
      <c r="R27" s="60">
        <v>629001</v>
      </c>
      <c r="S27" s="60">
        <v>0</v>
      </c>
      <c r="T27" s="60">
        <v>0</v>
      </c>
      <c r="U27" s="60">
        <v>0</v>
      </c>
      <c r="V27" s="60">
        <v>0</v>
      </c>
      <c r="W27" s="60">
        <v>1887003</v>
      </c>
      <c r="X27" s="60">
        <v>1894581</v>
      </c>
      <c r="Y27" s="60">
        <v>-7578</v>
      </c>
      <c r="Z27" s="140">
        <v>-0.4</v>
      </c>
      <c r="AA27" s="155">
        <v>2526107</v>
      </c>
    </row>
    <row r="28" spans="1:27" ht="12.75">
      <c r="A28" s="183" t="s">
        <v>39</v>
      </c>
      <c r="B28" s="182"/>
      <c r="C28" s="155">
        <v>22801614</v>
      </c>
      <c r="D28" s="155">
        <v>0</v>
      </c>
      <c r="E28" s="156">
        <v>24996938</v>
      </c>
      <c r="F28" s="60">
        <v>24854019</v>
      </c>
      <c r="G28" s="60">
        <v>2062622</v>
      </c>
      <c r="H28" s="60">
        <v>2062622</v>
      </c>
      <c r="I28" s="60">
        <v>2062622</v>
      </c>
      <c r="J28" s="60">
        <v>6187866</v>
      </c>
      <c r="K28" s="60">
        <v>2062622</v>
      </c>
      <c r="L28" s="60">
        <v>2062622</v>
      </c>
      <c r="M28" s="60">
        <v>2062622</v>
      </c>
      <c r="N28" s="60">
        <v>6187866</v>
      </c>
      <c r="O28" s="60">
        <v>2062622</v>
      </c>
      <c r="P28" s="60">
        <v>2053662</v>
      </c>
      <c r="Q28" s="60">
        <v>2062622</v>
      </c>
      <c r="R28" s="60">
        <v>6178906</v>
      </c>
      <c r="S28" s="60">
        <v>0</v>
      </c>
      <c r="T28" s="60">
        <v>0</v>
      </c>
      <c r="U28" s="60">
        <v>0</v>
      </c>
      <c r="V28" s="60">
        <v>0</v>
      </c>
      <c r="W28" s="60">
        <v>18554638</v>
      </c>
      <c r="X28" s="60">
        <v>18747702</v>
      </c>
      <c r="Y28" s="60">
        <v>-193064</v>
      </c>
      <c r="Z28" s="140">
        <v>-1.03</v>
      </c>
      <c r="AA28" s="155">
        <v>24854019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850000</v>
      </c>
      <c r="F29" s="60">
        <v>657200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637200</v>
      </c>
      <c r="Y29" s="60">
        <v>-637200</v>
      </c>
      <c r="Z29" s="140">
        <v>-100</v>
      </c>
      <c r="AA29" s="155">
        <v>657200</v>
      </c>
    </row>
    <row r="30" spans="1:27" ht="12.75">
      <c r="A30" s="183" t="s">
        <v>119</v>
      </c>
      <c r="B30" s="182"/>
      <c r="C30" s="155">
        <v>15628892</v>
      </c>
      <c r="D30" s="155">
        <v>0</v>
      </c>
      <c r="E30" s="156">
        <v>18650000</v>
      </c>
      <c r="F30" s="60">
        <v>17495175</v>
      </c>
      <c r="G30" s="60">
        <v>1720196</v>
      </c>
      <c r="H30" s="60">
        <v>2043606</v>
      </c>
      <c r="I30" s="60">
        <v>1410422</v>
      </c>
      <c r="J30" s="60">
        <v>5174224</v>
      </c>
      <c r="K30" s="60">
        <v>955253</v>
      </c>
      <c r="L30" s="60">
        <v>918063</v>
      </c>
      <c r="M30" s="60">
        <v>822992</v>
      </c>
      <c r="N30" s="60">
        <v>2696308</v>
      </c>
      <c r="O30" s="60">
        <v>1073470</v>
      </c>
      <c r="P30" s="60">
        <v>35054</v>
      </c>
      <c r="Q30" s="60">
        <v>981520</v>
      </c>
      <c r="R30" s="60">
        <v>2090044</v>
      </c>
      <c r="S30" s="60">
        <v>0</v>
      </c>
      <c r="T30" s="60">
        <v>0</v>
      </c>
      <c r="U30" s="60">
        <v>0</v>
      </c>
      <c r="V30" s="60">
        <v>0</v>
      </c>
      <c r="W30" s="60">
        <v>9960576</v>
      </c>
      <c r="X30" s="60">
        <v>13987503</v>
      </c>
      <c r="Y30" s="60">
        <v>-4026927</v>
      </c>
      <c r="Z30" s="140">
        <v>-28.79</v>
      </c>
      <c r="AA30" s="155">
        <v>17495175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5719500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387062</v>
      </c>
      <c r="Q31" s="60">
        <v>0</v>
      </c>
      <c r="R31" s="60">
        <v>387062</v>
      </c>
      <c r="S31" s="60">
        <v>0</v>
      </c>
      <c r="T31" s="60">
        <v>0</v>
      </c>
      <c r="U31" s="60">
        <v>0</v>
      </c>
      <c r="V31" s="60">
        <v>0</v>
      </c>
      <c r="W31" s="60">
        <v>387062</v>
      </c>
      <c r="X31" s="60"/>
      <c r="Y31" s="60">
        <v>387062</v>
      </c>
      <c r="Z31" s="140">
        <v>0</v>
      </c>
      <c r="AA31" s="155">
        <v>5719500</v>
      </c>
    </row>
    <row r="32" spans="1:27" ht="12.75">
      <c r="A32" s="183" t="s">
        <v>121</v>
      </c>
      <c r="B32" s="182"/>
      <c r="C32" s="155">
        <v>4822446</v>
      </c>
      <c r="D32" s="155">
        <v>0</v>
      </c>
      <c r="E32" s="156">
        <v>3956000</v>
      </c>
      <c r="F32" s="60">
        <v>4275000</v>
      </c>
      <c r="G32" s="60">
        <v>0</v>
      </c>
      <c r="H32" s="60">
        <v>515109</v>
      </c>
      <c r="I32" s="60">
        <v>384637</v>
      </c>
      <c r="J32" s="60">
        <v>899746</v>
      </c>
      <c r="K32" s="60">
        <v>56282</v>
      </c>
      <c r="L32" s="60">
        <v>788159</v>
      </c>
      <c r="M32" s="60">
        <v>233548</v>
      </c>
      <c r="N32" s="60">
        <v>1077989</v>
      </c>
      <c r="O32" s="60">
        <v>319855</v>
      </c>
      <c r="P32" s="60">
        <v>193169</v>
      </c>
      <c r="Q32" s="60">
        <v>131561</v>
      </c>
      <c r="R32" s="60">
        <v>644585</v>
      </c>
      <c r="S32" s="60">
        <v>0</v>
      </c>
      <c r="T32" s="60">
        <v>0</v>
      </c>
      <c r="U32" s="60">
        <v>0</v>
      </c>
      <c r="V32" s="60">
        <v>0</v>
      </c>
      <c r="W32" s="60">
        <v>2622320</v>
      </c>
      <c r="X32" s="60">
        <v>2967003</v>
      </c>
      <c r="Y32" s="60">
        <v>-344683</v>
      </c>
      <c r="Z32" s="140">
        <v>-11.62</v>
      </c>
      <c r="AA32" s="155">
        <v>4275000</v>
      </c>
    </row>
    <row r="33" spans="1:27" ht="12.75">
      <c r="A33" s="183" t="s">
        <v>42</v>
      </c>
      <c r="B33" s="182"/>
      <c r="C33" s="155">
        <v>28906458</v>
      </c>
      <c r="D33" s="155">
        <v>0</v>
      </c>
      <c r="E33" s="156">
        <v>3672000</v>
      </c>
      <c r="F33" s="60">
        <v>21817790</v>
      </c>
      <c r="G33" s="60">
        <v>486818</v>
      </c>
      <c r="H33" s="60">
        <v>440802</v>
      </c>
      <c r="I33" s="60">
        <v>882195</v>
      </c>
      <c r="J33" s="60">
        <v>1809815</v>
      </c>
      <c r="K33" s="60">
        <v>534327</v>
      </c>
      <c r="L33" s="60">
        <v>552562</v>
      </c>
      <c r="M33" s="60">
        <v>1880708</v>
      </c>
      <c r="N33" s="60">
        <v>2967597</v>
      </c>
      <c r="O33" s="60">
        <v>2228710</v>
      </c>
      <c r="P33" s="60">
        <v>1218128</v>
      </c>
      <c r="Q33" s="60">
        <v>656203</v>
      </c>
      <c r="R33" s="60">
        <v>4103041</v>
      </c>
      <c r="S33" s="60">
        <v>0</v>
      </c>
      <c r="T33" s="60">
        <v>0</v>
      </c>
      <c r="U33" s="60">
        <v>0</v>
      </c>
      <c r="V33" s="60">
        <v>0</v>
      </c>
      <c r="W33" s="60">
        <v>8880453</v>
      </c>
      <c r="X33" s="60">
        <v>2754000</v>
      </c>
      <c r="Y33" s="60">
        <v>6126453</v>
      </c>
      <c r="Z33" s="140">
        <v>222.46</v>
      </c>
      <c r="AA33" s="155">
        <v>21817790</v>
      </c>
    </row>
    <row r="34" spans="1:27" ht="12.75">
      <c r="A34" s="183" t="s">
        <v>43</v>
      </c>
      <c r="B34" s="182"/>
      <c r="C34" s="155">
        <v>49194797</v>
      </c>
      <c r="D34" s="155">
        <v>0</v>
      </c>
      <c r="E34" s="156">
        <v>60904285</v>
      </c>
      <c r="F34" s="60">
        <v>44476751</v>
      </c>
      <c r="G34" s="60">
        <v>2572613</v>
      </c>
      <c r="H34" s="60">
        <v>2682874</v>
      </c>
      <c r="I34" s="60">
        <v>4935990</v>
      </c>
      <c r="J34" s="60">
        <v>10191477</v>
      </c>
      <c r="K34" s="60">
        <v>4020146</v>
      </c>
      <c r="L34" s="60">
        <v>4377065</v>
      </c>
      <c r="M34" s="60">
        <v>5604143</v>
      </c>
      <c r="N34" s="60">
        <v>14001354</v>
      </c>
      <c r="O34" s="60">
        <v>4245796</v>
      </c>
      <c r="P34" s="60">
        <v>3754209</v>
      </c>
      <c r="Q34" s="60">
        <v>4225275</v>
      </c>
      <c r="R34" s="60">
        <v>12225280</v>
      </c>
      <c r="S34" s="60">
        <v>0</v>
      </c>
      <c r="T34" s="60">
        <v>0</v>
      </c>
      <c r="U34" s="60">
        <v>0</v>
      </c>
      <c r="V34" s="60">
        <v>0</v>
      </c>
      <c r="W34" s="60">
        <v>36418111</v>
      </c>
      <c r="X34" s="60">
        <v>45678636</v>
      </c>
      <c r="Y34" s="60">
        <v>-9260525</v>
      </c>
      <c r="Z34" s="140">
        <v>-20.27</v>
      </c>
      <c r="AA34" s="155">
        <v>44476751</v>
      </c>
    </row>
    <row r="35" spans="1:27" ht="12.75">
      <c r="A35" s="181" t="s">
        <v>122</v>
      </c>
      <c r="B35" s="185"/>
      <c r="C35" s="155">
        <v>8831118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203253309</v>
      </c>
      <c r="D36" s="188">
        <f>SUM(D25:D35)</f>
        <v>0</v>
      </c>
      <c r="E36" s="189">
        <f t="shared" si="1"/>
        <v>189298477</v>
      </c>
      <c r="F36" s="190">
        <f t="shared" si="1"/>
        <v>195915915</v>
      </c>
      <c r="G36" s="190">
        <f t="shared" si="1"/>
        <v>12455487</v>
      </c>
      <c r="H36" s="190">
        <f t="shared" si="1"/>
        <v>13394375</v>
      </c>
      <c r="I36" s="190">
        <f t="shared" si="1"/>
        <v>15480466</v>
      </c>
      <c r="J36" s="190">
        <f t="shared" si="1"/>
        <v>41330328</v>
      </c>
      <c r="K36" s="190">
        <f t="shared" si="1"/>
        <v>13507677</v>
      </c>
      <c r="L36" s="190">
        <f t="shared" si="1"/>
        <v>14400092</v>
      </c>
      <c r="M36" s="190">
        <f t="shared" si="1"/>
        <v>16446814</v>
      </c>
      <c r="N36" s="190">
        <f t="shared" si="1"/>
        <v>44354583</v>
      </c>
      <c r="O36" s="190">
        <f t="shared" si="1"/>
        <v>15852069</v>
      </c>
      <c r="P36" s="190">
        <f t="shared" si="1"/>
        <v>13823641</v>
      </c>
      <c r="Q36" s="190">
        <f t="shared" si="1"/>
        <v>13995660</v>
      </c>
      <c r="R36" s="190">
        <f t="shared" si="1"/>
        <v>43671370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129356281</v>
      </c>
      <c r="X36" s="190">
        <f t="shared" si="1"/>
        <v>141973992</v>
      </c>
      <c r="Y36" s="190">
        <f t="shared" si="1"/>
        <v>-12617711</v>
      </c>
      <c r="Z36" s="191">
        <f>+IF(X36&lt;&gt;0,+(Y36/X36)*100,0)</f>
        <v>-8.887339731913716</v>
      </c>
      <c r="AA36" s="188">
        <f>SUM(AA25:AA35)</f>
        <v>195915915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-29152271</v>
      </c>
      <c r="D38" s="199">
        <f>+D22-D36</f>
        <v>0</v>
      </c>
      <c r="E38" s="200">
        <f t="shared" si="2"/>
        <v>-32655699</v>
      </c>
      <c r="F38" s="106">
        <f t="shared" si="2"/>
        <v>-33158810</v>
      </c>
      <c r="G38" s="106">
        <f t="shared" si="2"/>
        <v>37463991</v>
      </c>
      <c r="H38" s="106">
        <f t="shared" si="2"/>
        <v>-6523902</v>
      </c>
      <c r="I38" s="106">
        <f t="shared" si="2"/>
        <v>-12045797</v>
      </c>
      <c r="J38" s="106">
        <f t="shared" si="2"/>
        <v>18894292</v>
      </c>
      <c r="K38" s="106">
        <f t="shared" si="2"/>
        <v>-13032931</v>
      </c>
      <c r="L38" s="106">
        <f t="shared" si="2"/>
        <v>-11931688</v>
      </c>
      <c r="M38" s="106">
        <f t="shared" si="2"/>
        <v>25523755</v>
      </c>
      <c r="N38" s="106">
        <f t="shared" si="2"/>
        <v>559136</v>
      </c>
      <c r="O38" s="106">
        <f t="shared" si="2"/>
        <v>-11619236</v>
      </c>
      <c r="P38" s="106">
        <f t="shared" si="2"/>
        <v>-10737690</v>
      </c>
      <c r="Q38" s="106">
        <f t="shared" si="2"/>
        <v>13488857</v>
      </c>
      <c r="R38" s="106">
        <f t="shared" si="2"/>
        <v>-8868069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10585359</v>
      </c>
      <c r="X38" s="106">
        <f>IF(F22=F36,0,X22-X36)</f>
        <v>-24492627</v>
      </c>
      <c r="Y38" s="106">
        <f t="shared" si="2"/>
        <v>35077986</v>
      </c>
      <c r="Z38" s="201">
        <f>+IF(X38&lt;&gt;0,+(Y38/X38)*100,0)</f>
        <v>-143.2185530772179</v>
      </c>
      <c r="AA38" s="199">
        <f>+AA22-AA36</f>
        <v>-33158810</v>
      </c>
    </row>
    <row r="39" spans="1:27" ht="12.75">
      <c r="A39" s="181" t="s">
        <v>46</v>
      </c>
      <c r="B39" s="185"/>
      <c r="C39" s="155">
        <v>30614700</v>
      </c>
      <c r="D39" s="155">
        <v>0</v>
      </c>
      <c r="E39" s="156">
        <v>32670100</v>
      </c>
      <c r="F39" s="60">
        <v>33170100</v>
      </c>
      <c r="G39" s="60">
        <v>492493</v>
      </c>
      <c r="H39" s="60">
        <v>492493</v>
      </c>
      <c r="I39" s="60">
        <v>-466393</v>
      </c>
      <c r="J39" s="60">
        <v>518593</v>
      </c>
      <c r="K39" s="60">
        <v>575553</v>
      </c>
      <c r="L39" s="60">
        <v>1373453</v>
      </c>
      <c r="M39" s="60">
        <v>1423043</v>
      </c>
      <c r="N39" s="60">
        <v>3372049</v>
      </c>
      <c r="O39" s="60">
        <v>102632</v>
      </c>
      <c r="P39" s="60">
        <v>4698087</v>
      </c>
      <c r="Q39" s="60">
        <v>5282655</v>
      </c>
      <c r="R39" s="60">
        <v>10083374</v>
      </c>
      <c r="S39" s="60">
        <v>0</v>
      </c>
      <c r="T39" s="60">
        <v>0</v>
      </c>
      <c r="U39" s="60">
        <v>0</v>
      </c>
      <c r="V39" s="60">
        <v>0</v>
      </c>
      <c r="W39" s="60">
        <v>13974016</v>
      </c>
      <c r="X39" s="60">
        <v>24502572</v>
      </c>
      <c r="Y39" s="60">
        <v>-10528556</v>
      </c>
      <c r="Z39" s="140">
        <v>-42.97</v>
      </c>
      <c r="AA39" s="155">
        <v>33170100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-259000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1203429</v>
      </c>
      <c r="D42" s="206">
        <f>SUM(D38:D41)</f>
        <v>0</v>
      </c>
      <c r="E42" s="207">
        <f t="shared" si="3"/>
        <v>14401</v>
      </c>
      <c r="F42" s="88">
        <f t="shared" si="3"/>
        <v>11290</v>
      </c>
      <c r="G42" s="88">
        <f t="shared" si="3"/>
        <v>37956484</v>
      </c>
      <c r="H42" s="88">
        <f t="shared" si="3"/>
        <v>-6031409</v>
      </c>
      <c r="I42" s="88">
        <f t="shared" si="3"/>
        <v>-12512190</v>
      </c>
      <c r="J42" s="88">
        <f t="shared" si="3"/>
        <v>19412885</v>
      </c>
      <c r="K42" s="88">
        <f t="shared" si="3"/>
        <v>-12457378</v>
      </c>
      <c r="L42" s="88">
        <f t="shared" si="3"/>
        <v>-10558235</v>
      </c>
      <c r="M42" s="88">
        <f t="shared" si="3"/>
        <v>26946798</v>
      </c>
      <c r="N42" s="88">
        <f t="shared" si="3"/>
        <v>3931185</v>
      </c>
      <c r="O42" s="88">
        <f t="shared" si="3"/>
        <v>-11516604</v>
      </c>
      <c r="P42" s="88">
        <f t="shared" si="3"/>
        <v>-6039603</v>
      </c>
      <c r="Q42" s="88">
        <f t="shared" si="3"/>
        <v>18771512</v>
      </c>
      <c r="R42" s="88">
        <f t="shared" si="3"/>
        <v>1215305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24559375</v>
      </c>
      <c r="X42" s="88">
        <f t="shared" si="3"/>
        <v>9945</v>
      </c>
      <c r="Y42" s="88">
        <f t="shared" si="3"/>
        <v>24549430</v>
      </c>
      <c r="Z42" s="208">
        <f>+IF(X42&lt;&gt;0,+(Y42/X42)*100,0)</f>
        <v>246851.98592257415</v>
      </c>
      <c r="AA42" s="206">
        <f>SUM(AA38:AA41)</f>
        <v>11290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1203429</v>
      </c>
      <c r="D44" s="210">
        <f>+D42-D43</f>
        <v>0</v>
      </c>
      <c r="E44" s="211">
        <f t="shared" si="4"/>
        <v>14401</v>
      </c>
      <c r="F44" s="77">
        <f t="shared" si="4"/>
        <v>11290</v>
      </c>
      <c r="G44" s="77">
        <f t="shared" si="4"/>
        <v>37956484</v>
      </c>
      <c r="H44" s="77">
        <f t="shared" si="4"/>
        <v>-6031409</v>
      </c>
      <c r="I44" s="77">
        <f t="shared" si="4"/>
        <v>-12512190</v>
      </c>
      <c r="J44" s="77">
        <f t="shared" si="4"/>
        <v>19412885</v>
      </c>
      <c r="K44" s="77">
        <f t="shared" si="4"/>
        <v>-12457378</v>
      </c>
      <c r="L44" s="77">
        <f t="shared" si="4"/>
        <v>-10558235</v>
      </c>
      <c r="M44" s="77">
        <f t="shared" si="4"/>
        <v>26946798</v>
      </c>
      <c r="N44" s="77">
        <f t="shared" si="4"/>
        <v>3931185</v>
      </c>
      <c r="O44" s="77">
        <f t="shared" si="4"/>
        <v>-11516604</v>
      </c>
      <c r="P44" s="77">
        <f t="shared" si="4"/>
        <v>-6039603</v>
      </c>
      <c r="Q44" s="77">
        <f t="shared" si="4"/>
        <v>18771512</v>
      </c>
      <c r="R44" s="77">
        <f t="shared" si="4"/>
        <v>1215305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24559375</v>
      </c>
      <c r="X44" s="77">
        <f t="shared" si="4"/>
        <v>9945</v>
      </c>
      <c r="Y44" s="77">
        <f t="shared" si="4"/>
        <v>24549430</v>
      </c>
      <c r="Z44" s="212">
        <f>+IF(X44&lt;&gt;0,+(Y44/X44)*100,0)</f>
        <v>246851.98592257415</v>
      </c>
      <c r="AA44" s="210">
        <f>+AA42-AA43</f>
        <v>11290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1203429</v>
      </c>
      <c r="D46" s="206">
        <f>SUM(D44:D45)</f>
        <v>0</v>
      </c>
      <c r="E46" s="207">
        <f t="shared" si="5"/>
        <v>14401</v>
      </c>
      <c r="F46" s="88">
        <f t="shared" si="5"/>
        <v>11290</v>
      </c>
      <c r="G46" s="88">
        <f t="shared" si="5"/>
        <v>37956484</v>
      </c>
      <c r="H46" s="88">
        <f t="shared" si="5"/>
        <v>-6031409</v>
      </c>
      <c r="I46" s="88">
        <f t="shared" si="5"/>
        <v>-12512190</v>
      </c>
      <c r="J46" s="88">
        <f t="shared" si="5"/>
        <v>19412885</v>
      </c>
      <c r="K46" s="88">
        <f t="shared" si="5"/>
        <v>-12457378</v>
      </c>
      <c r="L46" s="88">
        <f t="shared" si="5"/>
        <v>-10558235</v>
      </c>
      <c r="M46" s="88">
        <f t="shared" si="5"/>
        <v>26946798</v>
      </c>
      <c r="N46" s="88">
        <f t="shared" si="5"/>
        <v>3931185</v>
      </c>
      <c r="O46" s="88">
        <f t="shared" si="5"/>
        <v>-11516604</v>
      </c>
      <c r="P46" s="88">
        <f t="shared" si="5"/>
        <v>-6039603</v>
      </c>
      <c r="Q46" s="88">
        <f t="shared" si="5"/>
        <v>18771512</v>
      </c>
      <c r="R46" s="88">
        <f t="shared" si="5"/>
        <v>1215305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24559375</v>
      </c>
      <c r="X46" s="88">
        <f t="shared" si="5"/>
        <v>9945</v>
      </c>
      <c r="Y46" s="88">
        <f t="shared" si="5"/>
        <v>24549430</v>
      </c>
      <c r="Z46" s="208">
        <f>+IF(X46&lt;&gt;0,+(Y46/X46)*100,0)</f>
        <v>246851.98592257415</v>
      </c>
      <c r="AA46" s="206">
        <f>SUM(AA44:AA45)</f>
        <v>11290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1203429</v>
      </c>
      <c r="D48" s="217">
        <f>SUM(D46:D47)</f>
        <v>0</v>
      </c>
      <c r="E48" s="218">
        <f t="shared" si="6"/>
        <v>14401</v>
      </c>
      <c r="F48" s="219">
        <f t="shared" si="6"/>
        <v>11290</v>
      </c>
      <c r="G48" s="219">
        <f t="shared" si="6"/>
        <v>37956484</v>
      </c>
      <c r="H48" s="220">
        <f t="shared" si="6"/>
        <v>-6031409</v>
      </c>
      <c r="I48" s="220">
        <f t="shared" si="6"/>
        <v>-12512190</v>
      </c>
      <c r="J48" s="220">
        <f t="shared" si="6"/>
        <v>19412885</v>
      </c>
      <c r="K48" s="220">
        <f t="shared" si="6"/>
        <v>-12457378</v>
      </c>
      <c r="L48" s="220">
        <f t="shared" si="6"/>
        <v>-10558235</v>
      </c>
      <c r="M48" s="219">
        <f t="shared" si="6"/>
        <v>26946798</v>
      </c>
      <c r="N48" s="219">
        <f t="shared" si="6"/>
        <v>3931185</v>
      </c>
      <c r="O48" s="220">
        <f t="shared" si="6"/>
        <v>-11516604</v>
      </c>
      <c r="P48" s="220">
        <f t="shared" si="6"/>
        <v>-6039603</v>
      </c>
      <c r="Q48" s="220">
        <f t="shared" si="6"/>
        <v>18771512</v>
      </c>
      <c r="R48" s="220">
        <f t="shared" si="6"/>
        <v>1215305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24559375</v>
      </c>
      <c r="X48" s="220">
        <f t="shared" si="6"/>
        <v>9945</v>
      </c>
      <c r="Y48" s="220">
        <f t="shared" si="6"/>
        <v>24549430</v>
      </c>
      <c r="Z48" s="221">
        <f>+IF(X48&lt;&gt;0,+(Y48/X48)*100,0)</f>
        <v>246851.98592257415</v>
      </c>
      <c r="AA48" s="222">
        <f>SUM(AA46:AA47)</f>
        <v>11290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15050579</v>
      </c>
      <c r="D5" s="153">
        <f>SUM(D6:D8)</f>
        <v>0</v>
      </c>
      <c r="E5" s="154">
        <f t="shared" si="0"/>
        <v>6700000</v>
      </c>
      <c r="F5" s="100">
        <f t="shared" si="0"/>
        <v>7500000</v>
      </c>
      <c r="G5" s="100">
        <f t="shared" si="0"/>
        <v>0</v>
      </c>
      <c r="H5" s="100">
        <f t="shared" si="0"/>
        <v>602800</v>
      </c>
      <c r="I5" s="100">
        <f t="shared" si="0"/>
        <v>249583</v>
      </c>
      <c r="J5" s="100">
        <f t="shared" si="0"/>
        <v>852383</v>
      </c>
      <c r="K5" s="100">
        <f t="shared" si="0"/>
        <v>170347</v>
      </c>
      <c r="L5" s="100">
        <f t="shared" si="0"/>
        <v>58129</v>
      </c>
      <c r="M5" s="100">
        <f t="shared" si="0"/>
        <v>321221</v>
      </c>
      <c r="N5" s="100">
        <f t="shared" si="0"/>
        <v>549697</v>
      </c>
      <c r="O5" s="100">
        <f t="shared" si="0"/>
        <v>0</v>
      </c>
      <c r="P5" s="100">
        <f t="shared" si="0"/>
        <v>21719</v>
      </c>
      <c r="Q5" s="100">
        <f t="shared" si="0"/>
        <v>1016010</v>
      </c>
      <c r="R5" s="100">
        <f t="shared" si="0"/>
        <v>1037729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2439809</v>
      </c>
      <c r="X5" s="100">
        <f t="shared" si="0"/>
        <v>5024997</v>
      </c>
      <c r="Y5" s="100">
        <f t="shared" si="0"/>
        <v>-2585188</v>
      </c>
      <c r="Z5" s="137">
        <f>+IF(X5&lt;&gt;0,+(Y5/X5)*100,0)</f>
        <v>-51.44655807754711</v>
      </c>
      <c r="AA5" s="153">
        <f>SUM(AA6:AA8)</f>
        <v>7500000</v>
      </c>
    </row>
    <row r="6" spans="1:27" ht="12.75">
      <c r="A6" s="138" t="s">
        <v>75</v>
      </c>
      <c r="B6" s="136"/>
      <c r="C6" s="155">
        <v>5389179</v>
      </c>
      <c r="D6" s="155"/>
      <c r="E6" s="156">
        <v>4500000</v>
      </c>
      <c r="F6" s="60">
        <v>5000000</v>
      </c>
      <c r="G6" s="60"/>
      <c r="H6" s="60">
        <v>476800</v>
      </c>
      <c r="I6" s="60">
        <v>199750</v>
      </c>
      <c r="J6" s="60">
        <v>676550</v>
      </c>
      <c r="K6" s="60"/>
      <c r="L6" s="60"/>
      <c r="M6" s="60"/>
      <c r="N6" s="60"/>
      <c r="O6" s="60"/>
      <c r="P6" s="60"/>
      <c r="Q6" s="60">
        <v>258570</v>
      </c>
      <c r="R6" s="60">
        <v>258570</v>
      </c>
      <c r="S6" s="60"/>
      <c r="T6" s="60"/>
      <c r="U6" s="60"/>
      <c r="V6" s="60"/>
      <c r="W6" s="60">
        <v>935120</v>
      </c>
      <c r="X6" s="60">
        <v>3375000</v>
      </c>
      <c r="Y6" s="60">
        <v>-2439880</v>
      </c>
      <c r="Z6" s="140">
        <v>-72.29</v>
      </c>
      <c r="AA6" s="62">
        <v>5000000</v>
      </c>
    </row>
    <row r="7" spans="1:27" ht="12.75">
      <c r="A7" s="138" t="s">
        <v>76</v>
      </c>
      <c r="B7" s="136"/>
      <c r="C7" s="157">
        <v>532870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9128530</v>
      </c>
      <c r="D8" s="155"/>
      <c r="E8" s="156">
        <v>2200000</v>
      </c>
      <c r="F8" s="60">
        <v>2500000</v>
      </c>
      <c r="G8" s="60"/>
      <c r="H8" s="60">
        <v>126000</v>
      </c>
      <c r="I8" s="60">
        <v>49833</v>
      </c>
      <c r="J8" s="60">
        <v>175833</v>
      </c>
      <c r="K8" s="60">
        <v>170347</v>
      </c>
      <c r="L8" s="60">
        <v>58129</v>
      </c>
      <c r="M8" s="60">
        <v>321221</v>
      </c>
      <c r="N8" s="60">
        <v>549697</v>
      </c>
      <c r="O8" s="60"/>
      <c r="P8" s="60">
        <v>21719</v>
      </c>
      <c r="Q8" s="60">
        <v>757440</v>
      </c>
      <c r="R8" s="60">
        <v>779159</v>
      </c>
      <c r="S8" s="60"/>
      <c r="T8" s="60"/>
      <c r="U8" s="60"/>
      <c r="V8" s="60"/>
      <c r="W8" s="60">
        <v>1504689</v>
      </c>
      <c r="X8" s="60">
        <v>1649997</v>
      </c>
      <c r="Y8" s="60">
        <v>-145308</v>
      </c>
      <c r="Z8" s="140">
        <v>-8.81</v>
      </c>
      <c r="AA8" s="62">
        <v>2500000</v>
      </c>
    </row>
    <row r="9" spans="1:27" ht="12.75">
      <c r="A9" s="135" t="s">
        <v>78</v>
      </c>
      <c r="B9" s="136"/>
      <c r="C9" s="153">
        <f aca="true" t="shared" si="1" ref="C9:Y9">SUM(C10:C14)</f>
        <v>8707809</v>
      </c>
      <c r="D9" s="153">
        <f>SUM(D10:D14)</f>
        <v>0</v>
      </c>
      <c r="E9" s="154">
        <f t="shared" si="1"/>
        <v>6414008</v>
      </c>
      <c r="F9" s="100">
        <f t="shared" si="1"/>
        <v>12234811</v>
      </c>
      <c r="G9" s="100">
        <f t="shared" si="1"/>
        <v>432012</v>
      </c>
      <c r="H9" s="100">
        <f t="shared" si="1"/>
        <v>0</v>
      </c>
      <c r="I9" s="100">
        <f t="shared" si="1"/>
        <v>0</v>
      </c>
      <c r="J9" s="100">
        <f t="shared" si="1"/>
        <v>432012</v>
      </c>
      <c r="K9" s="100">
        <f t="shared" si="1"/>
        <v>1275593</v>
      </c>
      <c r="L9" s="100">
        <f t="shared" si="1"/>
        <v>189817</v>
      </c>
      <c r="M9" s="100">
        <f t="shared" si="1"/>
        <v>802230</v>
      </c>
      <c r="N9" s="100">
        <f t="shared" si="1"/>
        <v>2267640</v>
      </c>
      <c r="O9" s="100">
        <f t="shared" si="1"/>
        <v>90028</v>
      </c>
      <c r="P9" s="100">
        <f t="shared" si="1"/>
        <v>1128723</v>
      </c>
      <c r="Q9" s="100">
        <f t="shared" si="1"/>
        <v>2145758</v>
      </c>
      <c r="R9" s="100">
        <f t="shared" si="1"/>
        <v>3364509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6064161</v>
      </c>
      <c r="X9" s="100">
        <f t="shared" si="1"/>
        <v>4810509</v>
      </c>
      <c r="Y9" s="100">
        <f t="shared" si="1"/>
        <v>1253652</v>
      </c>
      <c r="Z9" s="137">
        <f>+IF(X9&lt;&gt;0,+(Y9/X9)*100,0)</f>
        <v>26.060693369454253</v>
      </c>
      <c r="AA9" s="102">
        <f>SUM(AA10:AA14)</f>
        <v>12234811</v>
      </c>
    </row>
    <row r="10" spans="1:27" ht="12.75">
      <c r="A10" s="138" t="s">
        <v>79</v>
      </c>
      <c r="B10" s="136"/>
      <c r="C10" s="155">
        <v>6877131</v>
      </c>
      <c r="D10" s="155"/>
      <c r="E10" s="156">
        <v>6414008</v>
      </c>
      <c r="F10" s="60">
        <v>7469382</v>
      </c>
      <c r="G10" s="60">
        <v>432012</v>
      </c>
      <c r="H10" s="60"/>
      <c r="I10" s="60"/>
      <c r="J10" s="60">
        <v>432012</v>
      </c>
      <c r="K10" s="60">
        <v>1275593</v>
      </c>
      <c r="L10" s="60">
        <v>189817</v>
      </c>
      <c r="M10" s="60">
        <v>802230</v>
      </c>
      <c r="N10" s="60">
        <v>2267640</v>
      </c>
      <c r="O10" s="60">
        <v>90028</v>
      </c>
      <c r="P10" s="60">
        <v>537665</v>
      </c>
      <c r="Q10" s="60">
        <v>627897</v>
      </c>
      <c r="R10" s="60">
        <v>1255590</v>
      </c>
      <c r="S10" s="60"/>
      <c r="T10" s="60"/>
      <c r="U10" s="60"/>
      <c r="V10" s="60"/>
      <c r="W10" s="60">
        <v>3955242</v>
      </c>
      <c r="X10" s="60">
        <v>4810509</v>
      </c>
      <c r="Y10" s="60">
        <v>-855267</v>
      </c>
      <c r="Z10" s="140">
        <v>-17.78</v>
      </c>
      <c r="AA10" s="62">
        <v>7469382</v>
      </c>
    </row>
    <row r="11" spans="1:27" ht="12.75">
      <c r="A11" s="138" t="s">
        <v>80</v>
      </c>
      <c r="B11" s="136"/>
      <c r="C11" s="155">
        <v>1752257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78421</v>
      </c>
      <c r="D12" s="155"/>
      <c r="E12" s="156"/>
      <c r="F12" s="60">
        <v>4765429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591058</v>
      </c>
      <c r="Q12" s="60">
        <v>1517861</v>
      </c>
      <c r="R12" s="60">
        <v>2108919</v>
      </c>
      <c r="S12" s="60"/>
      <c r="T12" s="60"/>
      <c r="U12" s="60"/>
      <c r="V12" s="60"/>
      <c r="W12" s="60">
        <v>2108919</v>
      </c>
      <c r="X12" s="60"/>
      <c r="Y12" s="60">
        <v>2108919</v>
      </c>
      <c r="Z12" s="140"/>
      <c r="AA12" s="62">
        <v>4765429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19231244</v>
      </c>
      <c r="D15" s="153">
        <f>SUM(D16:D18)</f>
        <v>0</v>
      </c>
      <c r="E15" s="154">
        <f t="shared" si="2"/>
        <v>21002384</v>
      </c>
      <c r="F15" s="100">
        <f t="shared" si="2"/>
        <v>21982384</v>
      </c>
      <c r="G15" s="100">
        <f t="shared" si="2"/>
        <v>0</v>
      </c>
      <c r="H15" s="100">
        <f t="shared" si="2"/>
        <v>0</v>
      </c>
      <c r="I15" s="100">
        <f t="shared" si="2"/>
        <v>26100</v>
      </c>
      <c r="J15" s="100">
        <f t="shared" si="2"/>
        <v>26100</v>
      </c>
      <c r="K15" s="100">
        <f t="shared" si="2"/>
        <v>277984</v>
      </c>
      <c r="L15" s="100">
        <f t="shared" si="2"/>
        <v>420850</v>
      </c>
      <c r="M15" s="100">
        <f t="shared" si="2"/>
        <v>121955</v>
      </c>
      <c r="N15" s="100">
        <f t="shared" si="2"/>
        <v>820789</v>
      </c>
      <c r="O15" s="100">
        <f t="shared" si="2"/>
        <v>0</v>
      </c>
      <c r="P15" s="100">
        <f t="shared" si="2"/>
        <v>3282083</v>
      </c>
      <c r="Q15" s="100">
        <f t="shared" si="2"/>
        <v>3042818</v>
      </c>
      <c r="R15" s="100">
        <f t="shared" si="2"/>
        <v>6324901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7171790</v>
      </c>
      <c r="X15" s="100">
        <f t="shared" si="2"/>
        <v>15751791</v>
      </c>
      <c r="Y15" s="100">
        <f t="shared" si="2"/>
        <v>-8580001</v>
      </c>
      <c r="Z15" s="137">
        <f>+IF(X15&lt;&gt;0,+(Y15/X15)*100,0)</f>
        <v>-54.47000280793467</v>
      </c>
      <c r="AA15" s="102">
        <f>SUM(AA16:AA18)</f>
        <v>21982384</v>
      </c>
    </row>
    <row r="16" spans="1:27" ht="12.75">
      <c r="A16" s="138" t="s">
        <v>85</v>
      </c>
      <c r="B16" s="136"/>
      <c r="C16" s="155">
        <v>19263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48484</v>
      </c>
      <c r="Q16" s="60">
        <v>227620</v>
      </c>
      <c r="R16" s="60">
        <v>276104</v>
      </c>
      <c r="S16" s="60"/>
      <c r="T16" s="60"/>
      <c r="U16" s="60"/>
      <c r="V16" s="60"/>
      <c r="W16" s="60">
        <v>276104</v>
      </c>
      <c r="X16" s="60"/>
      <c r="Y16" s="60">
        <v>276104</v>
      </c>
      <c r="Z16" s="140"/>
      <c r="AA16" s="62"/>
    </row>
    <row r="17" spans="1:27" ht="12.75">
      <c r="A17" s="138" t="s">
        <v>86</v>
      </c>
      <c r="B17" s="136"/>
      <c r="C17" s="155">
        <v>19211981</v>
      </c>
      <c r="D17" s="155"/>
      <c r="E17" s="156">
        <v>21002384</v>
      </c>
      <c r="F17" s="60">
        <v>21982384</v>
      </c>
      <c r="G17" s="60"/>
      <c r="H17" s="60"/>
      <c r="I17" s="60">
        <v>26100</v>
      </c>
      <c r="J17" s="60">
        <v>26100</v>
      </c>
      <c r="K17" s="60">
        <v>277984</v>
      </c>
      <c r="L17" s="60">
        <v>420850</v>
      </c>
      <c r="M17" s="60">
        <v>121955</v>
      </c>
      <c r="N17" s="60">
        <v>820789</v>
      </c>
      <c r="O17" s="60"/>
      <c r="P17" s="60">
        <v>3233599</v>
      </c>
      <c r="Q17" s="60">
        <v>2815198</v>
      </c>
      <c r="R17" s="60">
        <v>6048797</v>
      </c>
      <c r="S17" s="60"/>
      <c r="T17" s="60"/>
      <c r="U17" s="60"/>
      <c r="V17" s="60"/>
      <c r="W17" s="60">
        <v>6895686</v>
      </c>
      <c r="X17" s="60">
        <v>15751791</v>
      </c>
      <c r="Y17" s="60">
        <v>-8856105</v>
      </c>
      <c r="Z17" s="140">
        <v>-56.22</v>
      </c>
      <c r="AA17" s="62">
        <v>21982384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5164445</v>
      </c>
      <c r="D19" s="153">
        <f>SUM(D20:D23)</f>
        <v>0</v>
      </c>
      <c r="E19" s="154">
        <f t="shared" si="3"/>
        <v>7353708</v>
      </c>
      <c r="F19" s="100">
        <f t="shared" si="3"/>
        <v>2115279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426093</v>
      </c>
      <c r="N19" s="100">
        <f t="shared" si="3"/>
        <v>426093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426093</v>
      </c>
      <c r="X19" s="100">
        <f t="shared" si="3"/>
        <v>5515281</v>
      </c>
      <c r="Y19" s="100">
        <f t="shared" si="3"/>
        <v>-5089188</v>
      </c>
      <c r="Z19" s="137">
        <f>+IF(X19&lt;&gt;0,+(Y19/X19)*100,0)</f>
        <v>-92.27431929578927</v>
      </c>
      <c r="AA19" s="102">
        <f>SUM(AA20:AA23)</f>
        <v>2115279</v>
      </c>
    </row>
    <row r="20" spans="1:27" ht="12.75">
      <c r="A20" s="138" t="s">
        <v>89</v>
      </c>
      <c r="B20" s="136"/>
      <c r="C20" s="155"/>
      <c r="D20" s="155"/>
      <c r="E20" s="156">
        <v>2865429</v>
      </c>
      <c r="F20" s="60">
        <v>127000</v>
      </c>
      <c r="G20" s="60"/>
      <c r="H20" s="60"/>
      <c r="I20" s="60"/>
      <c r="J20" s="60"/>
      <c r="K20" s="60"/>
      <c r="L20" s="60"/>
      <c r="M20" s="60">
        <v>426093</v>
      </c>
      <c r="N20" s="60">
        <v>426093</v>
      </c>
      <c r="O20" s="60"/>
      <c r="P20" s="60"/>
      <c r="Q20" s="60"/>
      <c r="R20" s="60"/>
      <c r="S20" s="60"/>
      <c r="T20" s="60"/>
      <c r="U20" s="60"/>
      <c r="V20" s="60"/>
      <c r="W20" s="60">
        <v>426093</v>
      </c>
      <c r="X20" s="60">
        <v>2149074</v>
      </c>
      <c r="Y20" s="60">
        <v>-1722981</v>
      </c>
      <c r="Z20" s="140">
        <v>-80.17</v>
      </c>
      <c r="AA20" s="62">
        <v>127000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5164445</v>
      </c>
      <c r="D23" s="155"/>
      <c r="E23" s="156">
        <v>4488279</v>
      </c>
      <c r="F23" s="60">
        <v>1988279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3366207</v>
      </c>
      <c r="Y23" s="60">
        <v>-3366207</v>
      </c>
      <c r="Z23" s="140">
        <v>-100</v>
      </c>
      <c r="AA23" s="62">
        <v>1988279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48154077</v>
      </c>
      <c r="D25" s="217">
        <f>+D5+D9+D15+D19+D24</f>
        <v>0</v>
      </c>
      <c r="E25" s="230">
        <f t="shared" si="4"/>
        <v>41470100</v>
      </c>
      <c r="F25" s="219">
        <f t="shared" si="4"/>
        <v>43832474</v>
      </c>
      <c r="G25" s="219">
        <f t="shared" si="4"/>
        <v>432012</v>
      </c>
      <c r="H25" s="219">
        <f t="shared" si="4"/>
        <v>602800</v>
      </c>
      <c r="I25" s="219">
        <f t="shared" si="4"/>
        <v>275683</v>
      </c>
      <c r="J25" s="219">
        <f t="shared" si="4"/>
        <v>1310495</v>
      </c>
      <c r="K25" s="219">
        <f t="shared" si="4"/>
        <v>1723924</v>
      </c>
      <c r="L25" s="219">
        <f t="shared" si="4"/>
        <v>668796</v>
      </c>
      <c r="M25" s="219">
        <f t="shared" si="4"/>
        <v>1671499</v>
      </c>
      <c r="N25" s="219">
        <f t="shared" si="4"/>
        <v>4064219</v>
      </c>
      <c r="O25" s="219">
        <f t="shared" si="4"/>
        <v>90028</v>
      </c>
      <c r="P25" s="219">
        <f t="shared" si="4"/>
        <v>4432525</v>
      </c>
      <c r="Q25" s="219">
        <f t="shared" si="4"/>
        <v>6204586</v>
      </c>
      <c r="R25" s="219">
        <f t="shared" si="4"/>
        <v>10727139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16101853</v>
      </c>
      <c r="X25" s="219">
        <f t="shared" si="4"/>
        <v>31102578</v>
      </c>
      <c r="Y25" s="219">
        <f t="shared" si="4"/>
        <v>-15000725</v>
      </c>
      <c r="Z25" s="231">
        <f>+IF(X25&lt;&gt;0,+(Y25/X25)*100,0)</f>
        <v>-48.22984448427394</v>
      </c>
      <c r="AA25" s="232">
        <f>+AA5+AA9+AA15+AA19+AA24</f>
        <v>43832474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30614700</v>
      </c>
      <c r="D28" s="155"/>
      <c r="E28" s="156">
        <v>32670100</v>
      </c>
      <c r="F28" s="60">
        <v>30850100</v>
      </c>
      <c r="G28" s="60"/>
      <c r="H28" s="60"/>
      <c r="I28" s="60">
        <v>26100</v>
      </c>
      <c r="J28" s="60">
        <v>26100</v>
      </c>
      <c r="K28" s="60">
        <v>536635</v>
      </c>
      <c r="L28" s="60">
        <v>420850</v>
      </c>
      <c r="M28" s="60">
        <v>761077</v>
      </c>
      <c r="N28" s="60">
        <v>1718562</v>
      </c>
      <c r="O28" s="60">
        <v>90028</v>
      </c>
      <c r="P28" s="60">
        <v>4143966</v>
      </c>
      <c r="Q28" s="60">
        <v>4757056</v>
      </c>
      <c r="R28" s="60">
        <v>8991050</v>
      </c>
      <c r="S28" s="60"/>
      <c r="T28" s="60"/>
      <c r="U28" s="60"/>
      <c r="V28" s="60"/>
      <c r="W28" s="60">
        <v>10735712</v>
      </c>
      <c r="X28" s="60">
        <v>24502572</v>
      </c>
      <c r="Y28" s="60">
        <v>-13766860</v>
      </c>
      <c r="Z28" s="140">
        <v>-56.19</v>
      </c>
      <c r="AA28" s="155">
        <v>30850100</v>
      </c>
    </row>
    <row r="29" spans="1:27" ht="12.75">
      <c r="A29" s="234" t="s">
        <v>134</v>
      </c>
      <c r="B29" s="136"/>
      <c r="C29" s="155"/>
      <c r="D29" s="155"/>
      <c r="E29" s="156"/>
      <c r="F29" s="60">
        <v>3000000</v>
      </c>
      <c r="G29" s="60"/>
      <c r="H29" s="60"/>
      <c r="I29" s="60"/>
      <c r="J29" s="60"/>
      <c r="K29" s="60"/>
      <c r="L29" s="60"/>
      <c r="M29" s="60">
        <v>410071</v>
      </c>
      <c r="N29" s="60">
        <v>410071</v>
      </c>
      <c r="O29" s="60"/>
      <c r="P29" s="60"/>
      <c r="Q29" s="60"/>
      <c r="R29" s="60"/>
      <c r="S29" s="60"/>
      <c r="T29" s="60"/>
      <c r="U29" s="60"/>
      <c r="V29" s="60"/>
      <c r="W29" s="60">
        <v>410071</v>
      </c>
      <c r="X29" s="60"/>
      <c r="Y29" s="60">
        <v>410071</v>
      </c>
      <c r="Z29" s="140"/>
      <c r="AA29" s="62">
        <v>3000000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30614700</v>
      </c>
      <c r="D32" s="210">
        <f>SUM(D28:D31)</f>
        <v>0</v>
      </c>
      <c r="E32" s="211">
        <f t="shared" si="5"/>
        <v>32670100</v>
      </c>
      <c r="F32" s="77">
        <f t="shared" si="5"/>
        <v>33850100</v>
      </c>
      <c r="G32" s="77">
        <f t="shared" si="5"/>
        <v>0</v>
      </c>
      <c r="H32" s="77">
        <f t="shared" si="5"/>
        <v>0</v>
      </c>
      <c r="I32" s="77">
        <f t="shared" si="5"/>
        <v>26100</v>
      </c>
      <c r="J32" s="77">
        <f t="shared" si="5"/>
        <v>26100</v>
      </c>
      <c r="K32" s="77">
        <f t="shared" si="5"/>
        <v>536635</v>
      </c>
      <c r="L32" s="77">
        <f t="shared" si="5"/>
        <v>420850</v>
      </c>
      <c r="M32" s="77">
        <f t="shared" si="5"/>
        <v>1171148</v>
      </c>
      <c r="N32" s="77">
        <f t="shared" si="5"/>
        <v>2128633</v>
      </c>
      <c r="O32" s="77">
        <f t="shared" si="5"/>
        <v>90028</v>
      </c>
      <c r="P32" s="77">
        <f t="shared" si="5"/>
        <v>4143966</v>
      </c>
      <c r="Q32" s="77">
        <f t="shared" si="5"/>
        <v>4757056</v>
      </c>
      <c r="R32" s="77">
        <f t="shared" si="5"/>
        <v>8991050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11145783</v>
      </c>
      <c r="X32" s="77">
        <f t="shared" si="5"/>
        <v>24502572</v>
      </c>
      <c r="Y32" s="77">
        <f t="shared" si="5"/>
        <v>-13356789</v>
      </c>
      <c r="Z32" s="212">
        <f>+IF(X32&lt;&gt;0,+(Y32/X32)*100,0)</f>
        <v>-54.511783497667096</v>
      </c>
      <c r="AA32" s="79">
        <f>SUM(AA28:AA31)</f>
        <v>33850100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121955</v>
      </c>
      <c r="N33" s="60">
        <v>121955</v>
      </c>
      <c r="O33" s="60"/>
      <c r="P33" s="60"/>
      <c r="Q33" s="60"/>
      <c r="R33" s="60"/>
      <c r="S33" s="60"/>
      <c r="T33" s="60"/>
      <c r="U33" s="60"/>
      <c r="V33" s="60"/>
      <c r="W33" s="60">
        <v>121955</v>
      </c>
      <c r="X33" s="60"/>
      <c r="Y33" s="60">
        <v>121955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17539378</v>
      </c>
      <c r="D35" s="155"/>
      <c r="E35" s="156">
        <v>8800000</v>
      </c>
      <c r="F35" s="60">
        <v>9982374</v>
      </c>
      <c r="G35" s="60">
        <v>432012</v>
      </c>
      <c r="H35" s="60">
        <v>602800</v>
      </c>
      <c r="I35" s="60">
        <v>249583</v>
      </c>
      <c r="J35" s="60">
        <v>1284395</v>
      </c>
      <c r="K35" s="60">
        <v>1187289</v>
      </c>
      <c r="L35" s="60">
        <v>247946</v>
      </c>
      <c r="M35" s="60">
        <v>378396</v>
      </c>
      <c r="N35" s="60">
        <v>1813631</v>
      </c>
      <c r="O35" s="60"/>
      <c r="P35" s="60">
        <v>288559</v>
      </c>
      <c r="Q35" s="60">
        <v>1447530</v>
      </c>
      <c r="R35" s="60">
        <v>1736089</v>
      </c>
      <c r="S35" s="60"/>
      <c r="T35" s="60"/>
      <c r="U35" s="60"/>
      <c r="V35" s="60"/>
      <c r="W35" s="60">
        <v>4834115</v>
      </c>
      <c r="X35" s="60">
        <v>6599997</v>
      </c>
      <c r="Y35" s="60">
        <v>-1765882</v>
      </c>
      <c r="Z35" s="140">
        <v>-26.76</v>
      </c>
      <c r="AA35" s="62">
        <v>9982374</v>
      </c>
    </row>
    <row r="36" spans="1:27" ht="12.75">
      <c r="A36" s="238" t="s">
        <v>139</v>
      </c>
      <c r="B36" s="149"/>
      <c r="C36" s="222">
        <f aca="true" t="shared" si="6" ref="C36:Y36">SUM(C32:C35)</f>
        <v>48154078</v>
      </c>
      <c r="D36" s="222">
        <f>SUM(D32:D35)</f>
        <v>0</v>
      </c>
      <c r="E36" s="218">
        <f t="shared" si="6"/>
        <v>41470100</v>
      </c>
      <c r="F36" s="220">
        <f t="shared" si="6"/>
        <v>43832474</v>
      </c>
      <c r="G36" s="220">
        <f t="shared" si="6"/>
        <v>432012</v>
      </c>
      <c r="H36" s="220">
        <f t="shared" si="6"/>
        <v>602800</v>
      </c>
      <c r="I36" s="220">
        <f t="shared" si="6"/>
        <v>275683</v>
      </c>
      <c r="J36" s="220">
        <f t="shared" si="6"/>
        <v>1310495</v>
      </c>
      <c r="K36" s="220">
        <f t="shared" si="6"/>
        <v>1723924</v>
      </c>
      <c r="L36" s="220">
        <f t="shared" si="6"/>
        <v>668796</v>
      </c>
      <c r="M36" s="220">
        <f t="shared" si="6"/>
        <v>1671499</v>
      </c>
      <c r="N36" s="220">
        <f t="shared" si="6"/>
        <v>4064219</v>
      </c>
      <c r="O36" s="220">
        <f t="shared" si="6"/>
        <v>90028</v>
      </c>
      <c r="P36" s="220">
        <f t="shared" si="6"/>
        <v>4432525</v>
      </c>
      <c r="Q36" s="220">
        <f t="shared" si="6"/>
        <v>6204586</v>
      </c>
      <c r="R36" s="220">
        <f t="shared" si="6"/>
        <v>10727139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16101853</v>
      </c>
      <c r="X36" s="220">
        <f t="shared" si="6"/>
        <v>31102569</v>
      </c>
      <c r="Y36" s="220">
        <f t="shared" si="6"/>
        <v>-15000716</v>
      </c>
      <c r="Z36" s="221">
        <f>+IF(X36&lt;&gt;0,+(Y36/X36)*100,0)</f>
        <v>-48.22982950379436</v>
      </c>
      <c r="AA36" s="239">
        <f>SUM(AA32:AA35)</f>
        <v>43832474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28295562</v>
      </c>
      <c r="D6" s="155"/>
      <c r="E6" s="59"/>
      <c r="F6" s="60"/>
      <c r="G6" s="60">
        <v>12803062</v>
      </c>
      <c r="H6" s="60">
        <v>2523412</v>
      </c>
      <c r="I6" s="60">
        <v>145308</v>
      </c>
      <c r="J6" s="60">
        <v>145308</v>
      </c>
      <c r="K6" s="60">
        <v>10639303</v>
      </c>
      <c r="L6" s="60">
        <v>16476618</v>
      </c>
      <c r="M6" s="60">
        <v>51413810</v>
      </c>
      <c r="N6" s="60">
        <v>51413810</v>
      </c>
      <c r="O6" s="60">
        <v>38184899</v>
      </c>
      <c r="P6" s="60">
        <v>4742887</v>
      </c>
      <c r="Q6" s="60">
        <v>50374266</v>
      </c>
      <c r="R6" s="60">
        <v>50374266</v>
      </c>
      <c r="S6" s="60"/>
      <c r="T6" s="60"/>
      <c r="U6" s="60"/>
      <c r="V6" s="60"/>
      <c r="W6" s="60">
        <v>50374266</v>
      </c>
      <c r="X6" s="60"/>
      <c r="Y6" s="60">
        <v>50374266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>
        <v>46272488</v>
      </c>
      <c r="H7" s="60">
        <v>20520310</v>
      </c>
      <c r="I7" s="60">
        <v>15857623</v>
      </c>
      <c r="J7" s="60">
        <v>15857623</v>
      </c>
      <c r="K7" s="60">
        <v>-3955549</v>
      </c>
      <c r="L7" s="60">
        <v>5699801</v>
      </c>
      <c r="M7" s="60">
        <v>5731512</v>
      </c>
      <c r="N7" s="60">
        <v>5731512</v>
      </c>
      <c r="O7" s="60">
        <v>5768062</v>
      </c>
      <c r="P7" s="60">
        <v>27645025</v>
      </c>
      <c r="Q7" s="60">
        <v>5400040</v>
      </c>
      <c r="R7" s="60">
        <v>5400040</v>
      </c>
      <c r="S7" s="60"/>
      <c r="T7" s="60"/>
      <c r="U7" s="60"/>
      <c r="V7" s="60"/>
      <c r="W7" s="60">
        <v>5400040</v>
      </c>
      <c r="X7" s="60"/>
      <c r="Y7" s="60">
        <v>5400040</v>
      </c>
      <c r="Z7" s="140"/>
      <c r="AA7" s="62"/>
    </row>
    <row r="8" spans="1:27" ht="12.75">
      <c r="A8" s="249" t="s">
        <v>145</v>
      </c>
      <c r="B8" s="182"/>
      <c r="C8" s="155">
        <v>7469630</v>
      </c>
      <c r="D8" s="155"/>
      <c r="E8" s="59">
        <v>34768000</v>
      </c>
      <c r="F8" s="60">
        <v>30679966</v>
      </c>
      <c r="G8" s="60">
        <v>30243283</v>
      </c>
      <c r="H8" s="60">
        <v>3056759</v>
      </c>
      <c r="I8" s="60">
        <v>3719479</v>
      </c>
      <c r="J8" s="60">
        <v>3719479</v>
      </c>
      <c r="K8" s="60">
        <v>1439805</v>
      </c>
      <c r="L8" s="60">
        <v>7101763</v>
      </c>
      <c r="M8" s="60">
        <v>7695326</v>
      </c>
      <c r="N8" s="60">
        <v>7695326</v>
      </c>
      <c r="O8" s="60">
        <v>8135585</v>
      </c>
      <c r="P8" s="60">
        <v>10193060</v>
      </c>
      <c r="Q8" s="60">
        <v>4435407</v>
      </c>
      <c r="R8" s="60">
        <v>4435407</v>
      </c>
      <c r="S8" s="60"/>
      <c r="T8" s="60"/>
      <c r="U8" s="60"/>
      <c r="V8" s="60"/>
      <c r="W8" s="60">
        <v>4435407</v>
      </c>
      <c r="X8" s="60">
        <v>23009975</v>
      </c>
      <c r="Y8" s="60">
        <v>-18574568</v>
      </c>
      <c r="Z8" s="140">
        <v>-80.72</v>
      </c>
      <c r="AA8" s="62">
        <v>30679966</v>
      </c>
    </row>
    <row r="9" spans="1:27" ht="12.75">
      <c r="A9" s="249" t="s">
        <v>146</v>
      </c>
      <c r="B9" s="182"/>
      <c r="C9" s="155">
        <v>9239341</v>
      </c>
      <c r="D9" s="155"/>
      <c r="E9" s="59">
        <v>2435000</v>
      </c>
      <c r="F9" s="60">
        <v>2435367</v>
      </c>
      <c r="G9" s="60">
        <v>6259489</v>
      </c>
      <c r="H9" s="60">
        <v>35546</v>
      </c>
      <c r="I9" s="60">
        <v>23064</v>
      </c>
      <c r="J9" s="60">
        <v>23064</v>
      </c>
      <c r="K9" s="60">
        <v>36208</v>
      </c>
      <c r="L9" s="60">
        <v>3891236</v>
      </c>
      <c r="M9" s="60">
        <v>3892594</v>
      </c>
      <c r="N9" s="60">
        <v>3892594</v>
      </c>
      <c r="O9" s="60">
        <v>3890186</v>
      </c>
      <c r="P9" s="60">
        <v>8584129</v>
      </c>
      <c r="Q9" s="60">
        <v>3889907</v>
      </c>
      <c r="R9" s="60">
        <v>3889907</v>
      </c>
      <c r="S9" s="60"/>
      <c r="T9" s="60"/>
      <c r="U9" s="60"/>
      <c r="V9" s="60"/>
      <c r="W9" s="60">
        <v>3889907</v>
      </c>
      <c r="X9" s="60">
        <v>1826525</v>
      </c>
      <c r="Y9" s="60">
        <v>2063382</v>
      </c>
      <c r="Z9" s="140">
        <v>112.97</v>
      </c>
      <c r="AA9" s="62">
        <v>2435367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45004533</v>
      </c>
      <c r="D12" s="168">
        <f>SUM(D6:D11)</f>
        <v>0</v>
      </c>
      <c r="E12" s="72">
        <f t="shared" si="0"/>
        <v>37203000</v>
      </c>
      <c r="F12" s="73">
        <f t="shared" si="0"/>
        <v>33115333</v>
      </c>
      <c r="G12" s="73">
        <f t="shared" si="0"/>
        <v>95578322</v>
      </c>
      <c r="H12" s="73">
        <f t="shared" si="0"/>
        <v>26136027</v>
      </c>
      <c r="I12" s="73">
        <f t="shared" si="0"/>
        <v>19745474</v>
      </c>
      <c r="J12" s="73">
        <f t="shared" si="0"/>
        <v>19745474</v>
      </c>
      <c r="K12" s="73">
        <f t="shared" si="0"/>
        <v>8159767</v>
      </c>
      <c r="L12" s="73">
        <f t="shared" si="0"/>
        <v>33169418</v>
      </c>
      <c r="M12" s="73">
        <f t="shared" si="0"/>
        <v>68733242</v>
      </c>
      <c r="N12" s="73">
        <f t="shared" si="0"/>
        <v>68733242</v>
      </c>
      <c r="O12" s="73">
        <f t="shared" si="0"/>
        <v>55978732</v>
      </c>
      <c r="P12" s="73">
        <f t="shared" si="0"/>
        <v>51165101</v>
      </c>
      <c r="Q12" s="73">
        <f t="shared" si="0"/>
        <v>64099620</v>
      </c>
      <c r="R12" s="73">
        <f t="shared" si="0"/>
        <v>64099620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64099620</v>
      </c>
      <c r="X12" s="73">
        <f t="shared" si="0"/>
        <v>24836500</v>
      </c>
      <c r="Y12" s="73">
        <f t="shared" si="0"/>
        <v>39263120</v>
      </c>
      <c r="Z12" s="170">
        <f>+IF(X12&lt;&gt;0,+(Y12/X12)*100,0)</f>
        <v>158.0863648259618</v>
      </c>
      <c r="AA12" s="74">
        <f>SUM(AA6:AA11)</f>
        <v>33115333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>
        <v>33287</v>
      </c>
      <c r="I16" s="159">
        <v>61227</v>
      </c>
      <c r="J16" s="60">
        <v>61227</v>
      </c>
      <c r="K16" s="159">
        <v>76427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4247340</v>
      </c>
      <c r="D17" s="155"/>
      <c r="E17" s="59">
        <v>6434000</v>
      </c>
      <c r="F17" s="60">
        <v>6433761</v>
      </c>
      <c r="G17" s="60">
        <v>6432761</v>
      </c>
      <c r="H17" s="60"/>
      <c r="I17" s="60"/>
      <c r="J17" s="60"/>
      <c r="K17" s="60"/>
      <c r="L17" s="60">
        <v>4247340</v>
      </c>
      <c r="M17" s="60">
        <v>4247340</v>
      </c>
      <c r="N17" s="60">
        <v>4247340</v>
      </c>
      <c r="O17" s="60">
        <v>4247340</v>
      </c>
      <c r="P17" s="60">
        <v>4247340</v>
      </c>
      <c r="Q17" s="60">
        <v>4247340</v>
      </c>
      <c r="R17" s="60">
        <v>4247340</v>
      </c>
      <c r="S17" s="60"/>
      <c r="T17" s="60"/>
      <c r="U17" s="60"/>
      <c r="V17" s="60"/>
      <c r="W17" s="60">
        <v>4247340</v>
      </c>
      <c r="X17" s="60">
        <v>4825321</v>
      </c>
      <c r="Y17" s="60">
        <v>-577981</v>
      </c>
      <c r="Z17" s="140">
        <v>-11.98</v>
      </c>
      <c r="AA17" s="62">
        <v>6433761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408287626</v>
      </c>
      <c r="D19" s="155"/>
      <c r="E19" s="59">
        <v>481373000</v>
      </c>
      <c r="F19" s="60">
        <v>416081114</v>
      </c>
      <c r="G19" s="60">
        <v>451321433</v>
      </c>
      <c r="H19" s="60">
        <v>-3085295</v>
      </c>
      <c r="I19" s="60">
        <v>-4877371</v>
      </c>
      <c r="J19" s="60">
        <v>-4877371</v>
      </c>
      <c r="K19" s="60">
        <v>-5216069</v>
      </c>
      <c r="L19" s="60">
        <v>401860269</v>
      </c>
      <c r="M19" s="60">
        <v>409443197</v>
      </c>
      <c r="N19" s="60">
        <v>409443197</v>
      </c>
      <c r="O19" s="60">
        <v>407470603</v>
      </c>
      <c r="P19" s="60">
        <v>401683916</v>
      </c>
      <c r="Q19" s="60">
        <v>406008420</v>
      </c>
      <c r="R19" s="60">
        <v>406008420</v>
      </c>
      <c r="S19" s="60"/>
      <c r="T19" s="60"/>
      <c r="U19" s="60"/>
      <c r="V19" s="60"/>
      <c r="W19" s="60">
        <v>406008420</v>
      </c>
      <c r="X19" s="60">
        <v>312060836</v>
      </c>
      <c r="Y19" s="60">
        <v>93947584</v>
      </c>
      <c r="Z19" s="140">
        <v>30.11</v>
      </c>
      <c r="AA19" s="62">
        <v>416081114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130767</v>
      </c>
      <c r="D22" s="155"/>
      <c r="E22" s="59">
        <v>104000</v>
      </c>
      <c r="F22" s="60">
        <v>203967</v>
      </c>
      <c r="G22" s="60">
        <v>206752</v>
      </c>
      <c r="H22" s="60"/>
      <c r="I22" s="60"/>
      <c r="J22" s="60"/>
      <c r="K22" s="60"/>
      <c r="L22" s="60">
        <v>130767</v>
      </c>
      <c r="M22" s="60">
        <v>130767</v>
      </c>
      <c r="N22" s="60">
        <v>130767</v>
      </c>
      <c r="O22" s="60">
        <v>130767</v>
      </c>
      <c r="P22" s="60">
        <v>130766</v>
      </c>
      <c r="Q22" s="60">
        <v>130767</v>
      </c>
      <c r="R22" s="60">
        <v>130767</v>
      </c>
      <c r="S22" s="60"/>
      <c r="T22" s="60"/>
      <c r="U22" s="60"/>
      <c r="V22" s="60"/>
      <c r="W22" s="60">
        <v>130767</v>
      </c>
      <c r="X22" s="60">
        <v>152975</v>
      </c>
      <c r="Y22" s="60">
        <v>-22208</v>
      </c>
      <c r="Z22" s="140">
        <v>-14.52</v>
      </c>
      <c r="AA22" s="62">
        <v>203967</v>
      </c>
    </row>
    <row r="23" spans="1:27" ht="12.75">
      <c r="A23" s="249" t="s">
        <v>158</v>
      </c>
      <c r="B23" s="182"/>
      <c r="C23" s="155">
        <v>182536</v>
      </c>
      <c r="D23" s="155"/>
      <c r="E23" s="59">
        <v>183000</v>
      </c>
      <c r="F23" s="60">
        <v>182536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>
        <v>182536</v>
      </c>
      <c r="Q23" s="60"/>
      <c r="R23" s="159"/>
      <c r="S23" s="159"/>
      <c r="T23" s="60"/>
      <c r="U23" s="159"/>
      <c r="V23" s="159"/>
      <c r="W23" s="159"/>
      <c r="X23" s="60">
        <v>136902</v>
      </c>
      <c r="Y23" s="159">
        <v>-136902</v>
      </c>
      <c r="Z23" s="141">
        <v>-100</v>
      </c>
      <c r="AA23" s="225">
        <v>182536</v>
      </c>
    </row>
    <row r="24" spans="1:27" ht="12.75">
      <c r="A24" s="250" t="s">
        <v>57</v>
      </c>
      <c r="B24" s="253"/>
      <c r="C24" s="168">
        <f aca="true" t="shared" si="1" ref="C24:Y24">SUM(C15:C23)</f>
        <v>412848269</v>
      </c>
      <c r="D24" s="168">
        <f>SUM(D15:D23)</f>
        <v>0</v>
      </c>
      <c r="E24" s="76">
        <f t="shared" si="1"/>
        <v>488094000</v>
      </c>
      <c r="F24" s="77">
        <f t="shared" si="1"/>
        <v>422901378</v>
      </c>
      <c r="G24" s="77">
        <f t="shared" si="1"/>
        <v>457960946</v>
      </c>
      <c r="H24" s="77">
        <f t="shared" si="1"/>
        <v>-3052008</v>
      </c>
      <c r="I24" s="77">
        <f t="shared" si="1"/>
        <v>-4816144</v>
      </c>
      <c r="J24" s="77">
        <f t="shared" si="1"/>
        <v>-4816144</v>
      </c>
      <c r="K24" s="77">
        <f t="shared" si="1"/>
        <v>-5139642</v>
      </c>
      <c r="L24" s="77">
        <f t="shared" si="1"/>
        <v>406238376</v>
      </c>
      <c r="M24" s="77">
        <f t="shared" si="1"/>
        <v>413821304</v>
      </c>
      <c r="N24" s="77">
        <f t="shared" si="1"/>
        <v>413821304</v>
      </c>
      <c r="O24" s="77">
        <f t="shared" si="1"/>
        <v>411848710</v>
      </c>
      <c r="P24" s="77">
        <f t="shared" si="1"/>
        <v>406244558</v>
      </c>
      <c r="Q24" s="77">
        <f t="shared" si="1"/>
        <v>410386527</v>
      </c>
      <c r="R24" s="77">
        <f t="shared" si="1"/>
        <v>410386527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410386527</v>
      </c>
      <c r="X24" s="77">
        <f t="shared" si="1"/>
        <v>317176034</v>
      </c>
      <c r="Y24" s="77">
        <f t="shared" si="1"/>
        <v>93210493</v>
      </c>
      <c r="Z24" s="212">
        <f>+IF(X24&lt;&gt;0,+(Y24/X24)*100,0)</f>
        <v>29.38762170158165</v>
      </c>
      <c r="AA24" s="79">
        <f>SUM(AA15:AA23)</f>
        <v>422901378</v>
      </c>
    </row>
    <row r="25" spans="1:27" ht="12.75">
      <c r="A25" s="250" t="s">
        <v>159</v>
      </c>
      <c r="B25" s="251"/>
      <c r="C25" s="168">
        <f aca="true" t="shared" si="2" ref="C25:Y25">+C12+C24</f>
        <v>457852802</v>
      </c>
      <c r="D25" s="168">
        <f>+D12+D24</f>
        <v>0</v>
      </c>
      <c r="E25" s="72">
        <f t="shared" si="2"/>
        <v>525297000</v>
      </c>
      <c r="F25" s="73">
        <f t="shared" si="2"/>
        <v>456016711</v>
      </c>
      <c r="G25" s="73">
        <f t="shared" si="2"/>
        <v>553539268</v>
      </c>
      <c r="H25" s="73">
        <f t="shared" si="2"/>
        <v>23084019</v>
      </c>
      <c r="I25" s="73">
        <f t="shared" si="2"/>
        <v>14929330</v>
      </c>
      <c r="J25" s="73">
        <f t="shared" si="2"/>
        <v>14929330</v>
      </c>
      <c r="K25" s="73">
        <f t="shared" si="2"/>
        <v>3020125</v>
      </c>
      <c r="L25" s="73">
        <f t="shared" si="2"/>
        <v>439407794</v>
      </c>
      <c r="M25" s="73">
        <f t="shared" si="2"/>
        <v>482554546</v>
      </c>
      <c r="N25" s="73">
        <f t="shared" si="2"/>
        <v>482554546</v>
      </c>
      <c r="O25" s="73">
        <f t="shared" si="2"/>
        <v>467827442</v>
      </c>
      <c r="P25" s="73">
        <f t="shared" si="2"/>
        <v>457409659</v>
      </c>
      <c r="Q25" s="73">
        <f t="shared" si="2"/>
        <v>474486147</v>
      </c>
      <c r="R25" s="73">
        <f t="shared" si="2"/>
        <v>474486147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474486147</v>
      </c>
      <c r="X25" s="73">
        <f t="shared" si="2"/>
        <v>342012534</v>
      </c>
      <c r="Y25" s="73">
        <f t="shared" si="2"/>
        <v>132473613</v>
      </c>
      <c r="Z25" s="170">
        <f>+IF(X25&lt;&gt;0,+(Y25/X25)*100,0)</f>
        <v>38.73355501058917</v>
      </c>
      <c r="AA25" s="74">
        <f>+AA12+AA24</f>
        <v>456016711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9249000</v>
      </c>
      <c r="F29" s="60"/>
      <c r="G29" s="60"/>
      <c r="H29" s="60">
        <v>1570340</v>
      </c>
      <c r="I29" s="60">
        <v>1479892</v>
      </c>
      <c r="J29" s="60">
        <v>1479892</v>
      </c>
      <c r="K29" s="60">
        <v>1372887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352864</v>
      </c>
      <c r="D30" s="155"/>
      <c r="E30" s="59">
        <v>210000</v>
      </c>
      <c r="F30" s="60">
        <v>210000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157500</v>
      </c>
      <c r="Y30" s="60">
        <v>-157500</v>
      </c>
      <c r="Z30" s="140">
        <v>-100</v>
      </c>
      <c r="AA30" s="62">
        <v>210000</v>
      </c>
    </row>
    <row r="31" spans="1:27" ht="12.75">
      <c r="A31" s="249" t="s">
        <v>163</v>
      </c>
      <c r="B31" s="182"/>
      <c r="C31" s="155">
        <v>7544844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22996406</v>
      </c>
      <c r="D32" s="155"/>
      <c r="E32" s="59">
        <v>17388000</v>
      </c>
      <c r="F32" s="60">
        <v>17388474</v>
      </c>
      <c r="G32" s="60">
        <v>16925594</v>
      </c>
      <c r="H32" s="60">
        <v>-9744236</v>
      </c>
      <c r="I32" s="60">
        <v>-4876450</v>
      </c>
      <c r="J32" s="60">
        <v>-4876450</v>
      </c>
      <c r="K32" s="60">
        <v>-3964605</v>
      </c>
      <c r="L32" s="60">
        <v>9825101</v>
      </c>
      <c r="M32" s="60">
        <v>18357188</v>
      </c>
      <c r="N32" s="60">
        <v>18357188</v>
      </c>
      <c r="O32" s="60">
        <v>15374692</v>
      </c>
      <c r="P32" s="60">
        <v>19050311</v>
      </c>
      <c r="Q32" s="60">
        <v>15635774</v>
      </c>
      <c r="R32" s="60">
        <v>15635774</v>
      </c>
      <c r="S32" s="60"/>
      <c r="T32" s="60"/>
      <c r="U32" s="60"/>
      <c r="V32" s="60"/>
      <c r="W32" s="60">
        <v>15635774</v>
      </c>
      <c r="X32" s="60">
        <v>13041356</v>
      </c>
      <c r="Y32" s="60">
        <v>2594418</v>
      </c>
      <c r="Z32" s="140">
        <v>19.89</v>
      </c>
      <c r="AA32" s="62">
        <v>17388474</v>
      </c>
    </row>
    <row r="33" spans="1:27" ht="12.75">
      <c r="A33" s="249" t="s">
        <v>165</v>
      </c>
      <c r="B33" s="182"/>
      <c r="C33" s="155">
        <v>10525916</v>
      </c>
      <c r="D33" s="155"/>
      <c r="E33" s="59">
        <v>21922000</v>
      </c>
      <c r="F33" s="60">
        <v>21921709</v>
      </c>
      <c r="G33" s="60">
        <v>11514635</v>
      </c>
      <c r="H33" s="60">
        <v>-713989</v>
      </c>
      <c r="I33" s="60">
        <v>-1090928</v>
      </c>
      <c r="J33" s="60">
        <v>-1090928</v>
      </c>
      <c r="K33" s="60">
        <v>-1306535</v>
      </c>
      <c r="L33" s="60">
        <v>5927952</v>
      </c>
      <c r="M33" s="60">
        <v>5656862</v>
      </c>
      <c r="N33" s="60">
        <v>5656862</v>
      </c>
      <c r="O33" s="60">
        <v>5475070</v>
      </c>
      <c r="P33" s="60">
        <v>15506107</v>
      </c>
      <c r="Q33" s="60">
        <v>4796537</v>
      </c>
      <c r="R33" s="60">
        <v>4796537</v>
      </c>
      <c r="S33" s="60"/>
      <c r="T33" s="60"/>
      <c r="U33" s="60"/>
      <c r="V33" s="60"/>
      <c r="W33" s="60">
        <v>4796537</v>
      </c>
      <c r="X33" s="60">
        <v>16441282</v>
      </c>
      <c r="Y33" s="60">
        <v>-11644745</v>
      </c>
      <c r="Z33" s="140">
        <v>-70.83</v>
      </c>
      <c r="AA33" s="62">
        <v>21921709</v>
      </c>
    </row>
    <row r="34" spans="1:27" ht="12.75">
      <c r="A34" s="250" t="s">
        <v>58</v>
      </c>
      <c r="B34" s="251"/>
      <c r="C34" s="168">
        <f aca="true" t="shared" si="3" ref="C34:Y34">SUM(C29:C33)</f>
        <v>41420030</v>
      </c>
      <c r="D34" s="168">
        <f>SUM(D29:D33)</f>
        <v>0</v>
      </c>
      <c r="E34" s="72">
        <f t="shared" si="3"/>
        <v>48769000</v>
      </c>
      <c r="F34" s="73">
        <f t="shared" si="3"/>
        <v>39520183</v>
      </c>
      <c r="G34" s="73">
        <f t="shared" si="3"/>
        <v>28440229</v>
      </c>
      <c r="H34" s="73">
        <f t="shared" si="3"/>
        <v>-8887885</v>
      </c>
      <c r="I34" s="73">
        <f t="shared" si="3"/>
        <v>-4487486</v>
      </c>
      <c r="J34" s="73">
        <f t="shared" si="3"/>
        <v>-4487486</v>
      </c>
      <c r="K34" s="73">
        <f t="shared" si="3"/>
        <v>-3898253</v>
      </c>
      <c r="L34" s="73">
        <f t="shared" si="3"/>
        <v>15753053</v>
      </c>
      <c r="M34" s="73">
        <f t="shared" si="3"/>
        <v>24014050</v>
      </c>
      <c r="N34" s="73">
        <f t="shared" si="3"/>
        <v>24014050</v>
      </c>
      <c r="O34" s="73">
        <f t="shared" si="3"/>
        <v>20849762</v>
      </c>
      <c r="P34" s="73">
        <f t="shared" si="3"/>
        <v>34556418</v>
      </c>
      <c r="Q34" s="73">
        <f t="shared" si="3"/>
        <v>20432311</v>
      </c>
      <c r="R34" s="73">
        <f t="shared" si="3"/>
        <v>20432311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20432311</v>
      </c>
      <c r="X34" s="73">
        <f t="shared" si="3"/>
        <v>29640138</v>
      </c>
      <c r="Y34" s="73">
        <f t="shared" si="3"/>
        <v>-9207827</v>
      </c>
      <c r="Z34" s="170">
        <f>+IF(X34&lt;&gt;0,+(Y34/X34)*100,0)</f>
        <v>-31.065398548414315</v>
      </c>
      <c r="AA34" s="74">
        <f>SUM(AA29:AA33)</f>
        <v>39520183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295485</v>
      </c>
      <c r="D37" s="155"/>
      <c r="E37" s="59">
        <v>283000</v>
      </c>
      <c r="F37" s="60">
        <v>283464</v>
      </c>
      <c r="G37" s="60">
        <v>296902</v>
      </c>
      <c r="H37" s="60">
        <v>-82124</v>
      </c>
      <c r="I37" s="60">
        <v>-119880</v>
      </c>
      <c r="J37" s="60">
        <v>-119880</v>
      </c>
      <c r="K37" s="60">
        <v>-160942</v>
      </c>
      <c r="L37" s="60">
        <v>446345</v>
      </c>
      <c r="M37" s="60">
        <v>405283</v>
      </c>
      <c r="N37" s="60">
        <v>405283</v>
      </c>
      <c r="O37" s="60">
        <v>364221</v>
      </c>
      <c r="P37" s="60">
        <v>323160</v>
      </c>
      <c r="Q37" s="60">
        <v>282098</v>
      </c>
      <c r="R37" s="60">
        <v>282098</v>
      </c>
      <c r="S37" s="60"/>
      <c r="T37" s="60"/>
      <c r="U37" s="60"/>
      <c r="V37" s="60"/>
      <c r="W37" s="60">
        <v>282098</v>
      </c>
      <c r="X37" s="60">
        <v>212598</v>
      </c>
      <c r="Y37" s="60">
        <v>69500</v>
      </c>
      <c r="Z37" s="140">
        <v>32.69</v>
      </c>
      <c r="AA37" s="62">
        <v>283464</v>
      </c>
    </row>
    <row r="38" spans="1:27" ht="12.75">
      <c r="A38" s="249" t="s">
        <v>165</v>
      </c>
      <c r="B38" s="182"/>
      <c r="C38" s="155">
        <v>6704749</v>
      </c>
      <c r="D38" s="155"/>
      <c r="E38" s="59">
        <v>6646000</v>
      </c>
      <c r="F38" s="60">
        <v>6645338</v>
      </c>
      <c r="G38" s="60">
        <v>10792601</v>
      </c>
      <c r="H38" s="60"/>
      <c r="I38" s="60"/>
      <c r="J38" s="60"/>
      <c r="K38" s="60"/>
      <c r="L38" s="60">
        <v>17254778</v>
      </c>
      <c r="M38" s="60">
        <v>17234826</v>
      </c>
      <c r="N38" s="60">
        <v>17234826</v>
      </c>
      <c r="O38" s="60">
        <v>17229305</v>
      </c>
      <c r="P38" s="60">
        <v>6857170</v>
      </c>
      <c r="Q38" s="60">
        <v>17198116</v>
      </c>
      <c r="R38" s="60">
        <v>17198116</v>
      </c>
      <c r="S38" s="60"/>
      <c r="T38" s="60"/>
      <c r="U38" s="60"/>
      <c r="V38" s="60"/>
      <c r="W38" s="60">
        <v>17198116</v>
      </c>
      <c r="X38" s="60">
        <v>4984004</v>
      </c>
      <c r="Y38" s="60">
        <v>12214112</v>
      </c>
      <c r="Z38" s="140">
        <v>245.07</v>
      </c>
      <c r="AA38" s="62">
        <v>6645338</v>
      </c>
    </row>
    <row r="39" spans="1:27" ht="12.75">
      <c r="A39" s="250" t="s">
        <v>59</v>
      </c>
      <c r="B39" s="253"/>
      <c r="C39" s="168">
        <f aca="true" t="shared" si="4" ref="C39:Y39">SUM(C37:C38)</f>
        <v>7000234</v>
      </c>
      <c r="D39" s="168">
        <f>SUM(D37:D38)</f>
        <v>0</v>
      </c>
      <c r="E39" s="76">
        <f t="shared" si="4"/>
        <v>6929000</v>
      </c>
      <c r="F39" s="77">
        <f t="shared" si="4"/>
        <v>6928802</v>
      </c>
      <c r="G39" s="77">
        <f t="shared" si="4"/>
        <v>11089503</v>
      </c>
      <c r="H39" s="77">
        <f t="shared" si="4"/>
        <v>-82124</v>
      </c>
      <c r="I39" s="77">
        <f t="shared" si="4"/>
        <v>-119880</v>
      </c>
      <c r="J39" s="77">
        <f t="shared" si="4"/>
        <v>-119880</v>
      </c>
      <c r="K39" s="77">
        <f t="shared" si="4"/>
        <v>-160942</v>
      </c>
      <c r="L39" s="77">
        <f t="shared" si="4"/>
        <v>17701123</v>
      </c>
      <c r="M39" s="77">
        <f t="shared" si="4"/>
        <v>17640109</v>
      </c>
      <c r="N39" s="77">
        <f t="shared" si="4"/>
        <v>17640109</v>
      </c>
      <c r="O39" s="77">
        <f t="shared" si="4"/>
        <v>17593526</v>
      </c>
      <c r="P39" s="77">
        <f t="shared" si="4"/>
        <v>7180330</v>
      </c>
      <c r="Q39" s="77">
        <f t="shared" si="4"/>
        <v>17480214</v>
      </c>
      <c r="R39" s="77">
        <f t="shared" si="4"/>
        <v>17480214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17480214</v>
      </c>
      <c r="X39" s="77">
        <f t="shared" si="4"/>
        <v>5196602</v>
      </c>
      <c r="Y39" s="77">
        <f t="shared" si="4"/>
        <v>12283612</v>
      </c>
      <c r="Z39" s="212">
        <f>+IF(X39&lt;&gt;0,+(Y39/X39)*100,0)</f>
        <v>236.37777147451354</v>
      </c>
      <c r="AA39" s="79">
        <f>SUM(AA37:AA38)</f>
        <v>6928802</v>
      </c>
    </row>
    <row r="40" spans="1:27" ht="12.75">
      <c r="A40" s="250" t="s">
        <v>167</v>
      </c>
      <c r="B40" s="251"/>
      <c r="C40" s="168">
        <f aca="true" t="shared" si="5" ref="C40:Y40">+C34+C39</f>
        <v>48420264</v>
      </c>
      <c r="D40" s="168">
        <f>+D34+D39</f>
        <v>0</v>
      </c>
      <c r="E40" s="72">
        <f t="shared" si="5"/>
        <v>55698000</v>
      </c>
      <c r="F40" s="73">
        <f t="shared" si="5"/>
        <v>46448985</v>
      </c>
      <c r="G40" s="73">
        <f t="shared" si="5"/>
        <v>39529732</v>
      </c>
      <c r="H40" s="73">
        <f t="shared" si="5"/>
        <v>-8970009</v>
      </c>
      <c r="I40" s="73">
        <f t="shared" si="5"/>
        <v>-4607366</v>
      </c>
      <c r="J40" s="73">
        <f t="shared" si="5"/>
        <v>-4607366</v>
      </c>
      <c r="K40" s="73">
        <f t="shared" si="5"/>
        <v>-4059195</v>
      </c>
      <c r="L40" s="73">
        <f t="shared" si="5"/>
        <v>33454176</v>
      </c>
      <c r="M40" s="73">
        <f t="shared" si="5"/>
        <v>41654159</v>
      </c>
      <c r="N40" s="73">
        <f t="shared" si="5"/>
        <v>41654159</v>
      </c>
      <c r="O40" s="73">
        <f t="shared" si="5"/>
        <v>38443288</v>
      </c>
      <c r="P40" s="73">
        <f t="shared" si="5"/>
        <v>41736748</v>
      </c>
      <c r="Q40" s="73">
        <f t="shared" si="5"/>
        <v>37912525</v>
      </c>
      <c r="R40" s="73">
        <f t="shared" si="5"/>
        <v>37912525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37912525</v>
      </c>
      <c r="X40" s="73">
        <f t="shared" si="5"/>
        <v>34836740</v>
      </c>
      <c r="Y40" s="73">
        <f t="shared" si="5"/>
        <v>3075785</v>
      </c>
      <c r="Z40" s="170">
        <f>+IF(X40&lt;&gt;0,+(Y40/X40)*100,0)</f>
        <v>8.829141303118488</v>
      </c>
      <c r="AA40" s="74">
        <f>+AA34+AA39</f>
        <v>46448985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409432538</v>
      </c>
      <c r="D42" s="257">
        <f>+D25-D40</f>
        <v>0</v>
      </c>
      <c r="E42" s="258">
        <f t="shared" si="6"/>
        <v>469599000</v>
      </c>
      <c r="F42" s="259">
        <f t="shared" si="6"/>
        <v>409567726</v>
      </c>
      <c r="G42" s="259">
        <f t="shared" si="6"/>
        <v>514009536</v>
      </c>
      <c r="H42" s="259">
        <f t="shared" si="6"/>
        <v>32054028</v>
      </c>
      <c r="I42" s="259">
        <f t="shared" si="6"/>
        <v>19536696</v>
      </c>
      <c r="J42" s="259">
        <f t="shared" si="6"/>
        <v>19536696</v>
      </c>
      <c r="K42" s="259">
        <f t="shared" si="6"/>
        <v>7079320</v>
      </c>
      <c r="L42" s="259">
        <f t="shared" si="6"/>
        <v>405953618</v>
      </c>
      <c r="M42" s="259">
        <f t="shared" si="6"/>
        <v>440900387</v>
      </c>
      <c r="N42" s="259">
        <f t="shared" si="6"/>
        <v>440900387</v>
      </c>
      <c r="O42" s="259">
        <f t="shared" si="6"/>
        <v>429384154</v>
      </c>
      <c r="P42" s="259">
        <f t="shared" si="6"/>
        <v>415672911</v>
      </c>
      <c r="Q42" s="259">
        <f t="shared" si="6"/>
        <v>436573622</v>
      </c>
      <c r="R42" s="259">
        <f t="shared" si="6"/>
        <v>436573622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436573622</v>
      </c>
      <c r="X42" s="259">
        <f t="shared" si="6"/>
        <v>307175794</v>
      </c>
      <c r="Y42" s="259">
        <f t="shared" si="6"/>
        <v>129397828</v>
      </c>
      <c r="Z42" s="260">
        <f>+IF(X42&lt;&gt;0,+(Y42/X42)*100,0)</f>
        <v>42.125008066228034</v>
      </c>
      <c r="AA42" s="261">
        <f>+AA25-AA40</f>
        <v>409567726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409432538</v>
      </c>
      <c r="D45" s="155"/>
      <c r="E45" s="59">
        <v>469599000</v>
      </c>
      <c r="F45" s="60">
        <v>409567726</v>
      </c>
      <c r="G45" s="60">
        <v>514009535</v>
      </c>
      <c r="H45" s="60">
        <v>32054028</v>
      </c>
      <c r="I45" s="60">
        <v>19536696</v>
      </c>
      <c r="J45" s="60">
        <v>19536696</v>
      </c>
      <c r="K45" s="60">
        <v>7079320</v>
      </c>
      <c r="L45" s="60">
        <v>405953618</v>
      </c>
      <c r="M45" s="60">
        <v>440900387</v>
      </c>
      <c r="N45" s="60">
        <v>440900387</v>
      </c>
      <c r="O45" s="60">
        <v>429384154</v>
      </c>
      <c r="P45" s="60">
        <v>415672911</v>
      </c>
      <c r="Q45" s="60">
        <v>436573622</v>
      </c>
      <c r="R45" s="60">
        <v>436573622</v>
      </c>
      <c r="S45" s="60"/>
      <c r="T45" s="60"/>
      <c r="U45" s="60"/>
      <c r="V45" s="60"/>
      <c r="W45" s="60">
        <v>436573622</v>
      </c>
      <c r="X45" s="60">
        <v>307175795</v>
      </c>
      <c r="Y45" s="60">
        <v>129397827</v>
      </c>
      <c r="Z45" s="139">
        <v>42.13</v>
      </c>
      <c r="AA45" s="62">
        <v>409567726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409432538</v>
      </c>
      <c r="D48" s="217">
        <f>SUM(D45:D47)</f>
        <v>0</v>
      </c>
      <c r="E48" s="264">
        <f t="shared" si="7"/>
        <v>469599000</v>
      </c>
      <c r="F48" s="219">
        <f t="shared" si="7"/>
        <v>409567726</v>
      </c>
      <c r="G48" s="219">
        <f t="shared" si="7"/>
        <v>514009535</v>
      </c>
      <c r="H48" s="219">
        <f t="shared" si="7"/>
        <v>32054028</v>
      </c>
      <c r="I48" s="219">
        <f t="shared" si="7"/>
        <v>19536696</v>
      </c>
      <c r="J48" s="219">
        <f t="shared" si="7"/>
        <v>19536696</v>
      </c>
      <c r="K48" s="219">
        <f t="shared" si="7"/>
        <v>7079320</v>
      </c>
      <c r="L48" s="219">
        <f t="shared" si="7"/>
        <v>405953618</v>
      </c>
      <c r="M48" s="219">
        <f t="shared" si="7"/>
        <v>440900387</v>
      </c>
      <c r="N48" s="219">
        <f t="shared" si="7"/>
        <v>440900387</v>
      </c>
      <c r="O48" s="219">
        <f t="shared" si="7"/>
        <v>429384154</v>
      </c>
      <c r="P48" s="219">
        <f t="shared" si="7"/>
        <v>415672911</v>
      </c>
      <c r="Q48" s="219">
        <f t="shared" si="7"/>
        <v>436573622</v>
      </c>
      <c r="R48" s="219">
        <f t="shared" si="7"/>
        <v>436573622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436573622</v>
      </c>
      <c r="X48" s="219">
        <f t="shared" si="7"/>
        <v>307175795</v>
      </c>
      <c r="Y48" s="219">
        <f t="shared" si="7"/>
        <v>129397827</v>
      </c>
      <c r="Z48" s="265">
        <f>+IF(X48&lt;&gt;0,+(Y48/X48)*100,0)</f>
        <v>42.125007603545065</v>
      </c>
      <c r="AA48" s="232">
        <f>SUM(AA45:AA47)</f>
        <v>409567726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23468350</v>
      </c>
      <c r="D6" s="155"/>
      <c r="E6" s="59">
        <v>2313444</v>
      </c>
      <c r="F6" s="60">
        <v>4429260</v>
      </c>
      <c r="G6" s="60">
        <v>272429</v>
      </c>
      <c r="H6" s="60">
        <v>4337776</v>
      </c>
      <c r="I6" s="60">
        <v>38068</v>
      </c>
      <c r="J6" s="60">
        <v>4648273</v>
      </c>
      <c r="K6" s="60">
        <v>-2119111</v>
      </c>
      <c r="L6" s="60">
        <v>-40875</v>
      </c>
      <c r="M6" s="60"/>
      <c r="N6" s="60">
        <v>-2159986</v>
      </c>
      <c r="O6" s="60"/>
      <c r="P6" s="60">
        <v>238760</v>
      </c>
      <c r="Q6" s="60">
        <v>1443320</v>
      </c>
      <c r="R6" s="60">
        <v>1682080</v>
      </c>
      <c r="S6" s="60"/>
      <c r="T6" s="60"/>
      <c r="U6" s="60"/>
      <c r="V6" s="60"/>
      <c r="W6" s="60">
        <v>4170367</v>
      </c>
      <c r="X6" s="60">
        <v>3321945</v>
      </c>
      <c r="Y6" s="60">
        <v>848422</v>
      </c>
      <c r="Z6" s="140">
        <v>25.54</v>
      </c>
      <c r="AA6" s="62">
        <v>4429260</v>
      </c>
    </row>
    <row r="7" spans="1:27" ht="12.75">
      <c r="A7" s="249" t="s">
        <v>32</v>
      </c>
      <c r="B7" s="182"/>
      <c r="C7" s="155"/>
      <c r="D7" s="155"/>
      <c r="E7" s="59">
        <v>7617036</v>
      </c>
      <c r="F7" s="60">
        <v>16240608</v>
      </c>
      <c r="G7" s="60">
        <v>2381918</v>
      </c>
      <c r="H7" s="60">
        <v>1344166</v>
      </c>
      <c r="I7" s="60">
        <v>1423717</v>
      </c>
      <c r="J7" s="60">
        <v>5149801</v>
      </c>
      <c r="K7" s="60">
        <v>1390036</v>
      </c>
      <c r="L7" s="60">
        <v>1300978</v>
      </c>
      <c r="M7" s="60">
        <v>1278293</v>
      </c>
      <c r="N7" s="60">
        <v>3969307</v>
      </c>
      <c r="O7" s="60">
        <v>1276600</v>
      </c>
      <c r="P7" s="60">
        <v>1394523</v>
      </c>
      <c r="Q7" s="60">
        <v>-3518368</v>
      </c>
      <c r="R7" s="60">
        <v>-847245</v>
      </c>
      <c r="S7" s="60"/>
      <c r="T7" s="60"/>
      <c r="U7" s="60"/>
      <c r="V7" s="60"/>
      <c r="W7" s="60">
        <v>8271863</v>
      </c>
      <c r="X7" s="60">
        <v>12180456</v>
      </c>
      <c r="Y7" s="60">
        <v>-3908593</v>
      </c>
      <c r="Z7" s="140">
        <v>-32.09</v>
      </c>
      <c r="AA7" s="62">
        <v>16240608</v>
      </c>
    </row>
    <row r="8" spans="1:27" ht="12.75">
      <c r="A8" s="249" t="s">
        <v>178</v>
      </c>
      <c r="B8" s="182"/>
      <c r="C8" s="155"/>
      <c r="D8" s="155"/>
      <c r="E8" s="59">
        <v>2788843</v>
      </c>
      <c r="F8" s="60">
        <v>2292477</v>
      </c>
      <c r="G8" s="60">
        <v>378016</v>
      </c>
      <c r="H8" s="60">
        <v>109738</v>
      </c>
      <c r="I8" s="60">
        <v>236014</v>
      </c>
      <c r="J8" s="60">
        <v>723768</v>
      </c>
      <c r="K8" s="60">
        <v>163513</v>
      </c>
      <c r="L8" s="60">
        <v>178366</v>
      </c>
      <c r="M8" s="60">
        <v>155990</v>
      </c>
      <c r="N8" s="60">
        <v>497869</v>
      </c>
      <c r="O8" s="60">
        <v>195209</v>
      </c>
      <c r="P8" s="60">
        <v>705015</v>
      </c>
      <c r="Q8" s="60">
        <v>274506</v>
      </c>
      <c r="R8" s="60">
        <v>1174730</v>
      </c>
      <c r="S8" s="60"/>
      <c r="T8" s="60"/>
      <c r="U8" s="60"/>
      <c r="V8" s="60"/>
      <c r="W8" s="60">
        <v>2396367</v>
      </c>
      <c r="X8" s="60">
        <v>1631575</v>
      </c>
      <c r="Y8" s="60">
        <v>764792</v>
      </c>
      <c r="Z8" s="140">
        <v>46.87</v>
      </c>
      <c r="AA8" s="62">
        <v>2292477</v>
      </c>
    </row>
    <row r="9" spans="1:27" ht="12.75">
      <c r="A9" s="249" t="s">
        <v>179</v>
      </c>
      <c r="B9" s="182"/>
      <c r="C9" s="155">
        <v>145189559</v>
      </c>
      <c r="D9" s="155"/>
      <c r="E9" s="59">
        <v>129828901</v>
      </c>
      <c r="F9" s="60">
        <v>132654402</v>
      </c>
      <c r="G9" s="60">
        <v>48139581</v>
      </c>
      <c r="H9" s="60">
        <v>413212</v>
      </c>
      <c r="I9" s="60">
        <v>986270</v>
      </c>
      <c r="J9" s="60">
        <v>49539063</v>
      </c>
      <c r="K9" s="60">
        <v>439013</v>
      </c>
      <c r="L9" s="60">
        <v>485483</v>
      </c>
      <c r="M9" s="60">
        <v>39968823</v>
      </c>
      <c r="N9" s="60">
        <v>40893319</v>
      </c>
      <c r="O9" s="60">
        <v>2155678</v>
      </c>
      <c r="P9" s="60">
        <v>6031610</v>
      </c>
      <c r="Q9" s="60">
        <v>29193150</v>
      </c>
      <c r="R9" s="60">
        <v>37380438</v>
      </c>
      <c r="S9" s="60"/>
      <c r="T9" s="60"/>
      <c r="U9" s="60"/>
      <c r="V9" s="60"/>
      <c r="W9" s="60">
        <v>127812820</v>
      </c>
      <c r="X9" s="60">
        <v>132654402</v>
      </c>
      <c r="Y9" s="60">
        <v>-4841582</v>
      </c>
      <c r="Z9" s="140">
        <v>-3.65</v>
      </c>
      <c r="AA9" s="62">
        <v>132654402</v>
      </c>
    </row>
    <row r="10" spans="1:27" ht="12.75">
      <c r="A10" s="249" t="s">
        <v>180</v>
      </c>
      <c r="B10" s="182"/>
      <c r="C10" s="155">
        <v>30614700</v>
      </c>
      <c r="D10" s="155"/>
      <c r="E10" s="59">
        <v>32670100</v>
      </c>
      <c r="F10" s="60">
        <v>33170100</v>
      </c>
      <c r="G10" s="60">
        <v>492493</v>
      </c>
      <c r="H10" s="60">
        <v>492493</v>
      </c>
      <c r="I10" s="60">
        <v>-466393</v>
      </c>
      <c r="J10" s="60">
        <v>518593</v>
      </c>
      <c r="K10" s="60">
        <v>575553</v>
      </c>
      <c r="L10" s="60">
        <v>1373453</v>
      </c>
      <c r="M10" s="60">
        <v>1423043</v>
      </c>
      <c r="N10" s="60">
        <v>3372049</v>
      </c>
      <c r="O10" s="60">
        <v>102632</v>
      </c>
      <c r="P10" s="60">
        <v>4689087</v>
      </c>
      <c r="Q10" s="60">
        <v>5282655</v>
      </c>
      <c r="R10" s="60">
        <v>10074374</v>
      </c>
      <c r="S10" s="60"/>
      <c r="T10" s="60"/>
      <c r="U10" s="60"/>
      <c r="V10" s="60"/>
      <c r="W10" s="60">
        <v>13965016</v>
      </c>
      <c r="X10" s="60">
        <v>24877575</v>
      </c>
      <c r="Y10" s="60">
        <v>-10912559</v>
      </c>
      <c r="Z10" s="140">
        <v>-43.87</v>
      </c>
      <c r="AA10" s="62">
        <v>33170100</v>
      </c>
    </row>
    <row r="11" spans="1:27" ht="12.75">
      <c r="A11" s="249" t="s">
        <v>181</v>
      </c>
      <c r="B11" s="182"/>
      <c r="C11" s="155">
        <v>8479083</v>
      </c>
      <c r="D11" s="155"/>
      <c r="E11" s="59">
        <v>3784416</v>
      </c>
      <c r="F11" s="60">
        <v>7140396</v>
      </c>
      <c r="G11" s="60">
        <v>636185</v>
      </c>
      <c r="H11" s="60">
        <v>665581</v>
      </c>
      <c r="I11" s="60">
        <v>750600</v>
      </c>
      <c r="J11" s="60">
        <v>2052366</v>
      </c>
      <c r="K11" s="60">
        <v>601295</v>
      </c>
      <c r="L11" s="60">
        <v>544552</v>
      </c>
      <c r="M11" s="60">
        <v>567463</v>
      </c>
      <c r="N11" s="60">
        <v>1713310</v>
      </c>
      <c r="O11" s="60">
        <v>605346</v>
      </c>
      <c r="P11" s="60">
        <v>497682</v>
      </c>
      <c r="Q11" s="60">
        <v>91909</v>
      </c>
      <c r="R11" s="60">
        <v>1194937</v>
      </c>
      <c r="S11" s="60"/>
      <c r="T11" s="60"/>
      <c r="U11" s="60"/>
      <c r="V11" s="60"/>
      <c r="W11" s="60">
        <v>4960613</v>
      </c>
      <c r="X11" s="60">
        <v>5355297</v>
      </c>
      <c r="Y11" s="60">
        <v>-394684</v>
      </c>
      <c r="Z11" s="140">
        <v>-7.37</v>
      </c>
      <c r="AA11" s="62">
        <v>7140396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-162662331</v>
      </c>
      <c r="D14" s="155"/>
      <c r="E14" s="59">
        <v>-158574468</v>
      </c>
      <c r="F14" s="60">
        <v>-148330737</v>
      </c>
      <c r="G14" s="60">
        <v>-20560842</v>
      </c>
      <c r="H14" s="60">
        <v>-10890951</v>
      </c>
      <c r="I14" s="60">
        <v>-12535649</v>
      </c>
      <c r="J14" s="60">
        <v>-43987442</v>
      </c>
      <c r="K14" s="60">
        <v>-10910728</v>
      </c>
      <c r="L14" s="60">
        <v>-11762783</v>
      </c>
      <c r="M14" s="60">
        <v>-12523436</v>
      </c>
      <c r="N14" s="60">
        <v>-35196947</v>
      </c>
      <c r="O14" s="60">
        <v>-11566258</v>
      </c>
      <c r="P14" s="60">
        <v>-13409647</v>
      </c>
      <c r="Q14" s="60">
        <v>-11289793</v>
      </c>
      <c r="R14" s="60">
        <v>-36265698</v>
      </c>
      <c r="S14" s="60"/>
      <c r="T14" s="60"/>
      <c r="U14" s="60"/>
      <c r="V14" s="60"/>
      <c r="W14" s="60">
        <v>-115450087</v>
      </c>
      <c r="X14" s="60">
        <v>-110730306</v>
      </c>
      <c r="Y14" s="60">
        <v>-4719781</v>
      </c>
      <c r="Z14" s="140">
        <v>4.26</v>
      </c>
      <c r="AA14" s="62">
        <v>-148330737</v>
      </c>
    </row>
    <row r="15" spans="1:27" ht="12.75">
      <c r="A15" s="249" t="s">
        <v>40</v>
      </c>
      <c r="B15" s="182"/>
      <c r="C15" s="155">
        <v>-120034</v>
      </c>
      <c r="D15" s="155"/>
      <c r="E15" s="59">
        <v>-849996</v>
      </c>
      <c r="F15" s="60">
        <v>-849600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-637200</v>
      </c>
      <c r="Y15" s="60">
        <v>637200</v>
      </c>
      <c r="Z15" s="140">
        <v>-100</v>
      </c>
      <c r="AA15" s="62">
        <v>-849600</v>
      </c>
    </row>
    <row r="16" spans="1:27" ht="12.75">
      <c r="A16" s="249" t="s">
        <v>42</v>
      </c>
      <c r="B16" s="182"/>
      <c r="C16" s="155"/>
      <c r="D16" s="155"/>
      <c r="E16" s="59">
        <v>-3672000</v>
      </c>
      <c r="F16" s="60">
        <v>-19255400</v>
      </c>
      <c r="G16" s="60">
        <v>-486817</v>
      </c>
      <c r="H16" s="60">
        <v>-440802</v>
      </c>
      <c r="I16" s="60">
        <v>-882195</v>
      </c>
      <c r="J16" s="60">
        <v>-1809814</v>
      </c>
      <c r="K16" s="60">
        <v>-534327</v>
      </c>
      <c r="L16" s="60">
        <v>-552562</v>
      </c>
      <c r="M16" s="60">
        <v>-1880708</v>
      </c>
      <c r="N16" s="60">
        <v>-2967597</v>
      </c>
      <c r="O16" s="60">
        <v>-2228710</v>
      </c>
      <c r="P16" s="60">
        <v>-1218129</v>
      </c>
      <c r="Q16" s="60">
        <v>-656203</v>
      </c>
      <c r="R16" s="60">
        <v>-4103042</v>
      </c>
      <c r="S16" s="60"/>
      <c r="T16" s="60"/>
      <c r="U16" s="60"/>
      <c r="V16" s="60"/>
      <c r="W16" s="60">
        <v>-8880453</v>
      </c>
      <c r="X16" s="60">
        <v>-7618120</v>
      </c>
      <c r="Y16" s="60">
        <v>-1262333</v>
      </c>
      <c r="Z16" s="140">
        <v>16.57</v>
      </c>
      <c r="AA16" s="62">
        <v>-19255400</v>
      </c>
    </row>
    <row r="17" spans="1:27" ht="12.75">
      <c r="A17" s="250" t="s">
        <v>185</v>
      </c>
      <c r="B17" s="251"/>
      <c r="C17" s="168">
        <f aca="true" t="shared" si="0" ref="C17:Y17">SUM(C6:C16)</f>
        <v>44969327</v>
      </c>
      <c r="D17" s="168">
        <f t="shared" si="0"/>
        <v>0</v>
      </c>
      <c r="E17" s="72">
        <f t="shared" si="0"/>
        <v>15906276</v>
      </c>
      <c r="F17" s="73">
        <f t="shared" si="0"/>
        <v>27491506</v>
      </c>
      <c r="G17" s="73">
        <f t="shared" si="0"/>
        <v>31252963</v>
      </c>
      <c r="H17" s="73">
        <f t="shared" si="0"/>
        <v>-3968787</v>
      </c>
      <c r="I17" s="73">
        <f t="shared" si="0"/>
        <v>-10449568</v>
      </c>
      <c r="J17" s="73">
        <f t="shared" si="0"/>
        <v>16834608</v>
      </c>
      <c r="K17" s="73">
        <f t="shared" si="0"/>
        <v>-10394756</v>
      </c>
      <c r="L17" s="73">
        <f t="shared" si="0"/>
        <v>-8473388</v>
      </c>
      <c r="M17" s="73">
        <f t="shared" si="0"/>
        <v>28989468</v>
      </c>
      <c r="N17" s="73">
        <f t="shared" si="0"/>
        <v>10121324</v>
      </c>
      <c r="O17" s="73">
        <f t="shared" si="0"/>
        <v>-9459503</v>
      </c>
      <c r="P17" s="73">
        <f t="shared" si="0"/>
        <v>-1071099</v>
      </c>
      <c r="Q17" s="73">
        <f t="shared" si="0"/>
        <v>20821176</v>
      </c>
      <c r="R17" s="73">
        <f t="shared" si="0"/>
        <v>10290574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37246506</v>
      </c>
      <c r="X17" s="73">
        <f t="shared" si="0"/>
        <v>61035624</v>
      </c>
      <c r="Y17" s="73">
        <f t="shared" si="0"/>
        <v>-23789118</v>
      </c>
      <c r="Z17" s="170">
        <f>+IF(X17&lt;&gt;0,+(Y17/X17)*100,0)</f>
        <v>-38.97579223569501</v>
      </c>
      <c r="AA17" s="74">
        <f>SUM(AA6:AA16)</f>
        <v>27491506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359989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>
        <v>-3689</v>
      </c>
      <c r="I24" s="60">
        <v>-27940</v>
      </c>
      <c r="J24" s="60">
        <v>-31629</v>
      </c>
      <c r="K24" s="60">
        <v>-15200</v>
      </c>
      <c r="L24" s="60"/>
      <c r="M24" s="60"/>
      <c r="N24" s="60">
        <v>-15200</v>
      </c>
      <c r="O24" s="60"/>
      <c r="P24" s="60"/>
      <c r="Q24" s="60"/>
      <c r="R24" s="60"/>
      <c r="S24" s="60"/>
      <c r="T24" s="60"/>
      <c r="U24" s="60"/>
      <c r="V24" s="60"/>
      <c r="W24" s="60">
        <v>-46829</v>
      </c>
      <c r="X24" s="60"/>
      <c r="Y24" s="60">
        <v>-46829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-48514067</v>
      </c>
      <c r="D26" s="155"/>
      <c r="E26" s="59">
        <v>-41470103</v>
      </c>
      <c r="F26" s="60">
        <v>-43832472</v>
      </c>
      <c r="G26" s="60">
        <v>-432012</v>
      </c>
      <c r="H26" s="60">
        <v>-602800</v>
      </c>
      <c r="I26" s="60">
        <v>-275683</v>
      </c>
      <c r="J26" s="60">
        <v>-1310495</v>
      </c>
      <c r="K26" s="60">
        <v>-1723924</v>
      </c>
      <c r="L26" s="60">
        <v>-668796</v>
      </c>
      <c r="M26" s="60">
        <v>-1671498</v>
      </c>
      <c r="N26" s="60">
        <v>-4064218</v>
      </c>
      <c r="O26" s="60">
        <v>-90028</v>
      </c>
      <c r="P26" s="60">
        <v>-4432525</v>
      </c>
      <c r="Q26" s="60">
        <v>-6204586</v>
      </c>
      <c r="R26" s="60">
        <v>-10727139</v>
      </c>
      <c r="S26" s="60"/>
      <c r="T26" s="60"/>
      <c r="U26" s="60"/>
      <c r="V26" s="60"/>
      <c r="W26" s="60">
        <v>-16101852</v>
      </c>
      <c r="X26" s="60">
        <v>-32874354</v>
      </c>
      <c r="Y26" s="60">
        <v>16772502</v>
      </c>
      <c r="Z26" s="140">
        <v>-51.02</v>
      </c>
      <c r="AA26" s="62">
        <v>-43832472</v>
      </c>
    </row>
    <row r="27" spans="1:27" ht="12.75">
      <c r="A27" s="250" t="s">
        <v>192</v>
      </c>
      <c r="B27" s="251"/>
      <c r="C27" s="168">
        <f aca="true" t="shared" si="1" ref="C27:Y27">SUM(C21:C26)</f>
        <v>-48154078</v>
      </c>
      <c r="D27" s="168">
        <f>SUM(D21:D26)</f>
        <v>0</v>
      </c>
      <c r="E27" s="72">
        <f t="shared" si="1"/>
        <v>-41470103</v>
      </c>
      <c r="F27" s="73">
        <f t="shared" si="1"/>
        <v>-43832472</v>
      </c>
      <c r="G27" s="73">
        <f t="shared" si="1"/>
        <v>-432012</v>
      </c>
      <c r="H27" s="73">
        <f t="shared" si="1"/>
        <v>-606489</v>
      </c>
      <c r="I27" s="73">
        <f t="shared" si="1"/>
        <v>-303623</v>
      </c>
      <c r="J27" s="73">
        <f t="shared" si="1"/>
        <v>-1342124</v>
      </c>
      <c r="K27" s="73">
        <f t="shared" si="1"/>
        <v>-1739124</v>
      </c>
      <c r="L27" s="73">
        <f t="shared" si="1"/>
        <v>-668796</v>
      </c>
      <c r="M27" s="73">
        <f t="shared" si="1"/>
        <v>-1671498</v>
      </c>
      <c r="N27" s="73">
        <f t="shared" si="1"/>
        <v>-4079418</v>
      </c>
      <c r="O27" s="73">
        <f t="shared" si="1"/>
        <v>-90028</v>
      </c>
      <c r="P27" s="73">
        <f t="shared" si="1"/>
        <v>-4432525</v>
      </c>
      <c r="Q27" s="73">
        <f t="shared" si="1"/>
        <v>-6204586</v>
      </c>
      <c r="R27" s="73">
        <f t="shared" si="1"/>
        <v>-10727139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-16148681</v>
      </c>
      <c r="X27" s="73">
        <f t="shared" si="1"/>
        <v>-32874354</v>
      </c>
      <c r="Y27" s="73">
        <f t="shared" si="1"/>
        <v>16725673</v>
      </c>
      <c r="Z27" s="170">
        <f>+IF(X27&lt;&gt;0,+(Y27/X27)*100,0)</f>
        <v>-50.87757161707269</v>
      </c>
      <c r="AA27" s="74">
        <f>SUM(AA21:AA26)</f>
        <v>-43832472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-296088</v>
      </c>
      <c r="D35" s="155"/>
      <c r="E35" s="59">
        <v>-263000</v>
      </c>
      <c r="F35" s="60"/>
      <c r="G35" s="60">
        <v>-41062</v>
      </c>
      <c r="H35" s="60">
        <v>-41062</v>
      </c>
      <c r="I35" s="60">
        <v>-37756</v>
      </c>
      <c r="J35" s="60">
        <v>-119880</v>
      </c>
      <c r="K35" s="60">
        <v>-41062</v>
      </c>
      <c r="L35" s="60">
        <v>-41062</v>
      </c>
      <c r="M35" s="60">
        <v>-41062</v>
      </c>
      <c r="N35" s="60">
        <v>-123186</v>
      </c>
      <c r="O35" s="60">
        <v>-41062</v>
      </c>
      <c r="P35" s="60"/>
      <c r="Q35" s="60">
        <v>-41062</v>
      </c>
      <c r="R35" s="60">
        <v>-82124</v>
      </c>
      <c r="S35" s="60"/>
      <c r="T35" s="60"/>
      <c r="U35" s="60"/>
      <c r="V35" s="60"/>
      <c r="W35" s="60">
        <v>-325190</v>
      </c>
      <c r="X35" s="60"/>
      <c r="Y35" s="60">
        <v>-325190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-296088</v>
      </c>
      <c r="D36" s="168">
        <f>SUM(D31:D35)</f>
        <v>0</v>
      </c>
      <c r="E36" s="72">
        <f t="shared" si="2"/>
        <v>-263000</v>
      </c>
      <c r="F36" s="73">
        <f t="shared" si="2"/>
        <v>0</v>
      </c>
      <c r="G36" s="73">
        <f t="shared" si="2"/>
        <v>-41062</v>
      </c>
      <c r="H36" s="73">
        <f t="shared" si="2"/>
        <v>-41062</v>
      </c>
      <c r="I36" s="73">
        <f t="shared" si="2"/>
        <v>-37756</v>
      </c>
      <c r="J36" s="73">
        <f t="shared" si="2"/>
        <v>-119880</v>
      </c>
      <c r="K36" s="73">
        <f t="shared" si="2"/>
        <v>-41062</v>
      </c>
      <c r="L36" s="73">
        <f t="shared" si="2"/>
        <v>-41062</v>
      </c>
      <c r="M36" s="73">
        <f t="shared" si="2"/>
        <v>-41062</v>
      </c>
      <c r="N36" s="73">
        <f t="shared" si="2"/>
        <v>-123186</v>
      </c>
      <c r="O36" s="73">
        <f t="shared" si="2"/>
        <v>-41062</v>
      </c>
      <c r="P36" s="73">
        <f t="shared" si="2"/>
        <v>0</v>
      </c>
      <c r="Q36" s="73">
        <f t="shared" si="2"/>
        <v>-41062</v>
      </c>
      <c r="R36" s="73">
        <f t="shared" si="2"/>
        <v>-82124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-325190</v>
      </c>
      <c r="X36" s="73">
        <f t="shared" si="2"/>
        <v>0</v>
      </c>
      <c r="Y36" s="73">
        <f t="shared" si="2"/>
        <v>-325190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-3480839</v>
      </c>
      <c r="D38" s="153">
        <f>+D17+D27+D36</f>
        <v>0</v>
      </c>
      <c r="E38" s="99">
        <f t="shared" si="3"/>
        <v>-25826827</v>
      </c>
      <c r="F38" s="100">
        <f t="shared" si="3"/>
        <v>-16340966</v>
      </c>
      <c r="G38" s="100">
        <f t="shared" si="3"/>
        <v>30779889</v>
      </c>
      <c r="H38" s="100">
        <f t="shared" si="3"/>
        <v>-4616338</v>
      </c>
      <c r="I38" s="100">
        <f t="shared" si="3"/>
        <v>-10790947</v>
      </c>
      <c r="J38" s="100">
        <f t="shared" si="3"/>
        <v>15372604</v>
      </c>
      <c r="K38" s="100">
        <f t="shared" si="3"/>
        <v>-12174942</v>
      </c>
      <c r="L38" s="100">
        <f t="shared" si="3"/>
        <v>-9183246</v>
      </c>
      <c r="M38" s="100">
        <f t="shared" si="3"/>
        <v>27276908</v>
      </c>
      <c r="N38" s="100">
        <f t="shared" si="3"/>
        <v>5918720</v>
      </c>
      <c r="O38" s="100">
        <f t="shared" si="3"/>
        <v>-9590593</v>
      </c>
      <c r="P38" s="100">
        <f t="shared" si="3"/>
        <v>-5503624</v>
      </c>
      <c r="Q38" s="100">
        <f t="shared" si="3"/>
        <v>14575528</v>
      </c>
      <c r="R38" s="100">
        <f t="shared" si="3"/>
        <v>-518689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20772635</v>
      </c>
      <c r="X38" s="100">
        <f t="shared" si="3"/>
        <v>28161270</v>
      </c>
      <c r="Y38" s="100">
        <f t="shared" si="3"/>
        <v>-7388635</v>
      </c>
      <c r="Z38" s="137">
        <f>+IF(X38&lt;&gt;0,+(Y38/X38)*100,0)</f>
        <v>-26.23686715833483</v>
      </c>
      <c r="AA38" s="102">
        <f>+AA17+AA27+AA36</f>
        <v>-16340966</v>
      </c>
    </row>
    <row r="39" spans="1:27" ht="12.75">
      <c r="A39" s="249" t="s">
        <v>200</v>
      </c>
      <c r="B39" s="182"/>
      <c r="C39" s="153">
        <v>31776400</v>
      </c>
      <c r="D39" s="153"/>
      <c r="E39" s="99">
        <v>16578329</v>
      </c>
      <c r="F39" s="100">
        <v>16578329</v>
      </c>
      <c r="G39" s="100">
        <v>28295661</v>
      </c>
      <c r="H39" s="100">
        <v>59075550</v>
      </c>
      <c r="I39" s="100">
        <v>54459212</v>
      </c>
      <c r="J39" s="100">
        <v>28295661</v>
      </c>
      <c r="K39" s="100">
        <v>43668265</v>
      </c>
      <c r="L39" s="100">
        <v>31493323</v>
      </c>
      <c r="M39" s="100">
        <v>22310077</v>
      </c>
      <c r="N39" s="100">
        <v>43668265</v>
      </c>
      <c r="O39" s="100">
        <v>49586985</v>
      </c>
      <c r="P39" s="100">
        <v>39996392</v>
      </c>
      <c r="Q39" s="100">
        <v>34492768</v>
      </c>
      <c r="R39" s="100">
        <v>49586985</v>
      </c>
      <c r="S39" s="100"/>
      <c r="T39" s="100"/>
      <c r="U39" s="100"/>
      <c r="V39" s="100"/>
      <c r="W39" s="100">
        <v>28295661</v>
      </c>
      <c r="X39" s="100">
        <v>16578329</v>
      </c>
      <c r="Y39" s="100">
        <v>11717332</v>
      </c>
      <c r="Z39" s="137">
        <v>70.68</v>
      </c>
      <c r="AA39" s="102">
        <v>16578329</v>
      </c>
    </row>
    <row r="40" spans="1:27" ht="12.75">
      <c r="A40" s="269" t="s">
        <v>201</v>
      </c>
      <c r="B40" s="256"/>
      <c r="C40" s="257">
        <v>28295561</v>
      </c>
      <c r="D40" s="257"/>
      <c r="E40" s="258">
        <v>-9248497</v>
      </c>
      <c r="F40" s="259">
        <v>237362</v>
      </c>
      <c r="G40" s="259">
        <v>59075550</v>
      </c>
      <c r="H40" s="259">
        <v>54459212</v>
      </c>
      <c r="I40" s="259">
        <v>43668265</v>
      </c>
      <c r="J40" s="259">
        <v>43668265</v>
      </c>
      <c r="K40" s="259">
        <v>31493323</v>
      </c>
      <c r="L40" s="259">
        <v>22310077</v>
      </c>
      <c r="M40" s="259">
        <v>49586985</v>
      </c>
      <c r="N40" s="259">
        <v>49586985</v>
      </c>
      <c r="O40" s="259">
        <v>39996392</v>
      </c>
      <c r="P40" s="259">
        <v>34492768</v>
      </c>
      <c r="Q40" s="259">
        <v>49068296</v>
      </c>
      <c r="R40" s="259">
        <v>49068296</v>
      </c>
      <c r="S40" s="259"/>
      <c r="T40" s="259"/>
      <c r="U40" s="259"/>
      <c r="V40" s="259"/>
      <c r="W40" s="259">
        <v>49068296</v>
      </c>
      <c r="X40" s="259">
        <v>44739598</v>
      </c>
      <c r="Y40" s="259">
        <v>4328698</v>
      </c>
      <c r="Z40" s="260">
        <v>9.68</v>
      </c>
      <c r="AA40" s="261">
        <v>237362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48154077</v>
      </c>
      <c r="D5" s="200">
        <f t="shared" si="0"/>
        <v>0</v>
      </c>
      <c r="E5" s="106">
        <f t="shared" si="0"/>
        <v>41470100</v>
      </c>
      <c r="F5" s="106">
        <f t="shared" si="0"/>
        <v>43832474</v>
      </c>
      <c r="G5" s="106">
        <f t="shared" si="0"/>
        <v>432012</v>
      </c>
      <c r="H5" s="106">
        <f t="shared" si="0"/>
        <v>602800</v>
      </c>
      <c r="I5" s="106">
        <f t="shared" si="0"/>
        <v>275683</v>
      </c>
      <c r="J5" s="106">
        <f t="shared" si="0"/>
        <v>1310495</v>
      </c>
      <c r="K5" s="106">
        <f t="shared" si="0"/>
        <v>1723924</v>
      </c>
      <c r="L5" s="106">
        <f t="shared" si="0"/>
        <v>668796</v>
      </c>
      <c r="M5" s="106">
        <f t="shared" si="0"/>
        <v>1671499</v>
      </c>
      <c r="N5" s="106">
        <f t="shared" si="0"/>
        <v>4064219</v>
      </c>
      <c r="O5" s="106">
        <f t="shared" si="0"/>
        <v>90028</v>
      </c>
      <c r="P5" s="106">
        <f t="shared" si="0"/>
        <v>4432525</v>
      </c>
      <c r="Q5" s="106">
        <f t="shared" si="0"/>
        <v>6204586</v>
      </c>
      <c r="R5" s="106">
        <f t="shared" si="0"/>
        <v>10727139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16101853</v>
      </c>
      <c r="X5" s="106">
        <f t="shared" si="0"/>
        <v>32874356</v>
      </c>
      <c r="Y5" s="106">
        <f t="shared" si="0"/>
        <v>-16772503</v>
      </c>
      <c r="Z5" s="201">
        <f>+IF(X5&lt;&gt;0,+(Y5/X5)*100,0)</f>
        <v>-51.02001998153211</v>
      </c>
      <c r="AA5" s="199">
        <f>SUM(AA11:AA18)</f>
        <v>43832474</v>
      </c>
    </row>
    <row r="6" spans="1:27" ht="12.75">
      <c r="A6" s="291" t="s">
        <v>205</v>
      </c>
      <c r="B6" s="142"/>
      <c r="C6" s="62">
        <v>18812388</v>
      </c>
      <c r="D6" s="156"/>
      <c r="E6" s="60">
        <v>21002384</v>
      </c>
      <c r="F6" s="60">
        <v>21682384</v>
      </c>
      <c r="G6" s="60"/>
      <c r="H6" s="60"/>
      <c r="I6" s="60">
        <v>26100</v>
      </c>
      <c r="J6" s="60">
        <v>26100</v>
      </c>
      <c r="K6" s="60">
        <v>277984</v>
      </c>
      <c r="L6" s="60">
        <v>420850</v>
      </c>
      <c r="M6" s="60">
        <v>121955</v>
      </c>
      <c r="N6" s="60">
        <v>820789</v>
      </c>
      <c r="O6" s="60"/>
      <c r="P6" s="60">
        <v>3233599</v>
      </c>
      <c r="Q6" s="60">
        <v>3138575</v>
      </c>
      <c r="R6" s="60">
        <v>6372174</v>
      </c>
      <c r="S6" s="60"/>
      <c r="T6" s="60"/>
      <c r="U6" s="60"/>
      <c r="V6" s="60"/>
      <c r="W6" s="60">
        <v>7219063</v>
      </c>
      <c r="X6" s="60">
        <v>16261788</v>
      </c>
      <c r="Y6" s="60">
        <v>-9042725</v>
      </c>
      <c r="Z6" s="140">
        <v>-55.61</v>
      </c>
      <c r="AA6" s="155">
        <v>21682384</v>
      </c>
    </row>
    <row r="7" spans="1:27" ht="12.75">
      <c r="A7" s="291" t="s">
        <v>206</v>
      </c>
      <c r="B7" s="142"/>
      <c r="C7" s="62"/>
      <c r="D7" s="156"/>
      <c r="E7" s="60">
        <v>2865429</v>
      </c>
      <c r="F7" s="60">
        <v>4892429</v>
      </c>
      <c r="G7" s="60"/>
      <c r="H7" s="60"/>
      <c r="I7" s="60"/>
      <c r="J7" s="60"/>
      <c r="K7" s="60"/>
      <c r="L7" s="60"/>
      <c r="M7" s="60">
        <v>426093</v>
      </c>
      <c r="N7" s="60">
        <v>426093</v>
      </c>
      <c r="O7" s="60"/>
      <c r="P7" s="60">
        <v>591058</v>
      </c>
      <c r="Q7" s="60"/>
      <c r="R7" s="60">
        <v>591058</v>
      </c>
      <c r="S7" s="60"/>
      <c r="T7" s="60"/>
      <c r="U7" s="60"/>
      <c r="V7" s="60"/>
      <c r="W7" s="60">
        <v>1017151</v>
      </c>
      <c r="X7" s="60">
        <v>3669322</v>
      </c>
      <c r="Y7" s="60">
        <v>-2652171</v>
      </c>
      <c r="Z7" s="140">
        <v>-72.28</v>
      </c>
      <c r="AA7" s="155">
        <v>4892429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1517861</v>
      </c>
      <c r="R9" s="60">
        <v>1517861</v>
      </c>
      <c r="S9" s="60"/>
      <c r="T9" s="60"/>
      <c r="U9" s="60"/>
      <c r="V9" s="60"/>
      <c r="W9" s="60">
        <v>1517861</v>
      </c>
      <c r="X9" s="60"/>
      <c r="Y9" s="60">
        <v>1517861</v>
      </c>
      <c r="Z9" s="140"/>
      <c r="AA9" s="155"/>
    </row>
    <row r="10" spans="1:27" ht="12.75">
      <c r="A10" s="291" t="s">
        <v>209</v>
      </c>
      <c r="B10" s="142"/>
      <c r="C10" s="62">
        <v>5558656</v>
      </c>
      <c r="D10" s="156"/>
      <c r="E10" s="60"/>
      <c r="F10" s="60">
        <v>1988279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258570</v>
      </c>
      <c r="R10" s="60">
        <v>258570</v>
      </c>
      <c r="S10" s="60"/>
      <c r="T10" s="60"/>
      <c r="U10" s="60"/>
      <c r="V10" s="60"/>
      <c r="W10" s="60">
        <v>258570</v>
      </c>
      <c r="X10" s="60">
        <v>1491209</v>
      </c>
      <c r="Y10" s="60">
        <v>-1232639</v>
      </c>
      <c r="Z10" s="140">
        <v>-82.66</v>
      </c>
      <c r="AA10" s="155">
        <v>1988279</v>
      </c>
    </row>
    <row r="11" spans="1:27" ht="12.75">
      <c r="A11" s="292" t="s">
        <v>210</v>
      </c>
      <c r="B11" s="142"/>
      <c r="C11" s="293">
        <f aca="true" t="shared" si="1" ref="C11:Y11">SUM(C6:C10)</f>
        <v>24371044</v>
      </c>
      <c r="D11" s="294">
        <f t="shared" si="1"/>
        <v>0</v>
      </c>
      <c r="E11" s="295">
        <f t="shared" si="1"/>
        <v>23867813</v>
      </c>
      <c r="F11" s="295">
        <f t="shared" si="1"/>
        <v>28563092</v>
      </c>
      <c r="G11" s="295">
        <f t="shared" si="1"/>
        <v>0</v>
      </c>
      <c r="H11" s="295">
        <f t="shared" si="1"/>
        <v>0</v>
      </c>
      <c r="I11" s="295">
        <f t="shared" si="1"/>
        <v>26100</v>
      </c>
      <c r="J11" s="295">
        <f t="shared" si="1"/>
        <v>26100</v>
      </c>
      <c r="K11" s="295">
        <f t="shared" si="1"/>
        <v>277984</v>
      </c>
      <c r="L11" s="295">
        <f t="shared" si="1"/>
        <v>420850</v>
      </c>
      <c r="M11" s="295">
        <f t="shared" si="1"/>
        <v>548048</v>
      </c>
      <c r="N11" s="295">
        <f t="shared" si="1"/>
        <v>1246882</v>
      </c>
      <c r="O11" s="295">
        <f t="shared" si="1"/>
        <v>0</v>
      </c>
      <c r="P11" s="295">
        <f t="shared" si="1"/>
        <v>3824657</v>
      </c>
      <c r="Q11" s="295">
        <f t="shared" si="1"/>
        <v>4915006</v>
      </c>
      <c r="R11" s="295">
        <f t="shared" si="1"/>
        <v>8739663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10012645</v>
      </c>
      <c r="X11" s="295">
        <f t="shared" si="1"/>
        <v>21422319</v>
      </c>
      <c r="Y11" s="295">
        <f t="shared" si="1"/>
        <v>-11409674</v>
      </c>
      <c r="Z11" s="296">
        <f>+IF(X11&lt;&gt;0,+(Y11/X11)*100,0)</f>
        <v>-53.260685736217454</v>
      </c>
      <c r="AA11" s="297">
        <f>SUM(AA6:AA10)</f>
        <v>28563092</v>
      </c>
    </row>
    <row r="12" spans="1:27" ht="12.75">
      <c r="A12" s="298" t="s">
        <v>211</v>
      </c>
      <c r="B12" s="136"/>
      <c r="C12" s="62">
        <v>7151751</v>
      </c>
      <c r="D12" s="156"/>
      <c r="E12" s="60">
        <v>4673008</v>
      </c>
      <c r="F12" s="60">
        <v>6804008</v>
      </c>
      <c r="G12" s="60">
        <v>432012</v>
      </c>
      <c r="H12" s="60"/>
      <c r="I12" s="60"/>
      <c r="J12" s="60">
        <v>432012</v>
      </c>
      <c r="K12" s="60">
        <v>912093</v>
      </c>
      <c r="L12" s="60">
        <v>162457</v>
      </c>
      <c r="M12" s="60">
        <v>772730</v>
      </c>
      <c r="N12" s="60">
        <v>1847280</v>
      </c>
      <c r="O12" s="60">
        <v>90028</v>
      </c>
      <c r="P12" s="60">
        <v>387649</v>
      </c>
      <c r="Q12" s="60">
        <v>387620</v>
      </c>
      <c r="R12" s="60">
        <v>865297</v>
      </c>
      <c r="S12" s="60"/>
      <c r="T12" s="60"/>
      <c r="U12" s="60"/>
      <c r="V12" s="60"/>
      <c r="W12" s="60">
        <v>3144589</v>
      </c>
      <c r="X12" s="60">
        <v>5103006</v>
      </c>
      <c r="Y12" s="60">
        <v>-1958417</v>
      </c>
      <c r="Z12" s="140">
        <v>-38.38</v>
      </c>
      <c r="AA12" s="155">
        <v>6804008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16631282</v>
      </c>
      <c r="D15" s="156"/>
      <c r="E15" s="60">
        <v>12929279</v>
      </c>
      <c r="F15" s="60">
        <v>8365374</v>
      </c>
      <c r="G15" s="60"/>
      <c r="H15" s="60">
        <v>602800</v>
      </c>
      <c r="I15" s="60">
        <v>249583</v>
      </c>
      <c r="J15" s="60">
        <v>852383</v>
      </c>
      <c r="K15" s="60">
        <v>533847</v>
      </c>
      <c r="L15" s="60">
        <v>85489</v>
      </c>
      <c r="M15" s="60">
        <v>350721</v>
      </c>
      <c r="N15" s="60">
        <v>970057</v>
      </c>
      <c r="O15" s="60"/>
      <c r="P15" s="60">
        <v>220219</v>
      </c>
      <c r="Q15" s="60">
        <v>901960</v>
      </c>
      <c r="R15" s="60">
        <v>1122179</v>
      </c>
      <c r="S15" s="60"/>
      <c r="T15" s="60"/>
      <c r="U15" s="60"/>
      <c r="V15" s="60"/>
      <c r="W15" s="60">
        <v>2944619</v>
      </c>
      <c r="X15" s="60">
        <v>6274031</v>
      </c>
      <c r="Y15" s="60">
        <v>-3329412</v>
      </c>
      <c r="Z15" s="140">
        <v>-53.07</v>
      </c>
      <c r="AA15" s="155">
        <v>8365374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>
        <v>100000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75000</v>
      </c>
      <c r="Y18" s="82">
        <v>-75000</v>
      </c>
      <c r="Z18" s="270">
        <v>-100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18812388</v>
      </c>
      <c r="D36" s="156">
        <f t="shared" si="4"/>
        <v>0</v>
      </c>
      <c r="E36" s="60">
        <f t="shared" si="4"/>
        <v>21002384</v>
      </c>
      <c r="F36" s="60">
        <f t="shared" si="4"/>
        <v>21682384</v>
      </c>
      <c r="G36" s="60">
        <f t="shared" si="4"/>
        <v>0</v>
      </c>
      <c r="H36" s="60">
        <f t="shared" si="4"/>
        <v>0</v>
      </c>
      <c r="I36" s="60">
        <f t="shared" si="4"/>
        <v>26100</v>
      </c>
      <c r="J36" s="60">
        <f t="shared" si="4"/>
        <v>26100</v>
      </c>
      <c r="K36" s="60">
        <f t="shared" si="4"/>
        <v>277984</v>
      </c>
      <c r="L36" s="60">
        <f t="shared" si="4"/>
        <v>420850</v>
      </c>
      <c r="M36" s="60">
        <f t="shared" si="4"/>
        <v>121955</v>
      </c>
      <c r="N36" s="60">
        <f t="shared" si="4"/>
        <v>820789</v>
      </c>
      <c r="O36" s="60">
        <f t="shared" si="4"/>
        <v>0</v>
      </c>
      <c r="P36" s="60">
        <f t="shared" si="4"/>
        <v>3233599</v>
      </c>
      <c r="Q36" s="60">
        <f t="shared" si="4"/>
        <v>3138575</v>
      </c>
      <c r="R36" s="60">
        <f t="shared" si="4"/>
        <v>6372174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7219063</v>
      </c>
      <c r="X36" s="60">
        <f t="shared" si="4"/>
        <v>16261788</v>
      </c>
      <c r="Y36" s="60">
        <f t="shared" si="4"/>
        <v>-9042725</v>
      </c>
      <c r="Z36" s="140">
        <f aca="true" t="shared" si="5" ref="Z36:Z49">+IF(X36&lt;&gt;0,+(Y36/X36)*100,0)</f>
        <v>-55.6072001430593</v>
      </c>
      <c r="AA36" s="155">
        <f>AA6+AA21</f>
        <v>21682384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2865429</v>
      </c>
      <c r="F37" s="60">
        <f t="shared" si="4"/>
        <v>4892429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426093</v>
      </c>
      <c r="N37" s="60">
        <f t="shared" si="4"/>
        <v>426093</v>
      </c>
      <c r="O37" s="60">
        <f t="shared" si="4"/>
        <v>0</v>
      </c>
      <c r="P37" s="60">
        <f t="shared" si="4"/>
        <v>591058</v>
      </c>
      <c r="Q37" s="60">
        <f t="shared" si="4"/>
        <v>0</v>
      </c>
      <c r="R37" s="60">
        <f t="shared" si="4"/>
        <v>591058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1017151</v>
      </c>
      <c r="X37" s="60">
        <f t="shared" si="4"/>
        <v>3669322</v>
      </c>
      <c r="Y37" s="60">
        <f t="shared" si="4"/>
        <v>-2652171</v>
      </c>
      <c r="Z37" s="140">
        <f t="shared" si="5"/>
        <v>-72.2795927967074</v>
      </c>
      <c r="AA37" s="155">
        <f>AA7+AA22</f>
        <v>4892429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1517861</v>
      </c>
      <c r="R39" s="60">
        <f t="shared" si="4"/>
        <v>1517861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1517861</v>
      </c>
      <c r="X39" s="60">
        <f t="shared" si="4"/>
        <v>0</v>
      </c>
      <c r="Y39" s="60">
        <f t="shared" si="4"/>
        <v>1517861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5558656</v>
      </c>
      <c r="D40" s="156">
        <f t="shared" si="4"/>
        <v>0</v>
      </c>
      <c r="E40" s="60">
        <f t="shared" si="4"/>
        <v>0</v>
      </c>
      <c r="F40" s="60">
        <f t="shared" si="4"/>
        <v>1988279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258570</v>
      </c>
      <c r="R40" s="60">
        <f t="shared" si="4"/>
        <v>258570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258570</v>
      </c>
      <c r="X40" s="60">
        <f t="shared" si="4"/>
        <v>1491209</v>
      </c>
      <c r="Y40" s="60">
        <f t="shared" si="4"/>
        <v>-1232639</v>
      </c>
      <c r="Z40" s="140">
        <f t="shared" si="5"/>
        <v>-82.66037825683725</v>
      </c>
      <c r="AA40" s="155">
        <f>AA10+AA25</f>
        <v>1988279</v>
      </c>
    </row>
    <row r="41" spans="1:27" ht="12.75">
      <c r="A41" s="292" t="s">
        <v>210</v>
      </c>
      <c r="B41" s="142"/>
      <c r="C41" s="293">
        <f aca="true" t="shared" si="6" ref="C41:Y41">SUM(C36:C40)</f>
        <v>24371044</v>
      </c>
      <c r="D41" s="294">
        <f t="shared" si="6"/>
        <v>0</v>
      </c>
      <c r="E41" s="295">
        <f t="shared" si="6"/>
        <v>23867813</v>
      </c>
      <c r="F41" s="295">
        <f t="shared" si="6"/>
        <v>28563092</v>
      </c>
      <c r="G41" s="295">
        <f t="shared" si="6"/>
        <v>0</v>
      </c>
      <c r="H41" s="295">
        <f t="shared" si="6"/>
        <v>0</v>
      </c>
      <c r="I41" s="295">
        <f t="shared" si="6"/>
        <v>26100</v>
      </c>
      <c r="J41" s="295">
        <f t="shared" si="6"/>
        <v>26100</v>
      </c>
      <c r="K41" s="295">
        <f t="shared" si="6"/>
        <v>277984</v>
      </c>
      <c r="L41" s="295">
        <f t="shared" si="6"/>
        <v>420850</v>
      </c>
      <c r="M41" s="295">
        <f t="shared" si="6"/>
        <v>548048</v>
      </c>
      <c r="N41" s="295">
        <f t="shared" si="6"/>
        <v>1246882</v>
      </c>
      <c r="O41" s="295">
        <f t="shared" si="6"/>
        <v>0</v>
      </c>
      <c r="P41" s="295">
        <f t="shared" si="6"/>
        <v>3824657</v>
      </c>
      <c r="Q41" s="295">
        <f t="shared" si="6"/>
        <v>4915006</v>
      </c>
      <c r="R41" s="295">
        <f t="shared" si="6"/>
        <v>8739663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10012645</v>
      </c>
      <c r="X41" s="295">
        <f t="shared" si="6"/>
        <v>21422319</v>
      </c>
      <c r="Y41" s="295">
        <f t="shared" si="6"/>
        <v>-11409674</v>
      </c>
      <c r="Z41" s="296">
        <f t="shared" si="5"/>
        <v>-53.260685736217454</v>
      </c>
      <c r="AA41" s="297">
        <f>SUM(AA36:AA40)</f>
        <v>28563092</v>
      </c>
    </row>
    <row r="42" spans="1:27" ht="12.75">
      <c r="A42" s="298" t="s">
        <v>211</v>
      </c>
      <c r="B42" s="136"/>
      <c r="C42" s="95">
        <f aca="true" t="shared" si="7" ref="C42:Y48">C12+C27</f>
        <v>7151751</v>
      </c>
      <c r="D42" s="129">
        <f t="shared" si="7"/>
        <v>0</v>
      </c>
      <c r="E42" s="54">
        <f t="shared" si="7"/>
        <v>4673008</v>
      </c>
      <c r="F42" s="54">
        <f t="shared" si="7"/>
        <v>6804008</v>
      </c>
      <c r="G42" s="54">
        <f t="shared" si="7"/>
        <v>432012</v>
      </c>
      <c r="H42" s="54">
        <f t="shared" si="7"/>
        <v>0</v>
      </c>
      <c r="I42" s="54">
        <f t="shared" si="7"/>
        <v>0</v>
      </c>
      <c r="J42" s="54">
        <f t="shared" si="7"/>
        <v>432012</v>
      </c>
      <c r="K42" s="54">
        <f t="shared" si="7"/>
        <v>912093</v>
      </c>
      <c r="L42" s="54">
        <f t="shared" si="7"/>
        <v>162457</v>
      </c>
      <c r="M42" s="54">
        <f t="shared" si="7"/>
        <v>772730</v>
      </c>
      <c r="N42" s="54">
        <f t="shared" si="7"/>
        <v>1847280</v>
      </c>
      <c r="O42" s="54">
        <f t="shared" si="7"/>
        <v>90028</v>
      </c>
      <c r="P42" s="54">
        <f t="shared" si="7"/>
        <v>387649</v>
      </c>
      <c r="Q42" s="54">
        <f t="shared" si="7"/>
        <v>387620</v>
      </c>
      <c r="R42" s="54">
        <f t="shared" si="7"/>
        <v>865297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3144589</v>
      </c>
      <c r="X42" s="54">
        <f t="shared" si="7"/>
        <v>5103006</v>
      </c>
      <c r="Y42" s="54">
        <f t="shared" si="7"/>
        <v>-1958417</v>
      </c>
      <c r="Z42" s="184">
        <f t="shared" si="5"/>
        <v>-38.37771305775458</v>
      </c>
      <c r="AA42" s="130">
        <f aca="true" t="shared" si="8" ref="AA42:AA48">AA12+AA27</f>
        <v>6804008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16631282</v>
      </c>
      <c r="D45" s="129">
        <f t="shared" si="7"/>
        <v>0</v>
      </c>
      <c r="E45" s="54">
        <f t="shared" si="7"/>
        <v>12929279</v>
      </c>
      <c r="F45" s="54">
        <f t="shared" si="7"/>
        <v>8365374</v>
      </c>
      <c r="G45" s="54">
        <f t="shared" si="7"/>
        <v>0</v>
      </c>
      <c r="H45" s="54">
        <f t="shared" si="7"/>
        <v>602800</v>
      </c>
      <c r="I45" s="54">
        <f t="shared" si="7"/>
        <v>249583</v>
      </c>
      <c r="J45" s="54">
        <f t="shared" si="7"/>
        <v>852383</v>
      </c>
      <c r="K45" s="54">
        <f t="shared" si="7"/>
        <v>533847</v>
      </c>
      <c r="L45" s="54">
        <f t="shared" si="7"/>
        <v>85489</v>
      </c>
      <c r="M45" s="54">
        <f t="shared" si="7"/>
        <v>350721</v>
      </c>
      <c r="N45" s="54">
        <f t="shared" si="7"/>
        <v>970057</v>
      </c>
      <c r="O45" s="54">
        <f t="shared" si="7"/>
        <v>0</v>
      </c>
      <c r="P45" s="54">
        <f t="shared" si="7"/>
        <v>220219</v>
      </c>
      <c r="Q45" s="54">
        <f t="shared" si="7"/>
        <v>901960</v>
      </c>
      <c r="R45" s="54">
        <f t="shared" si="7"/>
        <v>1122179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2944619</v>
      </c>
      <c r="X45" s="54">
        <f t="shared" si="7"/>
        <v>6274031</v>
      </c>
      <c r="Y45" s="54">
        <f t="shared" si="7"/>
        <v>-3329412</v>
      </c>
      <c r="Z45" s="184">
        <f t="shared" si="5"/>
        <v>-53.066553225510035</v>
      </c>
      <c r="AA45" s="130">
        <f t="shared" si="8"/>
        <v>8365374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75000</v>
      </c>
      <c r="Y48" s="54">
        <f t="shared" si="7"/>
        <v>-75000</v>
      </c>
      <c r="Z48" s="184">
        <f t="shared" si="5"/>
        <v>-100</v>
      </c>
      <c r="AA48" s="130">
        <f t="shared" si="8"/>
        <v>100000</v>
      </c>
    </row>
    <row r="49" spans="1:27" ht="12.75">
      <c r="A49" s="308" t="s">
        <v>220</v>
      </c>
      <c r="B49" s="149"/>
      <c r="C49" s="239">
        <f aca="true" t="shared" si="9" ref="C49:Y49">SUM(C41:C48)</f>
        <v>48154077</v>
      </c>
      <c r="D49" s="218">
        <f t="shared" si="9"/>
        <v>0</v>
      </c>
      <c r="E49" s="220">
        <f t="shared" si="9"/>
        <v>41470100</v>
      </c>
      <c r="F49" s="220">
        <f t="shared" si="9"/>
        <v>43832474</v>
      </c>
      <c r="G49" s="220">
        <f t="shared" si="9"/>
        <v>432012</v>
      </c>
      <c r="H49" s="220">
        <f t="shared" si="9"/>
        <v>602800</v>
      </c>
      <c r="I49" s="220">
        <f t="shared" si="9"/>
        <v>275683</v>
      </c>
      <c r="J49" s="220">
        <f t="shared" si="9"/>
        <v>1310495</v>
      </c>
      <c r="K49" s="220">
        <f t="shared" si="9"/>
        <v>1723924</v>
      </c>
      <c r="L49" s="220">
        <f t="shared" si="9"/>
        <v>668796</v>
      </c>
      <c r="M49" s="220">
        <f t="shared" si="9"/>
        <v>1671499</v>
      </c>
      <c r="N49" s="220">
        <f t="shared" si="9"/>
        <v>4064219</v>
      </c>
      <c r="O49" s="220">
        <f t="shared" si="9"/>
        <v>90028</v>
      </c>
      <c r="P49" s="220">
        <f t="shared" si="9"/>
        <v>4432525</v>
      </c>
      <c r="Q49" s="220">
        <f t="shared" si="9"/>
        <v>6204586</v>
      </c>
      <c r="R49" s="220">
        <f t="shared" si="9"/>
        <v>10727139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16101853</v>
      </c>
      <c r="X49" s="220">
        <f t="shared" si="9"/>
        <v>32874356</v>
      </c>
      <c r="Y49" s="220">
        <f t="shared" si="9"/>
        <v>-16772503</v>
      </c>
      <c r="Z49" s="221">
        <f t="shared" si="5"/>
        <v>-51.02001998153211</v>
      </c>
      <c r="AA49" s="222">
        <f>SUM(AA41:AA48)</f>
        <v>43832474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7019692</v>
      </c>
      <c r="D51" s="129">
        <f t="shared" si="10"/>
        <v>0</v>
      </c>
      <c r="E51" s="54">
        <f t="shared" si="10"/>
        <v>7613000</v>
      </c>
      <c r="F51" s="54">
        <f t="shared" si="10"/>
        <v>0</v>
      </c>
      <c r="G51" s="54">
        <f t="shared" si="10"/>
        <v>108622</v>
      </c>
      <c r="H51" s="54">
        <f t="shared" si="10"/>
        <v>126862</v>
      </c>
      <c r="I51" s="54">
        <f t="shared" si="10"/>
        <v>775427</v>
      </c>
      <c r="J51" s="54">
        <f t="shared" si="10"/>
        <v>1010911</v>
      </c>
      <c r="K51" s="54">
        <f t="shared" si="10"/>
        <v>494348</v>
      </c>
      <c r="L51" s="54">
        <f t="shared" si="10"/>
        <v>399419</v>
      </c>
      <c r="M51" s="54">
        <f t="shared" si="10"/>
        <v>1282650</v>
      </c>
      <c r="N51" s="54">
        <f t="shared" si="10"/>
        <v>2176417</v>
      </c>
      <c r="O51" s="54">
        <f t="shared" si="10"/>
        <v>579390</v>
      </c>
      <c r="P51" s="54">
        <f t="shared" si="10"/>
        <v>393922</v>
      </c>
      <c r="Q51" s="54">
        <f t="shared" si="10"/>
        <v>342070</v>
      </c>
      <c r="R51" s="54">
        <f t="shared" si="10"/>
        <v>1315382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4502710</v>
      </c>
      <c r="X51" s="54">
        <f t="shared" si="10"/>
        <v>0</v>
      </c>
      <c r="Y51" s="54">
        <f t="shared" si="10"/>
        <v>4502710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1436506</v>
      </c>
      <c r="D52" s="156"/>
      <c r="E52" s="60">
        <v>2200000</v>
      </c>
      <c r="F52" s="60"/>
      <c r="G52" s="60">
        <v>43140</v>
      </c>
      <c r="H52" s="60">
        <v>96612</v>
      </c>
      <c r="I52" s="60">
        <v>131861</v>
      </c>
      <c r="J52" s="60">
        <v>271613</v>
      </c>
      <c r="K52" s="60">
        <v>121638</v>
      </c>
      <c r="L52" s="60">
        <v>141514</v>
      </c>
      <c r="M52" s="60">
        <v>310226</v>
      </c>
      <c r="N52" s="60">
        <v>573378</v>
      </c>
      <c r="O52" s="60">
        <v>308579</v>
      </c>
      <c r="P52" s="60">
        <v>142365</v>
      </c>
      <c r="Q52" s="60"/>
      <c r="R52" s="60">
        <v>450944</v>
      </c>
      <c r="S52" s="60"/>
      <c r="T52" s="60"/>
      <c r="U52" s="60"/>
      <c r="V52" s="60"/>
      <c r="W52" s="60">
        <v>1295935</v>
      </c>
      <c r="X52" s="60"/>
      <c r="Y52" s="60">
        <v>1295935</v>
      </c>
      <c r="Z52" s="140"/>
      <c r="AA52" s="155"/>
    </row>
    <row r="53" spans="1:27" ht="12.75">
      <c r="A53" s="310" t="s">
        <v>206</v>
      </c>
      <c r="B53" s="142"/>
      <c r="C53" s="62">
        <v>2117692</v>
      </c>
      <c r="D53" s="156"/>
      <c r="E53" s="60">
        <v>1400000</v>
      </c>
      <c r="F53" s="60"/>
      <c r="G53" s="60"/>
      <c r="H53" s="60"/>
      <c r="I53" s="60">
        <v>127000</v>
      </c>
      <c r="J53" s="60">
        <v>127000</v>
      </c>
      <c r="K53" s="60">
        <v>1474</v>
      </c>
      <c r="L53" s="60"/>
      <c r="M53" s="60">
        <v>348236</v>
      </c>
      <c r="N53" s="60">
        <v>349710</v>
      </c>
      <c r="O53" s="60">
        <v>1315</v>
      </c>
      <c r="P53" s="60"/>
      <c r="Q53" s="60">
        <v>96000</v>
      </c>
      <c r="R53" s="60">
        <v>97315</v>
      </c>
      <c r="S53" s="60"/>
      <c r="T53" s="60"/>
      <c r="U53" s="60"/>
      <c r="V53" s="60"/>
      <c r="W53" s="60">
        <v>574025</v>
      </c>
      <c r="X53" s="60"/>
      <c r="Y53" s="60">
        <v>574025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60000</v>
      </c>
      <c r="H56" s="60">
        <v>250</v>
      </c>
      <c r="I56" s="60"/>
      <c r="J56" s="60">
        <v>60250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60250</v>
      </c>
      <c r="X56" s="60"/>
      <c r="Y56" s="60">
        <v>60250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3554198</v>
      </c>
      <c r="D57" s="294">
        <f t="shared" si="11"/>
        <v>0</v>
      </c>
      <c r="E57" s="295">
        <f t="shared" si="11"/>
        <v>3600000</v>
      </c>
      <c r="F57" s="295">
        <f t="shared" si="11"/>
        <v>0</v>
      </c>
      <c r="G57" s="295">
        <f t="shared" si="11"/>
        <v>103140</v>
      </c>
      <c r="H57" s="295">
        <f t="shared" si="11"/>
        <v>96862</v>
      </c>
      <c r="I57" s="295">
        <f t="shared" si="11"/>
        <v>258861</v>
      </c>
      <c r="J57" s="295">
        <f t="shared" si="11"/>
        <v>458863</v>
      </c>
      <c r="K57" s="295">
        <f t="shared" si="11"/>
        <v>123112</v>
      </c>
      <c r="L57" s="295">
        <f t="shared" si="11"/>
        <v>141514</v>
      </c>
      <c r="M57" s="295">
        <f t="shared" si="11"/>
        <v>658462</v>
      </c>
      <c r="N57" s="295">
        <f t="shared" si="11"/>
        <v>923088</v>
      </c>
      <c r="O57" s="295">
        <f t="shared" si="11"/>
        <v>309894</v>
      </c>
      <c r="P57" s="295">
        <f t="shared" si="11"/>
        <v>142365</v>
      </c>
      <c r="Q57" s="295">
        <f t="shared" si="11"/>
        <v>96000</v>
      </c>
      <c r="R57" s="295">
        <f t="shared" si="11"/>
        <v>548259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1930210</v>
      </c>
      <c r="X57" s="295">
        <f t="shared" si="11"/>
        <v>0</v>
      </c>
      <c r="Y57" s="295">
        <f t="shared" si="11"/>
        <v>1930210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701765</v>
      </c>
      <c r="D58" s="156"/>
      <c r="E58" s="60">
        <v>750000</v>
      </c>
      <c r="F58" s="60"/>
      <c r="G58" s="60"/>
      <c r="H58" s="60"/>
      <c r="I58" s="60">
        <v>196702</v>
      </c>
      <c r="J58" s="60">
        <v>196702</v>
      </c>
      <c r="K58" s="60">
        <v>864</v>
      </c>
      <c r="L58" s="60">
        <v>5688</v>
      </c>
      <c r="M58" s="60">
        <v>494196</v>
      </c>
      <c r="N58" s="60">
        <v>500748</v>
      </c>
      <c r="O58" s="60">
        <v>86996</v>
      </c>
      <c r="P58" s="60"/>
      <c r="Q58" s="60">
        <v>23880</v>
      </c>
      <c r="R58" s="60">
        <v>110876</v>
      </c>
      <c r="S58" s="60"/>
      <c r="T58" s="60"/>
      <c r="U58" s="60"/>
      <c r="V58" s="60"/>
      <c r="W58" s="60">
        <v>808326</v>
      </c>
      <c r="X58" s="60"/>
      <c r="Y58" s="60">
        <v>808326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2763729</v>
      </c>
      <c r="D61" s="156"/>
      <c r="E61" s="60">
        <v>3263000</v>
      </c>
      <c r="F61" s="60"/>
      <c r="G61" s="60">
        <v>5482</v>
      </c>
      <c r="H61" s="60">
        <v>30000</v>
      </c>
      <c r="I61" s="60">
        <v>319864</v>
      </c>
      <c r="J61" s="60">
        <v>355346</v>
      </c>
      <c r="K61" s="60">
        <v>370372</v>
      </c>
      <c r="L61" s="60">
        <v>252217</v>
      </c>
      <c r="M61" s="60">
        <v>129992</v>
      </c>
      <c r="N61" s="60">
        <v>752581</v>
      </c>
      <c r="O61" s="60">
        <v>182500</v>
      </c>
      <c r="P61" s="60">
        <v>251557</v>
      </c>
      <c r="Q61" s="60">
        <v>222190</v>
      </c>
      <c r="R61" s="60">
        <v>656247</v>
      </c>
      <c r="S61" s="60"/>
      <c r="T61" s="60"/>
      <c r="U61" s="60"/>
      <c r="V61" s="60"/>
      <c r="W61" s="60">
        <v>1764174</v>
      </c>
      <c r="X61" s="60"/>
      <c r="Y61" s="60">
        <v>1764174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132000</v>
      </c>
      <c r="F65" s="60"/>
      <c r="G65" s="60"/>
      <c r="H65" s="60"/>
      <c r="I65" s="60"/>
      <c r="J65" s="60"/>
      <c r="K65" s="60"/>
      <c r="L65" s="60"/>
      <c r="M65" s="60"/>
      <c r="N65" s="60"/>
      <c r="O65" s="60">
        <v>308579</v>
      </c>
      <c r="P65" s="60">
        <v>142365</v>
      </c>
      <c r="Q65" s="60">
        <v>23880</v>
      </c>
      <c r="R65" s="60">
        <v>474824</v>
      </c>
      <c r="S65" s="60"/>
      <c r="T65" s="60"/>
      <c r="U65" s="60"/>
      <c r="V65" s="60"/>
      <c r="W65" s="60">
        <v>474824</v>
      </c>
      <c r="X65" s="60"/>
      <c r="Y65" s="60">
        <v>474824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108622</v>
      </c>
      <c r="H68" s="60">
        <v>126719</v>
      </c>
      <c r="I68" s="60">
        <v>775427</v>
      </c>
      <c r="J68" s="60">
        <v>1010768</v>
      </c>
      <c r="K68" s="60">
        <v>494348</v>
      </c>
      <c r="L68" s="60">
        <v>399418</v>
      </c>
      <c r="M68" s="60">
        <v>1282648</v>
      </c>
      <c r="N68" s="60">
        <v>2176414</v>
      </c>
      <c r="O68" s="60">
        <v>270812</v>
      </c>
      <c r="P68" s="60">
        <v>251557</v>
      </c>
      <c r="Q68" s="60">
        <v>318190</v>
      </c>
      <c r="R68" s="60">
        <v>840559</v>
      </c>
      <c r="S68" s="60"/>
      <c r="T68" s="60"/>
      <c r="U68" s="60"/>
      <c r="V68" s="60"/>
      <c r="W68" s="60">
        <v>4027741</v>
      </c>
      <c r="X68" s="60"/>
      <c r="Y68" s="60">
        <v>4027741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537000</v>
      </c>
      <c r="F69" s="220">
        <f t="shared" si="12"/>
        <v>0</v>
      </c>
      <c r="G69" s="220">
        <f t="shared" si="12"/>
        <v>108622</v>
      </c>
      <c r="H69" s="220">
        <f t="shared" si="12"/>
        <v>126719</v>
      </c>
      <c r="I69" s="220">
        <f t="shared" si="12"/>
        <v>775427</v>
      </c>
      <c r="J69" s="220">
        <f t="shared" si="12"/>
        <v>1010768</v>
      </c>
      <c r="K69" s="220">
        <f t="shared" si="12"/>
        <v>494348</v>
      </c>
      <c r="L69" s="220">
        <f t="shared" si="12"/>
        <v>399418</v>
      </c>
      <c r="M69" s="220">
        <f t="shared" si="12"/>
        <v>1282648</v>
      </c>
      <c r="N69" s="220">
        <f t="shared" si="12"/>
        <v>2176414</v>
      </c>
      <c r="O69" s="220">
        <f t="shared" si="12"/>
        <v>579391</v>
      </c>
      <c r="P69" s="220">
        <f t="shared" si="12"/>
        <v>393922</v>
      </c>
      <c r="Q69" s="220">
        <f t="shared" si="12"/>
        <v>342070</v>
      </c>
      <c r="R69" s="220">
        <f t="shared" si="12"/>
        <v>1315383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4502565</v>
      </c>
      <c r="X69" s="220">
        <f t="shared" si="12"/>
        <v>0</v>
      </c>
      <c r="Y69" s="220">
        <f t="shared" si="12"/>
        <v>4502565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24371044</v>
      </c>
      <c r="D5" s="357">
        <f t="shared" si="0"/>
        <v>0</v>
      </c>
      <c r="E5" s="356">
        <f t="shared" si="0"/>
        <v>23867813</v>
      </c>
      <c r="F5" s="358">
        <f t="shared" si="0"/>
        <v>28563092</v>
      </c>
      <c r="G5" s="358">
        <f t="shared" si="0"/>
        <v>0</v>
      </c>
      <c r="H5" s="356">
        <f t="shared" si="0"/>
        <v>0</v>
      </c>
      <c r="I5" s="356">
        <f t="shared" si="0"/>
        <v>26100</v>
      </c>
      <c r="J5" s="358">
        <f t="shared" si="0"/>
        <v>26100</v>
      </c>
      <c r="K5" s="358">
        <f t="shared" si="0"/>
        <v>277984</v>
      </c>
      <c r="L5" s="356">
        <f t="shared" si="0"/>
        <v>420850</v>
      </c>
      <c r="M5" s="356">
        <f t="shared" si="0"/>
        <v>548048</v>
      </c>
      <c r="N5" s="358">
        <f t="shared" si="0"/>
        <v>1246882</v>
      </c>
      <c r="O5" s="358">
        <f t="shared" si="0"/>
        <v>0</v>
      </c>
      <c r="P5" s="356">
        <f t="shared" si="0"/>
        <v>3824657</v>
      </c>
      <c r="Q5" s="356">
        <f t="shared" si="0"/>
        <v>4915006</v>
      </c>
      <c r="R5" s="358">
        <f t="shared" si="0"/>
        <v>8739663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10012645</v>
      </c>
      <c r="X5" s="356">
        <f t="shared" si="0"/>
        <v>21422319</v>
      </c>
      <c r="Y5" s="358">
        <f t="shared" si="0"/>
        <v>-11409674</v>
      </c>
      <c r="Z5" s="359">
        <f>+IF(X5&lt;&gt;0,+(Y5/X5)*100,0)</f>
        <v>-53.260685736217454</v>
      </c>
      <c r="AA5" s="360">
        <f>+AA6+AA8+AA11+AA13+AA15</f>
        <v>28563092</v>
      </c>
    </row>
    <row r="6" spans="1:27" ht="12.75">
      <c r="A6" s="361" t="s">
        <v>205</v>
      </c>
      <c r="B6" s="142"/>
      <c r="C6" s="60">
        <f>+C7</f>
        <v>18812388</v>
      </c>
      <c r="D6" s="340">
        <f aca="true" t="shared" si="1" ref="D6:AA6">+D7</f>
        <v>0</v>
      </c>
      <c r="E6" s="60">
        <f t="shared" si="1"/>
        <v>21002384</v>
      </c>
      <c r="F6" s="59">
        <f t="shared" si="1"/>
        <v>21682384</v>
      </c>
      <c r="G6" s="59">
        <f t="shared" si="1"/>
        <v>0</v>
      </c>
      <c r="H6" s="60">
        <f t="shared" si="1"/>
        <v>0</v>
      </c>
      <c r="I6" s="60">
        <f t="shared" si="1"/>
        <v>26100</v>
      </c>
      <c r="J6" s="59">
        <f t="shared" si="1"/>
        <v>26100</v>
      </c>
      <c r="K6" s="59">
        <f t="shared" si="1"/>
        <v>277984</v>
      </c>
      <c r="L6" s="60">
        <f t="shared" si="1"/>
        <v>420850</v>
      </c>
      <c r="M6" s="60">
        <f t="shared" si="1"/>
        <v>121955</v>
      </c>
      <c r="N6" s="59">
        <f t="shared" si="1"/>
        <v>820789</v>
      </c>
      <c r="O6" s="59">
        <f t="shared" si="1"/>
        <v>0</v>
      </c>
      <c r="P6" s="60">
        <f t="shared" si="1"/>
        <v>3233599</v>
      </c>
      <c r="Q6" s="60">
        <f t="shared" si="1"/>
        <v>3138575</v>
      </c>
      <c r="R6" s="59">
        <f t="shared" si="1"/>
        <v>6372174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7219063</v>
      </c>
      <c r="X6" s="60">
        <f t="shared" si="1"/>
        <v>16261788</v>
      </c>
      <c r="Y6" s="59">
        <f t="shared" si="1"/>
        <v>-9042725</v>
      </c>
      <c r="Z6" s="61">
        <f>+IF(X6&lt;&gt;0,+(Y6/X6)*100,0)</f>
        <v>-55.6072001430593</v>
      </c>
      <c r="AA6" s="62">
        <f t="shared" si="1"/>
        <v>21682384</v>
      </c>
    </row>
    <row r="7" spans="1:27" ht="12.75">
      <c r="A7" s="291" t="s">
        <v>229</v>
      </c>
      <c r="B7" s="142"/>
      <c r="C7" s="60">
        <v>18812388</v>
      </c>
      <c r="D7" s="340"/>
      <c r="E7" s="60">
        <v>21002384</v>
      </c>
      <c r="F7" s="59">
        <v>21682384</v>
      </c>
      <c r="G7" s="59"/>
      <c r="H7" s="60"/>
      <c r="I7" s="60">
        <v>26100</v>
      </c>
      <c r="J7" s="59">
        <v>26100</v>
      </c>
      <c r="K7" s="59">
        <v>277984</v>
      </c>
      <c r="L7" s="60">
        <v>420850</v>
      </c>
      <c r="M7" s="60">
        <v>121955</v>
      </c>
      <c r="N7" s="59">
        <v>820789</v>
      </c>
      <c r="O7" s="59"/>
      <c r="P7" s="60">
        <v>3233599</v>
      </c>
      <c r="Q7" s="60">
        <v>3138575</v>
      </c>
      <c r="R7" s="59">
        <v>6372174</v>
      </c>
      <c r="S7" s="59"/>
      <c r="T7" s="60"/>
      <c r="U7" s="60"/>
      <c r="V7" s="59"/>
      <c r="W7" s="59">
        <v>7219063</v>
      </c>
      <c r="X7" s="60">
        <v>16261788</v>
      </c>
      <c r="Y7" s="59">
        <v>-9042725</v>
      </c>
      <c r="Z7" s="61">
        <v>-55.61</v>
      </c>
      <c r="AA7" s="62">
        <v>21682384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2865429</v>
      </c>
      <c r="F8" s="59">
        <f t="shared" si="2"/>
        <v>4892429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426093</v>
      </c>
      <c r="N8" s="59">
        <f t="shared" si="2"/>
        <v>426093</v>
      </c>
      <c r="O8" s="59">
        <f t="shared" si="2"/>
        <v>0</v>
      </c>
      <c r="P8" s="60">
        <f t="shared" si="2"/>
        <v>591058</v>
      </c>
      <c r="Q8" s="60">
        <f t="shared" si="2"/>
        <v>0</v>
      </c>
      <c r="R8" s="59">
        <f t="shared" si="2"/>
        <v>591058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1017151</v>
      </c>
      <c r="X8" s="60">
        <f t="shared" si="2"/>
        <v>3669322</v>
      </c>
      <c r="Y8" s="59">
        <f t="shared" si="2"/>
        <v>-2652171</v>
      </c>
      <c r="Z8" s="61">
        <f>+IF(X8&lt;&gt;0,+(Y8/X8)*100,0)</f>
        <v>-72.2795927967074</v>
      </c>
      <c r="AA8" s="62">
        <f>SUM(AA9:AA10)</f>
        <v>4892429</v>
      </c>
    </row>
    <row r="9" spans="1:27" ht="12.75">
      <c r="A9" s="291" t="s">
        <v>230</v>
      </c>
      <c r="B9" s="142"/>
      <c r="C9" s="60"/>
      <c r="D9" s="340"/>
      <c r="E9" s="60">
        <v>100000</v>
      </c>
      <c r="F9" s="59">
        <v>127000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95250</v>
      </c>
      <c r="Y9" s="59">
        <v>-95250</v>
      </c>
      <c r="Z9" s="61">
        <v>-100</v>
      </c>
      <c r="AA9" s="62">
        <v>127000</v>
      </c>
    </row>
    <row r="10" spans="1:27" ht="12.75">
      <c r="A10" s="291" t="s">
        <v>231</v>
      </c>
      <c r="B10" s="142"/>
      <c r="C10" s="60"/>
      <c r="D10" s="340"/>
      <c r="E10" s="60">
        <v>2765429</v>
      </c>
      <c r="F10" s="59">
        <v>4765429</v>
      </c>
      <c r="G10" s="59"/>
      <c r="H10" s="60"/>
      <c r="I10" s="60"/>
      <c r="J10" s="59"/>
      <c r="K10" s="59"/>
      <c r="L10" s="60"/>
      <c r="M10" s="60">
        <v>426093</v>
      </c>
      <c r="N10" s="59">
        <v>426093</v>
      </c>
      <c r="O10" s="59"/>
      <c r="P10" s="60">
        <v>591058</v>
      </c>
      <c r="Q10" s="60"/>
      <c r="R10" s="59">
        <v>591058</v>
      </c>
      <c r="S10" s="59"/>
      <c r="T10" s="60"/>
      <c r="U10" s="60"/>
      <c r="V10" s="59"/>
      <c r="W10" s="59">
        <v>1017151</v>
      </c>
      <c r="X10" s="60">
        <v>3574072</v>
      </c>
      <c r="Y10" s="59">
        <v>-2556921</v>
      </c>
      <c r="Z10" s="61">
        <v>-71.54</v>
      </c>
      <c r="AA10" s="62">
        <v>4765429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1517861</v>
      </c>
      <c r="R13" s="342">
        <f t="shared" si="4"/>
        <v>1517861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1517861</v>
      </c>
      <c r="X13" s="275">
        <f t="shared" si="4"/>
        <v>0</v>
      </c>
      <c r="Y13" s="342">
        <f t="shared" si="4"/>
        <v>1517861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1517861</v>
      </c>
      <c r="R14" s="59">
        <v>1517861</v>
      </c>
      <c r="S14" s="59"/>
      <c r="T14" s="60"/>
      <c r="U14" s="60"/>
      <c r="V14" s="59"/>
      <c r="W14" s="59">
        <v>1517861</v>
      </c>
      <c r="X14" s="60"/>
      <c r="Y14" s="59">
        <v>1517861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5558656</v>
      </c>
      <c r="D15" s="340">
        <f t="shared" si="5"/>
        <v>0</v>
      </c>
      <c r="E15" s="60">
        <f t="shared" si="5"/>
        <v>0</v>
      </c>
      <c r="F15" s="59">
        <f t="shared" si="5"/>
        <v>1988279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258570</v>
      </c>
      <c r="R15" s="59">
        <f t="shared" si="5"/>
        <v>258570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258570</v>
      </c>
      <c r="X15" s="60">
        <f t="shared" si="5"/>
        <v>1491209</v>
      </c>
      <c r="Y15" s="59">
        <f t="shared" si="5"/>
        <v>-1232639</v>
      </c>
      <c r="Z15" s="61">
        <f>+IF(X15&lt;&gt;0,+(Y15/X15)*100,0)</f>
        <v>-82.66037825683725</v>
      </c>
      <c r="AA15" s="62">
        <f>SUM(AA16:AA20)</f>
        <v>1988279</v>
      </c>
    </row>
    <row r="16" spans="1:27" ht="12.75">
      <c r="A16" s="291" t="s">
        <v>234</v>
      </c>
      <c r="B16" s="300"/>
      <c r="C16" s="60"/>
      <c r="D16" s="340"/>
      <c r="E16" s="60"/>
      <c r="F16" s="59">
        <v>1988279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1491209</v>
      </c>
      <c r="Y16" s="59">
        <v>-1491209</v>
      </c>
      <c r="Z16" s="61">
        <v>-100</v>
      </c>
      <c r="AA16" s="62">
        <v>1988279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5558656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258570</v>
      </c>
      <c r="R20" s="59">
        <v>258570</v>
      </c>
      <c r="S20" s="59"/>
      <c r="T20" s="60"/>
      <c r="U20" s="60"/>
      <c r="V20" s="59"/>
      <c r="W20" s="59">
        <v>258570</v>
      </c>
      <c r="X20" s="60"/>
      <c r="Y20" s="59">
        <v>258570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7151751</v>
      </c>
      <c r="D22" s="344">
        <f t="shared" si="6"/>
        <v>0</v>
      </c>
      <c r="E22" s="343">
        <f t="shared" si="6"/>
        <v>4673008</v>
      </c>
      <c r="F22" s="345">
        <f t="shared" si="6"/>
        <v>6804008</v>
      </c>
      <c r="G22" s="345">
        <f t="shared" si="6"/>
        <v>432012</v>
      </c>
      <c r="H22" s="343">
        <f t="shared" si="6"/>
        <v>0</v>
      </c>
      <c r="I22" s="343">
        <f t="shared" si="6"/>
        <v>0</v>
      </c>
      <c r="J22" s="345">
        <f t="shared" si="6"/>
        <v>432012</v>
      </c>
      <c r="K22" s="345">
        <f t="shared" si="6"/>
        <v>912093</v>
      </c>
      <c r="L22" s="343">
        <f t="shared" si="6"/>
        <v>162457</v>
      </c>
      <c r="M22" s="343">
        <f t="shared" si="6"/>
        <v>772730</v>
      </c>
      <c r="N22" s="345">
        <f t="shared" si="6"/>
        <v>1847280</v>
      </c>
      <c r="O22" s="345">
        <f t="shared" si="6"/>
        <v>90028</v>
      </c>
      <c r="P22" s="343">
        <f t="shared" si="6"/>
        <v>387649</v>
      </c>
      <c r="Q22" s="343">
        <f t="shared" si="6"/>
        <v>387620</v>
      </c>
      <c r="R22" s="345">
        <f t="shared" si="6"/>
        <v>865297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3144589</v>
      </c>
      <c r="X22" s="343">
        <f t="shared" si="6"/>
        <v>5103006</v>
      </c>
      <c r="Y22" s="345">
        <f t="shared" si="6"/>
        <v>-1958417</v>
      </c>
      <c r="Z22" s="336">
        <f>+IF(X22&lt;&gt;0,+(Y22/X22)*100,0)</f>
        <v>-38.37771305775458</v>
      </c>
      <c r="AA22" s="350">
        <f>SUM(AA23:AA32)</f>
        <v>6804008</v>
      </c>
    </row>
    <row r="23" spans="1:27" ht="12.75">
      <c r="A23" s="361" t="s">
        <v>237</v>
      </c>
      <c r="B23" s="142"/>
      <c r="C23" s="60">
        <v>372841</v>
      </c>
      <c r="D23" s="340"/>
      <c r="E23" s="60">
        <v>3631579</v>
      </c>
      <c r="F23" s="59">
        <v>4772579</v>
      </c>
      <c r="G23" s="59">
        <v>432012</v>
      </c>
      <c r="H23" s="60"/>
      <c r="I23" s="60"/>
      <c r="J23" s="59">
        <v>432012</v>
      </c>
      <c r="K23" s="59">
        <v>912093</v>
      </c>
      <c r="L23" s="60"/>
      <c r="M23" s="60">
        <v>410071</v>
      </c>
      <c r="N23" s="59">
        <v>1322164</v>
      </c>
      <c r="O23" s="59">
        <v>90028</v>
      </c>
      <c r="P23" s="60">
        <v>319965</v>
      </c>
      <c r="Q23" s="60"/>
      <c r="R23" s="59">
        <v>409993</v>
      </c>
      <c r="S23" s="59"/>
      <c r="T23" s="60"/>
      <c r="U23" s="60"/>
      <c r="V23" s="59"/>
      <c r="W23" s="59">
        <v>2164169</v>
      </c>
      <c r="X23" s="60">
        <v>3579434</v>
      </c>
      <c r="Y23" s="59">
        <v>-1415265</v>
      </c>
      <c r="Z23" s="61">
        <v>-39.54</v>
      </c>
      <c r="AA23" s="62">
        <v>4772579</v>
      </c>
    </row>
    <row r="24" spans="1:27" ht="12.75">
      <c r="A24" s="361" t="s">
        <v>238</v>
      </c>
      <c r="B24" s="142"/>
      <c r="C24" s="60">
        <v>1752257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4354973</v>
      </c>
      <c r="D25" s="340"/>
      <c r="E25" s="60"/>
      <c r="F25" s="59">
        <v>290000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217500</v>
      </c>
      <c r="Y25" s="59">
        <v>-217500</v>
      </c>
      <c r="Z25" s="61">
        <v>-100</v>
      </c>
      <c r="AA25" s="62">
        <v>290000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671680</v>
      </c>
      <c r="D32" s="340"/>
      <c r="E32" s="60">
        <v>1041429</v>
      </c>
      <c r="F32" s="59">
        <v>1741429</v>
      </c>
      <c r="G32" s="59"/>
      <c r="H32" s="60"/>
      <c r="I32" s="60"/>
      <c r="J32" s="59"/>
      <c r="K32" s="59"/>
      <c r="L32" s="60">
        <v>162457</v>
      </c>
      <c r="M32" s="60">
        <v>362659</v>
      </c>
      <c r="N32" s="59">
        <v>525116</v>
      </c>
      <c r="O32" s="59"/>
      <c r="P32" s="60">
        <v>67684</v>
      </c>
      <c r="Q32" s="60">
        <v>387620</v>
      </c>
      <c r="R32" s="59">
        <v>455304</v>
      </c>
      <c r="S32" s="59"/>
      <c r="T32" s="60"/>
      <c r="U32" s="60"/>
      <c r="V32" s="59"/>
      <c r="W32" s="59">
        <v>980420</v>
      </c>
      <c r="X32" s="60">
        <v>1306072</v>
      </c>
      <c r="Y32" s="59">
        <v>-325652</v>
      </c>
      <c r="Z32" s="61">
        <v>-24.93</v>
      </c>
      <c r="AA32" s="62">
        <v>1741429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16631282</v>
      </c>
      <c r="D40" s="344">
        <f t="shared" si="9"/>
        <v>0</v>
      </c>
      <c r="E40" s="343">
        <f t="shared" si="9"/>
        <v>12929279</v>
      </c>
      <c r="F40" s="345">
        <f t="shared" si="9"/>
        <v>8365374</v>
      </c>
      <c r="G40" s="345">
        <f t="shared" si="9"/>
        <v>0</v>
      </c>
      <c r="H40" s="343">
        <f t="shared" si="9"/>
        <v>602800</v>
      </c>
      <c r="I40" s="343">
        <f t="shared" si="9"/>
        <v>249583</v>
      </c>
      <c r="J40" s="345">
        <f t="shared" si="9"/>
        <v>852383</v>
      </c>
      <c r="K40" s="345">
        <f t="shared" si="9"/>
        <v>533847</v>
      </c>
      <c r="L40" s="343">
        <f t="shared" si="9"/>
        <v>85489</v>
      </c>
      <c r="M40" s="343">
        <f t="shared" si="9"/>
        <v>350721</v>
      </c>
      <c r="N40" s="345">
        <f t="shared" si="9"/>
        <v>970057</v>
      </c>
      <c r="O40" s="345">
        <f t="shared" si="9"/>
        <v>0</v>
      </c>
      <c r="P40" s="343">
        <f t="shared" si="9"/>
        <v>220219</v>
      </c>
      <c r="Q40" s="343">
        <f t="shared" si="9"/>
        <v>901960</v>
      </c>
      <c r="R40" s="345">
        <f t="shared" si="9"/>
        <v>1122179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2944619</v>
      </c>
      <c r="X40" s="343">
        <f t="shared" si="9"/>
        <v>6274031</v>
      </c>
      <c r="Y40" s="345">
        <f t="shared" si="9"/>
        <v>-3329412</v>
      </c>
      <c r="Z40" s="336">
        <f>+IF(X40&lt;&gt;0,+(Y40/X40)*100,0)</f>
        <v>-53.066553225510035</v>
      </c>
      <c r="AA40" s="350">
        <f>SUM(AA41:AA49)</f>
        <v>8365374</v>
      </c>
    </row>
    <row r="41" spans="1:27" ht="12.75">
      <c r="A41" s="361" t="s">
        <v>248</v>
      </c>
      <c r="B41" s="142"/>
      <c r="C41" s="362">
        <v>706650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733371</v>
      </c>
      <c r="R41" s="364">
        <v>733371</v>
      </c>
      <c r="S41" s="364"/>
      <c r="T41" s="362"/>
      <c r="U41" s="362"/>
      <c r="V41" s="364"/>
      <c r="W41" s="364">
        <v>733371</v>
      </c>
      <c r="X41" s="362">
        <v>750000</v>
      </c>
      <c r="Y41" s="364">
        <v>-16629</v>
      </c>
      <c r="Z41" s="365">
        <v>-2.22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6317997</v>
      </c>
      <c r="D43" s="369"/>
      <c r="E43" s="305">
        <v>1000000</v>
      </c>
      <c r="F43" s="370">
        <v>500000</v>
      </c>
      <c r="G43" s="370"/>
      <c r="H43" s="305"/>
      <c r="I43" s="305"/>
      <c r="J43" s="370"/>
      <c r="K43" s="370">
        <v>124995</v>
      </c>
      <c r="L43" s="305"/>
      <c r="M43" s="305"/>
      <c r="N43" s="370">
        <v>124995</v>
      </c>
      <c r="O43" s="370"/>
      <c r="P43" s="305"/>
      <c r="Q43" s="305"/>
      <c r="R43" s="370"/>
      <c r="S43" s="370"/>
      <c r="T43" s="305"/>
      <c r="U43" s="305"/>
      <c r="V43" s="370"/>
      <c r="W43" s="370">
        <v>124995</v>
      </c>
      <c r="X43" s="305">
        <v>375000</v>
      </c>
      <c r="Y43" s="370">
        <v>-250005</v>
      </c>
      <c r="Z43" s="371">
        <v>-66.67</v>
      </c>
      <c r="AA43" s="303">
        <v>500000</v>
      </c>
    </row>
    <row r="44" spans="1:27" ht="12.75">
      <c r="A44" s="361" t="s">
        <v>251</v>
      </c>
      <c r="B44" s="136"/>
      <c r="C44" s="60">
        <v>2717727</v>
      </c>
      <c r="D44" s="368"/>
      <c r="E44" s="54">
        <v>1150000</v>
      </c>
      <c r="F44" s="53">
        <v>1700000</v>
      </c>
      <c r="G44" s="53"/>
      <c r="H44" s="54">
        <v>126000</v>
      </c>
      <c r="I44" s="54">
        <v>49833</v>
      </c>
      <c r="J44" s="53">
        <v>175833</v>
      </c>
      <c r="K44" s="53">
        <v>408852</v>
      </c>
      <c r="L44" s="54">
        <v>58129</v>
      </c>
      <c r="M44" s="54">
        <v>63370</v>
      </c>
      <c r="N44" s="53">
        <v>530351</v>
      </c>
      <c r="O44" s="53"/>
      <c r="P44" s="54"/>
      <c r="Q44" s="54"/>
      <c r="R44" s="53"/>
      <c r="S44" s="53"/>
      <c r="T44" s="54"/>
      <c r="U44" s="54"/>
      <c r="V44" s="53"/>
      <c r="W44" s="53">
        <v>706184</v>
      </c>
      <c r="X44" s="54">
        <v>1275000</v>
      </c>
      <c r="Y44" s="53">
        <v>-568816</v>
      </c>
      <c r="Z44" s="94">
        <v>-44.61</v>
      </c>
      <c r="AA44" s="95">
        <v>1700000</v>
      </c>
    </row>
    <row r="45" spans="1:27" ht="12.75">
      <c r="A45" s="361" t="s">
        <v>252</v>
      </c>
      <c r="B45" s="136"/>
      <c r="C45" s="60">
        <v>14267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5672839</v>
      </c>
      <c r="D48" s="368"/>
      <c r="E48" s="54"/>
      <c r="F48" s="53">
        <v>5000000</v>
      </c>
      <c r="G48" s="53"/>
      <c r="H48" s="54">
        <v>476800</v>
      </c>
      <c r="I48" s="54">
        <v>199750</v>
      </c>
      <c r="J48" s="53">
        <v>676550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676550</v>
      </c>
      <c r="X48" s="54">
        <v>3750000</v>
      </c>
      <c r="Y48" s="53">
        <v>-3073450</v>
      </c>
      <c r="Z48" s="94">
        <v>-81.96</v>
      </c>
      <c r="AA48" s="95">
        <v>5000000</v>
      </c>
    </row>
    <row r="49" spans="1:27" ht="12.75">
      <c r="A49" s="361" t="s">
        <v>93</v>
      </c>
      <c r="B49" s="136"/>
      <c r="C49" s="54">
        <v>1201802</v>
      </c>
      <c r="D49" s="368"/>
      <c r="E49" s="54">
        <v>5279279</v>
      </c>
      <c r="F49" s="53">
        <v>165374</v>
      </c>
      <c r="G49" s="53"/>
      <c r="H49" s="54"/>
      <c r="I49" s="54"/>
      <c r="J49" s="53"/>
      <c r="K49" s="53"/>
      <c r="L49" s="54">
        <v>27360</v>
      </c>
      <c r="M49" s="54">
        <v>287351</v>
      </c>
      <c r="N49" s="53">
        <v>314711</v>
      </c>
      <c r="O49" s="53"/>
      <c r="P49" s="54">
        <v>220219</v>
      </c>
      <c r="Q49" s="54">
        <v>168589</v>
      </c>
      <c r="R49" s="53">
        <v>388808</v>
      </c>
      <c r="S49" s="53"/>
      <c r="T49" s="54"/>
      <c r="U49" s="54"/>
      <c r="V49" s="53"/>
      <c r="W49" s="53">
        <v>703519</v>
      </c>
      <c r="X49" s="54">
        <v>124031</v>
      </c>
      <c r="Y49" s="53">
        <v>579488</v>
      </c>
      <c r="Z49" s="94">
        <v>467.21</v>
      </c>
      <c r="AA49" s="95">
        <v>165374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75000</v>
      </c>
      <c r="Y57" s="345">
        <f t="shared" si="13"/>
        <v>-75000</v>
      </c>
      <c r="Z57" s="336">
        <f>+IF(X57&lt;&gt;0,+(Y57/X57)*100,0)</f>
        <v>-100</v>
      </c>
      <c r="AA57" s="350">
        <f t="shared" si="13"/>
        <v>100000</v>
      </c>
    </row>
    <row r="58" spans="1:27" ht="12.75">
      <c r="A58" s="361" t="s">
        <v>217</v>
      </c>
      <c r="B58" s="136"/>
      <c r="C58" s="60"/>
      <c r="D58" s="340"/>
      <c r="E58" s="60"/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</v>
      </c>
      <c r="Y58" s="59">
        <v>-75000</v>
      </c>
      <c r="Z58" s="61">
        <v>-100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48154077</v>
      </c>
      <c r="D60" s="346">
        <f t="shared" si="14"/>
        <v>0</v>
      </c>
      <c r="E60" s="219">
        <f t="shared" si="14"/>
        <v>41470100</v>
      </c>
      <c r="F60" s="264">
        <f t="shared" si="14"/>
        <v>43832474</v>
      </c>
      <c r="G60" s="264">
        <f t="shared" si="14"/>
        <v>432012</v>
      </c>
      <c r="H60" s="219">
        <f t="shared" si="14"/>
        <v>602800</v>
      </c>
      <c r="I60" s="219">
        <f t="shared" si="14"/>
        <v>275683</v>
      </c>
      <c r="J60" s="264">
        <f t="shared" si="14"/>
        <v>1310495</v>
      </c>
      <c r="K60" s="264">
        <f t="shared" si="14"/>
        <v>1723924</v>
      </c>
      <c r="L60" s="219">
        <f t="shared" si="14"/>
        <v>668796</v>
      </c>
      <c r="M60" s="219">
        <f t="shared" si="14"/>
        <v>1671499</v>
      </c>
      <c r="N60" s="264">
        <f t="shared" si="14"/>
        <v>4064219</v>
      </c>
      <c r="O60" s="264">
        <f t="shared" si="14"/>
        <v>90028</v>
      </c>
      <c r="P60" s="219">
        <f t="shared" si="14"/>
        <v>4432525</v>
      </c>
      <c r="Q60" s="219">
        <f t="shared" si="14"/>
        <v>6204586</v>
      </c>
      <c r="R60" s="264">
        <f t="shared" si="14"/>
        <v>10727139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16101853</v>
      </c>
      <c r="X60" s="219">
        <f t="shared" si="14"/>
        <v>32874356</v>
      </c>
      <c r="Y60" s="264">
        <f t="shared" si="14"/>
        <v>-16772503</v>
      </c>
      <c r="Z60" s="337">
        <f>+IF(X60&lt;&gt;0,+(Y60/X60)*100,0)</f>
        <v>-51.02001998153211</v>
      </c>
      <c r="AA60" s="232">
        <f>+AA57+AA54+AA51+AA40+AA37+AA34+AA22+AA5</f>
        <v>43832474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2017-05-05T12:10:01Z</dcterms:created>
  <dcterms:modified xsi:type="dcterms:W3CDTF">2017-05-05T12:10:04Z</dcterms:modified>
  <cp:category/>
  <cp:version/>
  <cp:contentType/>
  <cp:contentStatus/>
</cp:coreProperties>
</file>