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<sst xmlns="http://schemas.openxmlformats.org/spreadsheetml/2006/main" count="857" uniqueCount="303">
  <si>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Engcobo(EC137)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</si>
  <si>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</si>
  <si>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</si>
  <si>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</si>
  <si>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</si>
  <si>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</si>
  <si>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</si>
  <si>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</si>
  <si>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</si>
  <si>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</si>
  <si>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</si>
  <si>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</si>
  <si>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</si>
  <si>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</si>
  <si>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</si>
  <si>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</si>
  <si>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</si>
  <si>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</si>
  <si>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</si>
  <si>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</si>
  <si>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</si>
  <si>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</si>
  <si>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</si>
  <si>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</si>
  <si>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</si>
  <si>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</si>
  <si>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</si>
  <si>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</si>
  <si>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</si>
  <si>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</si>
  <si>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</si>
  <si>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</si>
  <si>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</si>
  <si>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</si>
  <si>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</si>
  <si>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</si>
  <si>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</si>
  <si>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</si>
  <si>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</si>
  <si>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</si>
  <si>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</si>
  <si>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</si>
  <si>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</si>
  <si>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</si>
  <si>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</si>
  <si>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</si>
  <si>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</si>
  <si>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</si>
  <si>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</si>
  <si>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</si>
  <si>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</si>
  <si>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</si>
  <si>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</si>
  <si>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</si>
  <si>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</si>
  <si>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</si>
  <si>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</si>
  <si>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</si>
  <si>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</si>
  <si>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</si>
  <si>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</si>
  <si>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</si>
  <si>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</si>
  <si>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</si>
  <si>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</si>
  <si>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</si>
  <si>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</si>
  <si>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</si>
  <si>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</si>
  <si>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</si>
  <si>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Engcobo(EC137)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</si>
  <si>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</si>
  <si>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</si>
  <si>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</si>
  <si>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</si>
  <si>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</si>
  <si>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</si>
  <si>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</si>
  <si>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</si>
  <si>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</si>
  <si>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</si>
  <si>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</si>
  <si>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</si>
  <si>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</si>
  <si>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</si>
  <si>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</si>
  <si>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</si>
  <si>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</si>
  <si>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</si>
  <si>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</si>
  <si>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</si>
  <si>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</si>
  <si>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</si>
  <si>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</si>
  <si>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</si>
  <si>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</si>
  <si>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</si>
  <si>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</si>
  <si>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</si>
  <si>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</si>
  <si>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Engcobo(EC137)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</si>
  <si>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</si>
  <si>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</si>
  <si>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</si>
  <si>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</si>
  <si>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</si>
  <si>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</si>
  <si>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</si>
  <si>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</si>
  <si>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</si>
  <si>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</si>
  <si>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</si>
  <si>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</si>
  <si>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</si>
  <si>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</si>
  <si>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</si>
  <si>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</si>
  <si>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</si>
  <si>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</si>
  <si>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</si>
  <si>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</si>
  <si>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</si>
  <si>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</si>
  <si>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</si>
  <si>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</si>
  <si>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</si>
  <si>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</si>
  <si>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</si>
  <si>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</si>
  <si>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Engcobo(EC137)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</si>
  <si>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</si>
  <si>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</si>
  <si>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</si>
  <si>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</si>
  <si>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</si>
  <si>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</si>
  <si>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</si>
  <si>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</si>
  <si>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</si>
  <si>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</si>
  <si>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Engcobo(EC137)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</si>
  <si>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</si>
  <si>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</si>
  <si>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</si>
  <si>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</si>
  <si>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</si>
  <si>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</si>
  <si>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</si>
  <si>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</si>
  <si>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</si>
  <si>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</si>
  <si>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</si>
  <si>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</si>
  <si>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</si>
  <si>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</si>
  <si>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</si>
  <si>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</si>
  <si>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</si>
  <si>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</si>
  <si>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</si>
  <si>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</si>
  <si>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</si>
  <si>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</si>
  <si>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</si>
  <si>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</si>
  <si>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</si>
  <si>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</si>
  <si>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</si>
  <si>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</si>
  <si>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</si>
  <si>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</si>
  <si>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</si>
  <si>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</si>
  <si>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</si>
  <si>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Engcobo(EC137)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</si>
  <si>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</si>
  <si>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</si>
  <si>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</si>
  <si>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</si>
  <si>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</si>
  <si>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</si>
  <si>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</si>
  <si>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</si>
  <si>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</si>
  <si>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</si>
  <si>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</si>
  <si>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</si>
  <si>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</si>
  <si>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</si>
  <si>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</si>
  <si>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</si>
  <si>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</si>
  <si>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</si>
  <si>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</si>
  <si>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</si>
  <si>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</si>
  <si>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</si>
  <si>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</si>
  <si>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</si>
  <si>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</si>
  <si>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</si>
  <si>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</si>
  <si>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Engcobo(EC137)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</si>
  <si>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</si>
  <si>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</si>
  <si>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</si>
  <si>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</si>
  <si>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</si>
  <si>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</si>
  <si>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</si>
  <si>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</si>
  <si>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</si>
  <si>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</si>
  <si>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</si>
  <si>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</si>
  <si>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</si>
  <si>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</si>
  <si>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</si>
  <si>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</si>
  <si>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</si>
  <si>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</si>
  <si>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</si>
  <si>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</si>
  <si>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</si>
  <si>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</si>
  <si>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</si>
  <si>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</si>
  <si>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Engcobo(EC137)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</si>
  <si>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</si>
  <si>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</si>
  <si>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</si>
  <si>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</si>
  <si>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</si>
  <si>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</si>
  <si>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</si>
  <si>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</si>
  <si>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</si>
  <si>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</si>
  <si>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</si>
  <si>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</si>
  <si>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</si>
  <si>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</si>
  <si>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</si>
  <si>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</si>
  <si>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</si>
  <si>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</si>
  <si>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</si>
  <si>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</si>
  <si>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</si>
  <si>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</si>
  <si>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</si>
  <si>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</si>
  <si>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</si>
  <si>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</si>
  <si>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</si>
  <si>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</si>
  <si>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</si>
  <si>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</si>
  <si>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</si>
  <si>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</si>
  <si>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</si>
  <si>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</si>
  <si>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</si>
  <si>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Engcobo(EC137)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</si>
  <si>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</si>
  <si>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</si>
  <si>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Engcobo(EC137)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</si>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</sst>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3495798</v>
      </c>
      <c r="C5" s="19">
        <v>0</v>
      </c>
      <c r="D5" s="59">
        <v>3800000</v>
      </c>
      <c r="E5" s="60">
        <v>3866978</v>
      </c>
      <c r="F5" s="60">
        <v>117865</v>
      </c>
      <c r="G5" s="60">
        <v>144139</v>
      </c>
      <c r="H5" s="60">
        <v>984798</v>
      </c>
      <c r="I5" s="60">
        <v>1246802</v>
      </c>
      <c r="J5" s="60">
        <v>794425</v>
      </c>
      <c r="K5" s="60">
        <v>326353</v>
      </c>
      <c r="L5" s="60">
        <v>79828</v>
      </c>
      <c r="M5" s="60">
        <v>1200606</v>
      </c>
      <c r="N5" s="60">
        <v>101390</v>
      </c>
      <c r="O5" s="60">
        <v>129619</v>
      </c>
      <c r="P5" s="60">
        <v>178784</v>
      </c>
      <c r="Q5" s="60">
        <v>409793</v>
      </c>
      <c r="R5" s="60">
        <v>0</v>
      </c>
      <c r="S5" s="60">
        <v>0</v>
      </c>
      <c r="T5" s="60">
        <v>0</v>
      </c>
      <c r="U5" s="60">
        <v>0</v>
      </c>
      <c r="V5" s="60">
        <v>2857201</v>
      </c>
      <c r="W5" s="60">
        <v>2399351</v>
      </c>
      <c r="X5" s="60">
        <v>457850</v>
      </c>
      <c r="Y5" s="61">
        <v>19.08</v>
      </c>
      <c r="Z5" s="62">
        <v>3866978</v>
      </c>
    </row>
    <row r="6" spans="1:26" ht="12.75">
      <c r="A6" s="58" t="s">
        <v>32</v>
      </c>
      <c r="B6" s="19">
        <v>838985</v>
      </c>
      <c r="C6" s="19">
        <v>0</v>
      </c>
      <c r="D6" s="59">
        <v>848642</v>
      </c>
      <c r="E6" s="60">
        <v>850000</v>
      </c>
      <c r="F6" s="60">
        <v>58588</v>
      </c>
      <c r="G6" s="60">
        <v>39495</v>
      </c>
      <c r="H6" s="60">
        <v>57441</v>
      </c>
      <c r="I6" s="60">
        <v>155524</v>
      </c>
      <c r="J6" s="60">
        <v>77973</v>
      </c>
      <c r="K6" s="60">
        <v>71558</v>
      </c>
      <c r="L6" s="60">
        <v>49473</v>
      </c>
      <c r="M6" s="60">
        <v>199004</v>
      </c>
      <c r="N6" s="60">
        <v>40778</v>
      </c>
      <c r="O6" s="60">
        <v>54265</v>
      </c>
      <c r="P6" s="60">
        <v>80924</v>
      </c>
      <c r="Q6" s="60">
        <v>175967</v>
      </c>
      <c r="R6" s="60">
        <v>0</v>
      </c>
      <c r="S6" s="60">
        <v>0</v>
      </c>
      <c r="T6" s="60">
        <v>0</v>
      </c>
      <c r="U6" s="60">
        <v>0</v>
      </c>
      <c r="V6" s="60">
        <v>530495</v>
      </c>
      <c r="W6" s="60">
        <v>759353</v>
      </c>
      <c r="X6" s="60">
        <v>-228858</v>
      </c>
      <c r="Y6" s="61">
        <v>-30.14</v>
      </c>
      <c r="Z6" s="62">
        <v>850000</v>
      </c>
    </row>
    <row r="7" spans="1:26" ht="12.75">
      <c r="A7" s="58" t="s">
        <v>33</v>
      </c>
      <c r="B7" s="19">
        <v>5047332</v>
      </c>
      <c r="C7" s="19">
        <v>0</v>
      </c>
      <c r="D7" s="59">
        <v>5500000</v>
      </c>
      <c r="E7" s="60">
        <v>5500000</v>
      </c>
      <c r="F7" s="60">
        <v>486009</v>
      </c>
      <c r="G7" s="60">
        <v>534105</v>
      </c>
      <c r="H7" s="60">
        <v>486659</v>
      </c>
      <c r="I7" s="60">
        <v>1506773</v>
      </c>
      <c r="J7" s="60">
        <v>408849</v>
      </c>
      <c r="K7" s="60">
        <v>389757</v>
      </c>
      <c r="L7" s="60">
        <v>424050</v>
      </c>
      <c r="M7" s="60">
        <v>1222656</v>
      </c>
      <c r="N7" s="60">
        <v>522131</v>
      </c>
      <c r="O7" s="60">
        <v>458199</v>
      </c>
      <c r="P7" s="60">
        <v>456932</v>
      </c>
      <c r="Q7" s="60">
        <v>1437262</v>
      </c>
      <c r="R7" s="60">
        <v>0</v>
      </c>
      <c r="S7" s="60">
        <v>0</v>
      </c>
      <c r="T7" s="60">
        <v>0</v>
      </c>
      <c r="U7" s="60">
        <v>0</v>
      </c>
      <c r="V7" s="60">
        <v>4166691</v>
      </c>
      <c r="W7" s="60">
        <v>2599909</v>
      </c>
      <c r="X7" s="60">
        <v>1566782</v>
      </c>
      <c r="Y7" s="61">
        <v>60.26</v>
      </c>
      <c r="Z7" s="62">
        <v>5500000</v>
      </c>
    </row>
    <row r="8" spans="1:26" ht="12.75">
      <c r="A8" s="58" t="s">
        <v>34</v>
      </c>
      <c r="B8" s="19">
        <v>131280845</v>
      </c>
      <c r="C8" s="19">
        <v>0</v>
      </c>
      <c r="D8" s="59">
        <v>144507000</v>
      </c>
      <c r="E8" s="60">
        <v>118870661</v>
      </c>
      <c r="F8" s="60">
        <v>54534000</v>
      </c>
      <c r="G8" s="60">
        <v>0</v>
      </c>
      <c r="H8" s="60">
        <v>0</v>
      </c>
      <c r="I8" s="60">
        <v>54534000</v>
      </c>
      <c r="J8" s="60">
        <v>0</v>
      </c>
      <c r="K8" s="60">
        <v>900000</v>
      </c>
      <c r="L8" s="60">
        <v>43627000</v>
      </c>
      <c r="M8" s="60">
        <v>44527000</v>
      </c>
      <c r="N8" s="60">
        <v>0</v>
      </c>
      <c r="O8" s="60">
        <v>0</v>
      </c>
      <c r="P8" s="60">
        <v>32721000</v>
      </c>
      <c r="Q8" s="60">
        <v>32721000</v>
      </c>
      <c r="R8" s="60">
        <v>0</v>
      </c>
      <c r="S8" s="60">
        <v>0</v>
      </c>
      <c r="T8" s="60">
        <v>0</v>
      </c>
      <c r="U8" s="60">
        <v>0</v>
      </c>
      <c r="V8" s="60">
        <v>131782000</v>
      </c>
      <c r="W8" s="60">
        <v>134507000</v>
      </c>
      <c r="X8" s="60">
        <v>-2725000</v>
      </c>
      <c r="Y8" s="61">
        <v>-2.03</v>
      </c>
      <c r="Z8" s="62">
        <v>118870661</v>
      </c>
    </row>
    <row r="9" spans="1:26" ht="12.75">
      <c r="A9" s="58" t="s">
        <v>35</v>
      </c>
      <c r="B9" s="19">
        <v>64699228</v>
      </c>
      <c r="C9" s="19">
        <v>0</v>
      </c>
      <c r="D9" s="59">
        <v>8678500</v>
      </c>
      <c r="E9" s="60">
        <v>79949417</v>
      </c>
      <c r="F9" s="60">
        <v>5003830</v>
      </c>
      <c r="G9" s="60">
        <v>636392</v>
      </c>
      <c r="H9" s="60">
        <v>635552</v>
      </c>
      <c r="I9" s="60">
        <v>6275774</v>
      </c>
      <c r="J9" s="60">
        <v>5374988</v>
      </c>
      <c r="K9" s="60">
        <v>913642</v>
      </c>
      <c r="L9" s="60">
        <v>420394</v>
      </c>
      <c r="M9" s="60">
        <v>6709024</v>
      </c>
      <c r="N9" s="60">
        <v>557614</v>
      </c>
      <c r="O9" s="60">
        <v>618703</v>
      </c>
      <c r="P9" s="60">
        <v>691600</v>
      </c>
      <c r="Q9" s="60">
        <v>1867917</v>
      </c>
      <c r="R9" s="60">
        <v>0</v>
      </c>
      <c r="S9" s="60">
        <v>0</v>
      </c>
      <c r="T9" s="60">
        <v>0</v>
      </c>
      <c r="U9" s="60">
        <v>0</v>
      </c>
      <c r="V9" s="60">
        <v>14852715</v>
      </c>
      <c r="W9" s="60">
        <v>14323930</v>
      </c>
      <c r="X9" s="60">
        <v>528785</v>
      </c>
      <c r="Y9" s="61">
        <v>3.69</v>
      </c>
      <c r="Z9" s="62">
        <v>79949417</v>
      </c>
    </row>
    <row r="10" spans="1:26" ht="22.5">
      <c r="A10" s="63" t="s">
        <v>278</v>
      </c>
      <c r="B10" s="64">
        <f>SUM(B5:B9)</f>
        <v>205362188</v>
      </c>
      <c r="C10" s="64">
        <f>SUM(C5:C9)</f>
        <v>0</v>
      </c>
      <c r="D10" s="65">
        <f aca="true" t="shared" si="0" ref="D10:Z10">SUM(D5:D9)</f>
        <v>163334142</v>
      </c>
      <c r="E10" s="66">
        <f t="shared" si="0"/>
        <v>209037056</v>
      </c>
      <c r="F10" s="66">
        <f t="shared" si="0"/>
        <v>60200292</v>
      </c>
      <c r="G10" s="66">
        <f t="shared" si="0"/>
        <v>1354131</v>
      </c>
      <c r="H10" s="66">
        <f t="shared" si="0"/>
        <v>2164450</v>
      </c>
      <c r="I10" s="66">
        <f t="shared" si="0"/>
        <v>63718873</v>
      </c>
      <c r="J10" s="66">
        <f t="shared" si="0"/>
        <v>6656235</v>
      </c>
      <c r="K10" s="66">
        <f t="shared" si="0"/>
        <v>2601310</v>
      </c>
      <c r="L10" s="66">
        <f t="shared" si="0"/>
        <v>44600745</v>
      </c>
      <c r="M10" s="66">
        <f t="shared" si="0"/>
        <v>53858290</v>
      </c>
      <c r="N10" s="66">
        <f t="shared" si="0"/>
        <v>1221913</v>
      </c>
      <c r="O10" s="66">
        <f t="shared" si="0"/>
        <v>1260786</v>
      </c>
      <c r="P10" s="66">
        <f t="shared" si="0"/>
        <v>34129240</v>
      </c>
      <c r="Q10" s="66">
        <f t="shared" si="0"/>
        <v>36611939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154189102</v>
      </c>
      <c r="W10" s="66">
        <f t="shared" si="0"/>
        <v>154589543</v>
      </c>
      <c r="X10" s="66">
        <f t="shared" si="0"/>
        <v>-400441</v>
      </c>
      <c r="Y10" s="67">
        <f>+IF(W10&lt;&gt;0,(X10/W10)*100,0)</f>
        <v>-0.2590349853094526</v>
      </c>
      <c r="Z10" s="68">
        <f t="shared" si="0"/>
        <v>209037056</v>
      </c>
    </row>
    <row r="11" spans="1:26" ht="12.75">
      <c r="A11" s="58" t="s">
        <v>37</v>
      </c>
      <c r="B11" s="19">
        <v>53487280</v>
      </c>
      <c r="C11" s="19">
        <v>0</v>
      </c>
      <c r="D11" s="59">
        <v>57992551</v>
      </c>
      <c r="E11" s="60">
        <v>73073090</v>
      </c>
      <c r="F11" s="60">
        <v>3920709</v>
      </c>
      <c r="G11" s="60">
        <v>4339608</v>
      </c>
      <c r="H11" s="60">
        <v>4189279</v>
      </c>
      <c r="I11" s="60">
        <v>12449596</v>
      </c>
      <c r="J11" s="60">
        <v>4170699</v>
      </c>
      <c r="K11" s="60">
        <v>4226539</v>
      </c>
      <c r="L11" s="60">
        <v>4372140</v>
      </c>
      <c r="M11" s="60">
        <v>12769378</v>
      </c>
      <c r="N11" s="60">
        <v>4582150</v>
      </c>
      <c r="O11" s="60">
        <v>4871479</v>
      </c>
      <c r="P11" s="60">
        <v>4673772</v>
      </c>
      <c r="Q11" s="60">
        <v>14127401</v>
      </c>
      <c r="R11" s="60">
        <v>0</v>
      </c>
      <c r="S11" s="60">
        <v>0</v>
      </c>
      <c r="T11" s="60">
        <v>0</v>
      </c>
      <c r="U11" s="60">
        <v>0</v>
      </c>
      <c r="V11" s="60">
        <v>39346375</v>
      </c>
      <c r="W11" s="60">
        <v>34442748</v>
      </c>
      <c r="X11" s="60">
        <v>4903627</v>
      </c>
      <c r="Y11" s="61">
        <v>14.24</v>
      </c>
      <c r="Z11" s="62">
        <v>73073090</v>
      </c>
    </row>
    <row r="12" spans="1:26" ht="12.75">
      <c r="A12" s="58" t="s">
        <v>38</v>
      </c>
      <c r="B12" s="19">
        <v>12750235</v>
      </c>
      <c r="C12" s="19">
        <v>0</v>
      </c>
      <c r="D12" s="59">
        <v>12286972</v>
      </c>
      <c r="E12" s="60">
        <v>13276972</v>
      </c>
      <c r="F12" s="60">
        <v>1031638</v>
      </c>
      <c r="G12" s="60">
        <v>1197636</v>
      </c>
      <c r="H12" s="60">
        <v>1038971</v>
      </c>
      <c r="I12" s="60">
        <v>3268245</v>
      </c>
      <c r="J12" s="60">
        <v>1158559</v>
      </c>
      <c r="K12" s="60">
        <v>1066758</v>
      </c>
      <c r="L12" s="60">
        <v>1095939</v>
      </c>
      <c r="M12" s="60">
        <v>3321256</v>
      </c>
      <c r="N12" s="60">
        <v>1031132</v>
      </c>
      <c r="O12" s="60">
        <v>1280369</v>
      </c>
      <c r="P12" s="60">
        <v>1127275</v>
      </c>
      <c r="Q12" s="60">
        <v>3438776</v>
      </c>
      <c r="R12" s="60">
        <v>0</v>
      </c>
      <c r="S12" s="60">
        <v>0</v>
      </c>
      <c r="T12" s="60">
        <v>0</v>
      </c>
      <c r="U12" s="60">
        <v>0</v>
      </c>
      <c r="V12" s="60">
        <v>10028277</v>
      </c>
      <c r="W12" s="60">
        <v>9791498</v>
      </c>
      <c r="X12" s="60">
        <v>236779</v>
      </c>
      <c r="Y12" s="61">
        <v>2.42</v>
      </c>
      <c r="Z12" s="62">
        <v>13276972</v>
      </c>
    </row>
    <row r="13" spans="1:26" ht="12.75">
      <c r="A13" s="58" t="s">
        <v>279</v>
      </c>
      <c r="B13" s="19">
        <v>35115496</v>
      </c>
      <c r="C13" s="19">
        <v>0</v>
      </c>
      <c r="D13" s="59">
        <v>40000000</v>
      </c>
      <c r="E13" s="60">
        <v>40000000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40000000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5924635</v>
      </c>
      <c r="C15" s="19">
        <v>0</v>
      </c>
      <c r="D15" s="59">
        <v>4920000</v>
      </c>
      <c r="E15" s="60">
        <v>14672221</v>
      </c>
      <c r="F15" s="60">
        <v>138635</v>
      </c>
      <c r="G15" s="60">
        <v>378730</v>
      </c>
      <c r="H15" s="60">
        <v>751194</v>
      </c>
      <c r="I15" s="60">
        <v>1268559</v>
      </c>
      <c r="J15" s="60">
        <v>206123</v>
      </c>
      <c r="K15" s="60">
        <v>165130</v>
      </c>
      <c r="L15" s="60">
        <v>184052</v>
      </c>
      <c r="M15" s="60">
        <v>555305</v>
      </c>
      <c r="N15" s="60">
        <v>276940</v>
      </c>
      <c r="O15" s="60">
        <v>787412</v>
      </c>
      <c r="P15" s="60">
        <v>229849</v>
      </c>
      <c r="Q15" s="60">
        <v>1294201</v>
      </c>
      <c r="R15" s="60">
        <v>0</v>
      </c>
      <c r="S15" s="60">
        <v>0</v>
      </c>
      <c r="T15" s="60">
        <v>0</v>
      </c>
      <c r="U15" s="60">
        <v>0</v>
      </c>
      <c r="V15" s="60">
        <v>3118065</v>
      </c>
      <c r="W15" s="60">
        <v>4195408</v>
      </c>
      <c r="X15" s="60">
        <v>-1077343</v>
      </c>
      <c r="Y15" s="61">
        <v>-25.68</v>
      </c>
      <c r="Z15" s="62">
        <v>14672221</v>
      </c>
    </row>
    <row r="16" spans="1:26" ht="12.75">
      <c r="A16" s="69" t="s">
        <v>42</v>
      </c>
      <c r="B16" s="19">
        <v>0</v>
      </c>
      <c r="C16" s="19">
        <v>0</v>
      </c>
      <c r="D16" s="59">
        <v>3000000</v>
      </c>
      <c r="E16" s="60">
        <v>3000000</v>
      </c>
      <c r="F16" s="60">
        <v>129861</v>
      </c>
      <c r="G16" s="60">
        <v>0</v>
      </c>
      <c r="H16" s="60">
        <v>286022</v>
      </c>
      <c r="I16" s="60">
        <v>415883</v>
      </c>
      <c r="J16" s="60">
        <v>288760</v>
      </c>
      <c r="K16" s="60">
        <v>290348</v>
      </c>
      <c r="L16" s="60">
        <v>307825</v>
      </c>
      <c r="M16" s="60">
        <v>886933</v>
      </c>
      <c r="N16" s="60">
        <v>250973</v>
      </c>
      <c r="O16" s="60">
        <v>500047</v>
      </c>
      <c r="P16" s="60">
        <v>188632</v>
      </c>
      <c r="Q16" s="60">
        <v>939652</v>
      </c>
      <c r="R16" s="60">
        <v>0</v>
      </c>
      <c r="S16" s="60">
        <v>0</v>
      </c>
      <c r="T16" s="60">
        <v>0</v>
      </c>
      <c r="U16" s="60">
        <v>0</v>
      </c>
      <c r="V16" s="60">
        <v>2242468</v>
      </c>
      <c r="W16" s="60">
        <v>2270690</v>
      </c>
      <c r="X16" s="60">
        <v>-28222</v>
      </c>
      <c r="Y16" s="61">
        <v>-1.24</v>
      </c>
      <c r="Z16" s="62">
        <v>3000000</v>
      </c>
    </row>
    <row r="17" spans="1:26" ht="12.75">
      <c r="A17" s="58" t="s">
        <v>43</v>
      </c>
      <c r="B17" s="19">
        <v>69503795</v>
      </c>
      <c r="C17" s="19">
        <v>0</v>
      </c>
      <c r="D17" s="59">
        <v>72772907</v>
      </c>
      <c r="E17" s="60">
        <v>55828409</v>
      </c>
      <c r="F17" s="60">
        <v>4265808</v>
      </c>
      <c r="G17" s="60">
        <v>5704868</v>
      </c>
      <c r="H17" s="60">
        <v>5866284</v>
      </c>
      <c r="I17" s="60">
        <v>15836960</v>
      </c>
      <c r="J17" s="60">
        <v>4231078</v>
      </c>
      <c r="K17" s="60">
        <v>4320336</v>
      </c>
      <c r="L17" s="60">
        <v>8248864</v>
      </c>
      <c r="M17" s="60">
        <v>16800278</v>
      </c>
      <c r="N17" s="60">
        <v>4090368</v>
      </c>
      <c r="O17" s="60">
        <v>4907762</v>
      </c>
      <c r="P17" s="60">
        <v>5900687</v>
      </c>
      <c r="Q17" s="60">
        <v>14898817</v>
      </c>
      <c r="R17" s="60">
        <v>0</v>
      </c>
      <c r="S17" s="60">
        <v>0</v>
      </c>
      <c r="T17" s="60">
        <v>0</v>
      </c>
      <c r="U17" s="60">
        <v>0</v>
      </c>
      <c r="V17" s="60">
        <v>47536055</v>
      </c>
      <c r="W17" s="60">
        <v>51151615</v>
      </c>
      <c r="X17" s="60">
        <v>-3615560</v>
      </c>
      <c r="Y17" s="61">
        <v>-7.07</v>
      </c>
      <c r="Z17" s="62">
        <v>55828409</v>
      </c>
    </row>
    <row r="18" spans="1:26" ht="12.75">
      <c r="A18" s="70" t="s">
        <v>44</v>
      </c>
      <c r="B18" s="71">
        <f>SUM(B11:B17)</f>
        <v>176781441</v>
      </c>
      <c r="C18" s="71">
        <f>SUM(C11:C17)</f>
        <v>0</v>
      </c>
      <c r="D18" s="72">
        <f aca="true" t="shared" si="1" ref="D18:Z18">SUM(D11:D17)</f>
        <v>190972430</v>
      </c>
      <c r="E18" s="73">
        <f t="shared" si="1"/>
        <v>199850692</v>
      </c>
      <c r="F18" s="73">
        <f t="shared" si="1"/>
        <v>9486651</v>
      </c>
      <c r="G18" s="73">
        <f t="shared" si="1"/>
        <v>11620842</v>
      </c>
      <c r="H18" s="73">
        <f t="shared" si="1"/>
        <v>12131750</v>
      </c>
      <c r="I18" s="73">
        <f t="shared" si="1"/>
        <v>33239243</v>
      </c>
      <c r="J18" s="73">
        <f t="shared" si="1"/>
        <v>10055219</v>
      </c>
      <c r="K18" s="73">
        <f t="shared" si="1"/>
        <v>10069111</v>
      </c>
      <c r="L18" s="73">
        <f t="shared" si="1"/>
        <v>14208820</v>
      </c>
      <c r="M18" s="73">
        <f t="shared" si="1"/>
        <v>34333150</v>
      </c>
      <c r="N18" s="73">
        <f t="shared" si="1"/>
        <v>10231563</v>
      </c>
      <c r="O18" s="73">
        <f t="shared" si="1"/>
        <v>12347069</v>
      </c>
      <c r="P18" s="73">
        <f t="shared" si="1"/>
        <v>12120215</v>
      </c>
      <c r="Q18" s="73">
        <f t="shared" si="1"/>
        <v>34698847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102271240</v>
      </c>
      <c r="W18" s="73">
        <f t="shared" si="1"/>
        <v>101851959</v>
      </c>
      <c r="X18" s="73">
        <f t="shared" si="1"/>
        <v>419281</v>
      </c>
      <c r="Y18" s="67">
        <f>+IF(W18&lt;&gt;0,(X18/W18)*100,0)</f>
        <v>0.4116572760274547</v>
      </c>
      <c r="Z18" s="74">
        <f t="shared" si="1"/>
        <v>199850692</v>
      </c>
    </row>
    <row r="19" spans="1:26" ht="12.75">
      <c r="A19" s="70" t="s">
        <v>45</v>
      </c>
      <c r="B19" s="75">
        <f>+B10-B18</f>
        <v>28580747</v>
      </c>
      <c r="C19" s="75">
        <f>+C10-C18</f>
        <v>0</v>
      </c>
      <c r="D19" s="76">
        <f aca="true" t="shared" si="2" ref="D19:Z19">+D10-D18</f>
        <v>-27638288</v>
      </c>
      <c r="E19" s="77">
        <f t="shared" si="2"/>
        <v>9186364</v>
      </c>
      <c r="F19" s="77">
        <f t="shared" si="2"/>
        <v>50713641</v>
      </c>
      <c r="G19" s="77">
        <f t="shared" si="2"/>
        <v>-10266711</v>
      </c>
      <c r="H19" s="77">
        <f t="shared" si="2"/>
        <v>-9967300</v>
      </c>
      <c r="I19" s="77">
        <f t="shared" si="2"/>
        <v>30479630</v>
      </c>
      <c r="J19" s="77">
        <f t="shared" si="2"/>
        <v>-3398984</v>
      </c>
      <c r="K19" s="77">
        <f t="shared" si="2"/>
        <v>-7467801</v>
      </c>
      <c r="L19" s="77">
        <f t="shared" si="2"/>
        <v>30391925</v>
      </c>
      <c r="M19" s="77">
        <f t="shared" si="2"/>
        <v>19525140</v>
      </c>
      <c r="N19" s="77">
        <f t="shared" si="2"/>
        <v>-9009650</v>
      </c>
      <c r="O19" s="77">
        <f t="shared" si="2"/>
        <v>-11086283</v>
      </c>
      <c r="P19" s="77">
        <f t="shared" si="2"/>
        <v>22009025</v>
      </c>
      <c r="Q19" s="77">
        <f t="shared" si="2"/>
        <v>1913092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51917862</v>
      </c>
      <c r="W19" s="77">
        <f>IF(E10=E18,0,W10-W18)</f>
        <v>52737584</v>
      </c>
      <c r="X19" s="77">
        <f t="shared" si="2"/>
        <v>-819722</v>
      </c>
      <c r="Y19" s="78">
        <f>+IF(W19&lt;&gt;0,(X19/W19)*100,0)</f>
        <v>-1.5543412075911553</v>
      </c>
      <c r="Z19" s="79">
        <f t="shared" si="2"/>
        <v>9186364</v>
      </c>
    </row>
    <row r="20" spans="1:26" ht="12.75">
      <c r="A20" s="58" t="s">
        <v>46</v>
      </c>
      <c r="B20" s="19">
        <v>57304000</v>
      </c>
      <c r="C20" s="19">
        <v>0</v>
      </c>
      <c r="D20" s="59">
        <v>80431000</v>
      </c>
      <c r="E20" s="60">
        <v>80431000</v>
      </c>
      <c r="F20" s="60">
        <v>2325000</v>
      </c>
      <c r="G20" s="60">
        <v>2125000</v>
      </c>
      <c r="H20" s="60">
        <v>5000000</v>
      </c>
      <c r="I20" s="60">
        <v>9450000</v>
      </c>
      <c r="J20" s="60">
        <v>5000000</v>
      </c>
      <c r="K20" s="60">
        <v>10000000</v>
      </c>
      <c r="L20" s="60">
        <v>10000000</v>
      </c>
      <c r="M20" s="60">
        <v>25000000</v>
      </c>
      <c r="N20" s="60">
        <v>0</v>
      </c>
      <c r="O20" s="60">
        <v>0</v>
      </c>
      <c r="P20" s="60">
        <v>29202000</v>
      </c>
      <c r="Q20" s="60">
        <v>29202000</v>
      </c>
      <c r="R20" s="60">
        <v>0</v>
      </c>
      <c r="S20" s="60">
        <v>0</v>
      </c>
      <c r="T20" s="60">
        <v>0</v>
      </c>
      <c r="U20" s="60">
        <v>0</v>
      </c>
      <c r="V20" s="60">
        <v>63652000</v>
      </c>
      <c r="W20" s="60">
        <v>80431000</v>
      </c>
      <c r="X20" s="60">
        <v>-16779000</v>
      </c>
      <c r="Y20" s="61">
        <v>-20.86</v>
      </c>
      <c r="Z20" s="62">
        <v>80431000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85884747</v>
      </c>
      <c r="C22" s="86">
        <f>SUM(C19:C21)</f>
        <v>0</v>
      </c>
      <c r="D22" s="87">
        <f aca="true" t="shared" si="3" ref="D22:Z22">SUM(D19:D21)</f>
        <v>52792712</v>
      </c>
      <c r="E22" s="88">
        <f t="shared" si="3"/>
        <v>89617364</v>
      </c>
      <c r="F22" s="88">
        <f t="shared" si="3"/>
        <v>53038641</v>
      </c>
      <c r="G22" s="88">
        <f t="shared" si="3"/>
        <v>-8141711</v>
      </c>
      <c r="H22" s="88">
        <f t="shared" si="3"/>
        <v>-4967300</v>
      </c>
      <c r="I22" s="88">
        <f t="shared" si="3"/>
        <v>39929630</v>
      </c>
      <c r="J22" s="88">
        <f t="shared" si="3"/>
        <v>1601016</v>
      </c>
      <c r="K22" s="88">
        <f t="shared" si="3"/>
        <v>2532199</v>
      </c>
      <c r="L22" s="88">
        <f t="shared" si="3"/>
        <v>40391925</v>
      </c>
      <c r="M22" s="88">
        <f t="shared" si="3"/>
        <v>44525140</v>
      </c>
      <c r="N22" s="88">
        <f t="shared" si="3"/>
        <v>-9009650</v>
      </c>
      <c r="O22" s="88">
        <f t="shared" si="3"/>
        <v>-11086283</v>
      </c>
      <c r="P22" s="88">
        <f t="shared" si="3"/>
        <v>51211025</v>
      </c>
      <c r="Q22" s="88">
        <f t="shared" si="3"/>
        <v>31115092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115569862</v>
      </c>
      <c r="W22" s="88">
        <f t="shared" si="3"/>
        <v>133168584</v>
      </c>
      <c r="X22" s="88">
        <f t="shared" si="3"/>
        <v>-17598722</v>
      </c>
      <c r="Y22" s="89">
        <f>+IF(W22&lt;&gt;0,(X22/W22)*100,0)</f>
        <v>-13.21537067631507</v>
      </c>
      <c r="Z22" s="90">
        <f t="shared" si="3"/>
        <v>89617364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85884747</v>
      </c>
      <c r="C24" s="75">
        <f>SUM(C22:C23)</f>
        <v>0</v>
      </c>
      <c r="D24" s="76">
        <f aca="true" t="shared" si="4" ref="D24:Z24">SUM(D22:D23)</f>
        <v>52792712</v>
      </c>
      <c r="E24" s="77">
        <f t="shared" si="4"/>
        <v>89617364</v>
      </c>
      <c r="F24" s="77">
        <f t="shared" si="4"/>
        <v>53038641</v>
      </c>
      <c r="G24" s="77">
        <f t="shared" si="4"/>
        <v>-8141711</v>
      </c>
      <c r="H24" s="77">
        <f t="shared" si="4"/>
        <v>-4967300</v>
      </c>
      <c r="I24" s="77">
        <f t="shared" si="4"/>
        <v>39929630</v>
      </c>
      <c r="J24" s="77">
        <f t="shared" si="4"/>
        <v>1601016</v>
      </c>
      <c r="K24" s="77">
        <f t="shared" si="4"/>
        <v>2532199</v>
      </c>
      <c r="L24" s="77">
        <f t="shared" si="4"/>
        <v>40391925</v>
      </c>
      <c r="M24" s="77">
        <f t="shared" si="4"/>
        <v>44525140</v>
      </c>
      <c r="N24" s="77">
        <f t="shared" si="4"/>
        <v>-9009650</v>
      </c>
      <c r="O24" s="77">
        <f t="shared" si="4"/>
        <v>-11086283</v>
      </c>
      <c r="P24" s="77">
        <f t="shared" si="4"/>
        <v>51211025</v>
      </c>
      <c r="Q24" s="77">
        <f t="shared" si="4"/>
        <v>31115092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115569862</v>
      </c>
      <c r="W24" s="77">
        <f t="shared" si="4"/>
        <v>133168584</v>
      </c>
      <c r="X24" s="77">
        <f t="shared" si="4"/>
        <v>-17598722</v>
      </c>
      <c r="Y24" s="78">
        <f>+IF(W24&lt;&gt;0,(X24/W24)*100,0)</f>
        <v>-13.21537067631507</v>
      </c>
      <c r="Z24" s="79">
        <f t="shared" si="4"/>
        <v>89617364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92271719</v>
      </c>
      <c r="C27" s="22">
        <v>0</v>
      </c>
      <c r="D27" s="99">
        <v>95615000</v>
      </c>
      <c r="E27" s="100">
        <v>103315516</v>
      </c>
      <c r="F27" s="100">
        <v>3111376</v>
      </c>
      <c r="G27" s="100">
        <v>1889466</v>
      </c>
      <c r="H27" s="100">
        <v>10110007</v>
      </c>
      <c r="I27" s="100">
        <v>15110849</v>
      </c>
      <c r="J27" s="100">
        <v>3448890</v>
      </c>
      <c r="K27" s="100">
        <v>8781413</v>
      </c>
      <c r="L27" s="100">
        <v>6041526</v>
      </c>
      <c r="M27" s="100">
        <v>18271829</v>
      </c>
      <c r="N27" s="100">
        <v>3672997</v>
      </c>
      <c r="O27" s="100">
        <v>6092605</v>
      </c>
      <c r="P27" s="100">
        <v>5787757</v>
      </c>
      <c r="Q27" s="100">
        <v>15553359</v>
      </c>
      <c r="R27" s="100">
        <v>0</v>
      </c>
      <c r="S27" s="100">
        <v>0</v>
      </c>
      <c r="T27" s="100">
        <v>0</v>
      </c>
      <c r="U27" s="100">
        <v>0</v>
      </c>
      <c r="V27" s="100">
        <v>48936037</v>
      </c>
      <c r="W27" s="100">
        <v>77486637</v>
      </c>
      <c r="X27" s="100">
        <v>-28550600</v>
      </c>
      <c r="Y27" s="101">
        <v>-36.85</v>
      </c>
      <c r="Z27" s="102">
        <v>103315516</v>
      </c>
    </row>
    <row r="28" spans="1:26" ht="12.75">
      <c r="A28" s="103" t="s">
        <v>46</v>
      </c>
      <c r="B28" s="19">
        <v>57304000</v>
      </c>
      <c r="C28" s="19">
        <v>0</v>
      </c>
      <c r="D28" s="59">
        <v>80431000</v>
      </c>
      <c r="E28" s="60">
        <v>57304000</v>
      </c>
      <c r="F28" s="60">
        <v>487992</v>
      </c>
      <c r="G28" s="60">
        <v>897865</v>
      </c>
      <c r="H28" s="60">
        <v>5418134</v>
      </c>
      <c r="I28" s="60">
        <v>6803991</v>
      </c>
      <c r="J28" s="60">
        <v>387634</v>
      </c>
      <c r="K28" s="60">
        <v>4910192</v>
      </c>
      <c r="L28" s="60">
        <v>5024361</v>
      </c>
      <c r="M28" s="60">
        <v>10322187</v>
      </c>
      <c r="N28" s="60">
        <v>3090120</v>
      </c>
      <c r="O28" s="60">
        <v>5739419</v>
      </c>
      <c r="P28" s="60">
        <v>3764824</v>
      </c>
      <c r="Q28" s="60">
        <v>12594363</v>
      </c>
      <c r="R28" s="60">
        <v>0</v>
      </c>
      <c r="S28" s="60">
        <v>0</v>
      </c>
      <c r="T28" s="60">
        <v>0</v>
      </c>
      <c r="U28" s="60">
        <v>0</v>
      </c>
      <c r="V28" s="60">
        <v>29720541</v>
      </c>
      <c r="W28" s="60">
        <v>42978000</v>
      </c>
      <c r="X28" s="60">
        <v>-13257459</v>
      </c>
      <c r="Y28" s="61">
        <v>-30.85</v>
      </c>
      <c r="Z28" s="62">
        <v>57304000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34967719</v>
      </c>
      <c r="C31" s="19">
        <v>0</v>
      </c>
      <c r="D31" s="59">
        <v>15184000</v>
      </c>
      <c r="E31" s="60">
        <v>46011516</v>
      </c>
      <c r="F31" s="60">
        <v>2623384</v>
      </c>
      <c r="G31" s="60">
        <v>991601</v>
      </c>
      <c r="H31" s="60">
        <v>4691873</v>
      </c>
      <c r="I31" s="60">
        <v>8306858</v>
      </c>
      <c r="J31" s="60">
        <v>3061256</v>
      </c>
      <c r="K31" s="60">
        <v>3871221</v>
      </c>
      <c r="L31" s="60">
        <v>1017165</v>
      </c>
      <c r="M31" s="60">
        <v>7949642</v>
      </c>
      <c r="N31" s="60">
        <v>582877</v>
      </c>
      <c r="O31" s="60">
        <v>353186</v>
      </c>
      <c r="P31" s="60">
        <v>2022933</v>
      </c>
      <c r="Q31" s="60">
        <v>2958996</v>
      </c>
      <c r="R31" s="60">
        <v>0</v>
      </c>
      <c r="S31" s="60">
        <v>0</v>
      </c>
      <c r="T31" s="60">
        <v>0</v>
      </c>
      <c r="U31" s="60">
        <v>0</v>
      </c>
      <c r="V31" s="60">
        <v>19215496</v>
      </c>
      <c r="W31" s="60">
        <v>34508637</v>
      </c>
      <c r="X31" s="60">
        <v>-15293141</v>
      </c>
      <c r="Y31" s="61">
        <v>-44.32</v>
      </c>
      <c r="Z31" s="62">
        <v>46011516</v>
      </c>
    </row>
    <row r="32" spans="1:26" ht="12.75">
      <c r="A32" s="70" t="s">
        <v>54</v>
      </c>
      <c r="B32" s="22">
        <f>SUM(B28:B31)</f>
        <v>92271719</v>
      </c>
      <c r="C32" s="22">
        <f>SUM(C28:C31)</f>
        <v>0</v>
      </c>
      <c r="D32" s="99">
        <f aca="true" t="shared" si="5" ref="D32:Z32">SUM(D28:D31)</f>
        <v>95615000</v>
      </c>
      <c r="E32" s="100">
        <f t="shared" si="5"/>
        <v>103315516</v>
      </c>
      <c r="F32" s="100">
        <f t="shared" si="5"/>
        <v>3111376</v>
      </c>
      <c r="G32" s="100">
        <f t="shared" si="5"/>
        <v>1889466</v>
      </c>
      <c r="H32" s="100">
        <f t="shared" si="5"/>
        <v>10110007</v>
      </c>
      <c r="I32" s="100">
        <f t="shared" si="5"/>
        <v>15110849</v>
      </c>
      <c r="J32" s="100">
        <f t="shared" si="5"/>
        <v>3448890</v>
      </c>
      <c r="K32" s="100">
        <f t="shared" si="5"/>
        <v>8781413</v>
      </c>
      <c r="L32" s="100">
        <f t="shared" si="5"/>
        <v>6041526</v>
      </c>
      <c r="M32" s="100">
        <f t="shared" si="5"/>
        <v>18271829</v>
      </c>
      <c r="N32" s="100">
        <f t="shared" si="5"/>
        <v>3672997</v>
      </c>
      <c r="O32" s="100">
        <f t="shared" si="5"/>
        <v>6092605</v>
      </c>
      <c r="P32" s="100">
        <f t="shared" si="5"/>
        <v>5787757</v>
      </c>
      <c r="Q32" s="100">
        <f t="shared" si="5"/>
        <v>15553359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48936037</v>
      </c>
      <c r="W32" s="100">
        <f t="shared" si="5"/>
        <v>77486637</v>
      </c>
      <c r="X32" s="100">
        <f t="shared" si="5"/>
        <v>-28550600</v>
      </c>
      <c r="Y32" s="101">
        <f>+IF(W32&lt;&gt;0,(X32/W32)*100,0)</f>
        <v>-36.84583704413446</v>
      </c>
      <c r="Z32" s="102">
        <f t="shared" si="5"/>
        <v>103315516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89977320</v>
      </c>
      <c r="C35" s="19">
        <v>0</v>
      </c>
      <c r="D35" s="59">
        <v>47515096</v>
      </c>
      <c r="E35" s="60">
        <v>72963305</v>
      </c>
      <c r="F35" s="60">
        <v>145940611</v>
      </c>
      <c r="G35" s="60">
        <v>123916918</v>
      </c>
      <c r="H35" s="60">
        <v>140184908</v>
      </c>
      <c r="I35" s="60">
        <v>140184908</v>
      </c>
      <c r="J35" s="60">
        <v>125415522</v>
      </c>
      <c r="K35" s="60">
        <v>128358763</v>
      </c>
      <c r="L35" s="60">
        <v>139360047</v>
      </c>
      <c r="M35" s="60">
        <v>139360047</v>
      </c>
      <c r="N35" s="60">
        <v>127145959</v>
      </c>
      <c r="O35" s="60">
        <v>115305013</v>
      </c>
      <c r="P35" s="60">
        <v>111970583</v>
      </c>
      <c r="Q35" s="60">
        <v>111970583</v>
      </c>
      <c r="R35" s="60">
        <v>0</v>
      </c>
      <c r="S35" s="60">
        <v>0</v>
      </c>
      <c r="T35" s="60">
        <v>0</v>
      </c>
      <c r="U35" s="60">
        <v>0</v>
      </c>
      <c r="V35" s="60">
        <v>111970583</v>
      </c>
      <c r="W35" s="60">
        <v>54722479</v>
      </c>
      <c r="X35" s="60">
        <v>57248104</v>
      </c>
      <c r="Y35" s="61">
        <v>104.62</v>
      </c>
      <c r="Z35" s="62">
        <v>72963305</v>
      </c>
    </row>
    <row r="36" spans="1:26" ht="12.75">
      <c r="A36" s="58" t="s">
        <v>57</v>
      </c>
      <c r="B36" s="19">
        <v>377840794</v>
      </c>
      <c r="C36" s="19">
        <v>0</v>
      </c>
      <c r="D36" s="59">
        <v>382299753</v>
      </c>
      <c r="E36" s="60">
        <v>395049490</v>
      </c>
      <c r="F36" s="60">
        <v>299481039</v>
      </c>
      <c r="G36" s="60">
        <v>323946024</v>
      </c>
      <c r="H36" s="60">
        <v>323946024</v>
      </c>
      <c r="I36" s="60">
        <v>323946024</v>
      </c>
      <c r="J36" s="60">
        <v>334054985</v>
      </c>
      <c r="K36" s="60">
        <v>339094476</v>
      </c>
      <c r="L36" s="60">
        <v>344055374</v>
      </c>
      <c r="M36" s="60">
        <v>344055374</v>
      </c>
      <c r="N36" s="60">
        <v>358852277</v>
      </c>
      <c r="O36" s="60">
        <v>374703650</v>
      </c>
      <c r="P36" s="60">
        <v>374703650</v>
      </c>
      <c r="Q36" s="60">
        <v>374703650</v>
      </c>
      <c r="R36" s="60">
        <v>0</v>
      </c>
      <c r="S36" s="60">
        <v>0</v>
      </c>
      <c r="T36" s="60">
        <v>0</v>
      </c>
      <c r="U36" s="60">
        <v>0</v>
      </c>
      <c r="V36" s="60">
        <v>374703650</v>
      </c>
      <c r="W36" s="60">
        <v>296287118</v>
      </c>
      <c r="X36" s="60">
        <v>78416532</v>
      </c>
      <c r="Y36" s="61">
        <v>26.47</v>
      </c>
      <c r="Z36" s="62">
        <v>395049490</v>
      </c>
    </row>
    <row r="37" spans="1:26" ht="12.75">
      <c r="A37" s="58" t="s">
        <v>58</v>
      </c>
      <c r="B37" s="19">
        <v>43166562</v>
      </c>
      <c r="C37" s="19">
        <v>0</v>
      </c>
      <c r="D37" s="59">
        <v>20240109</v>
      </c>
      <c r="E37" s="60">
        <v>20240109</v>
      </c>
      <c r="F37" s="60">
        <v>36509924</v>
      </c>
      <c r="G37" s="60">
        <v>38951216</v>
      </c>
      <c r="H37" s="60">
        <v>52678504</v>
      </c>
      <c r="I37" s="60">
        <v>52678504</v>
      </c>
      <c r="J37" s="60">
        <v>48018079</v>
      </c>
      <c r="K37" s="60">
        <v>56000811</v>
      </c>
      <c r="L37" s="60">
        <v>71962993</v>
      </c>
      <c r="M37" s="60">
        <v>71962993</v>
      </c>
      <c r="N37" s="60">
        <v>74545808</v>
      </c>
      <c r="O37" s="60">
        <v>78556235</v>
      </c>
      <c r="P37" s="60">
        <v>75221805</v>
      </c>
      <c r="Q37" s="60">
        <v>75221805</v>
      </c>
      <c r="R37" s="60">
        <v>0</v>
      </c>
      <c r="S37" s="60">
        <v>0</v>
      </c>
      <c r="T37" s="60">
        <v>0</v>
      </c>
      <c r="U37" s="60">
        <v>0</v>
      </c>
      <c r="V37" s="60">
        <v>75221805</v>
      </c>
      <c r="W37" s="60">
        <v>15180082</v>
      </c>
      <c r="X37" s="60">
        <v>60041723</v>
      </c>
      <c r="Y37" s="61">
        <v>395.53</v>
      </c>
      <c r="Z37" s="62">
        <v>20240109</v>
      </c>
    </row>
    <row r="38" spans="1:26" ht="12.75">
      <c r="A38" s="58" t="s">
        <v>59</v>
      </c>
      <c r="B38" s="19">
        <v>35216</v>
      </c>
      <c r="C38" s="19">
        <v>0</v>
      </c>
      <c r="D38" s="59">
        <v>21310970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424616336</v>
      </c>
      <c r="C39" s="19">
        <v>0</v>
      </c>
      <c r="D39" s="59">
        <v>388263770</v>
      </c>
      <c r="E39" s="60">
        <v>447772686</v>
      </c>
      <c r="F39" s="60">
        <v>408911726</v>
      </c>
      <c r="G39" s="60">
        <v>408911726</v>
      </c>
      <c r="H39" s="60">
        <v>411452428</v>
      </c>
      <c r="I39" s="60">
        <v>411452428</v>
      </c>
      <c r="J39" s="60">
        <v>411452428</v>
      </c>
      <c r="K39" s="60">
        <v>411452428</v>
      </c>
      <c r="L39" s="60">
        <v>411452428</v>
      </c>
      <c r="M39" s="60">
        <v>411452428</v>
      </c>
      <c r="N39" s="60">
        <v>411452428</v>
      </c>
      <c r="O39" s="60">
        <v>411452428</v>
      </c>
      <c r="P39" s="60">
        <v>411452428</v>
      </c>
      <c r="Q39" s="60">
        <v>411452428</v>
      </c>
      <c r="R39" s="60">
        <v>0</v>
      </c>
      <c r="S39" s="60">
        <v>0</v>
      </c>
      <c r="T39" s="60">
        <v>0</v>
      </c>
      <c r="U39" s="60">
        <v>0</v>
      </c>
      <c r="V39" s="60">
        <v>411452428</v>
      </c>
      <c r="W39" s="60">
        <v>335829515</v>
      </c>
      <c r="X39" s="60">
        <v>75622913</v>
      </c>
      <c r="Y39" s="61">
        <v>22.52</v>
      </c>
      <c r="Z39" s="62">
        <v>447772686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81318273</v>
      </c>
      <c r="C42" s="19">
        <v>0</v>
      </c>
      <c r="D42" s="59">
        <v>95638126</v>
      </c>
      <c r="E42" s="60">
        <v>95638126</v>
      </c>
      <c r="F42" s="60">
        <v>53038640</v>
      </c>
      <c r="G42" s="60">
        <v>-8144132</v>
      </c>
      <c r="H42" s="60">
        <v>-4967300</v>
      </c>
      <c r="I42" s="60">
        <v>39927208</v>
      </c>
      <c r="J42" s="60">
        <v>1601015</v>
      </c>
      <c r="K42" s="60">
        <v>2532198</v>
      </c>
      <c r="L42" s="60">
        <v>55226086</v>
      </c>
      <c r="M42" s="60">
        <v>59359299</v>
      </c>
      <c r="N42" s="60">
        <v>-10720721</v>
      </c>
      <c r="O42" s="60">
        <v>-3659287</v>
      </c>
      <c r="P42" s="60">
        <v>51211025</v>
      </c>
      <c r="Q42" s="60">
        <v>36831017</v>
      </c>
      <c r="R42" s="60">
        <v>0</v>
      </c>
      <c r="S42" s="60">
        <v>0</v>
      </c>
      <c r="T42" s="60">
        <v>0</v>
      </c>
      <c r="U42" s="60">
        <v>0</v>
      </c>
      <c r="V42" s="60">
        <v>136117524</v>
      </c>
      <c r="W42" s="60">
        <v>123400677</v>
      </c>
      <c r="X42" s="60">
        <v>12716847</v>
      </c>
      <c r="Y42" s="61">
        <v>10.31</v>
      </c>
      <c r="Z42" s="62">
        <v>95638126</v>
      </c>
    </row>
    <row r="43" spans="1:26" ht="12.75">
      <c r="A43" s="58" t="s">
        <v>63</v>
      </c>
      <c r="B43" s="19">
        <v>-52657191</v>
      </c>
      <c r="C43" s="19">
        <v>0</v>
      </c>
      <c r="D43" s="59">
        <v>-95615000</v>
      </c>
      <c r="E43" s="60">
        <v>-95615000</v>
      </c>
      <c r="F43" s="60">
        <v>-3111376</v>
      </c>
      <c r="G43" s="60">
        <v>-1889466</v>
      </c>
      <c r="H43" s="60">
        <v>-10110007</v>
      </c>
      <c r="I43" s="60">
        <v>-15110849</v>
      </c>
      <c r="J43" s="60">
        <v>-3448890</v>
      </c>
      <c r="K43" s="60">
        <v>-8781413</v>
      </c>
      <c r="L43" s="60">
        <v>-6041526</v>
      </c>
      <c r="M43" s="60">
        <v>-18271829</v>
      </c>
      <c r="N43" s="60">
        <v>-3672997</v>
      </c>
      <c r="O43" s="60">
        <v>-6092606</v>
      </c>
      <c r="P43" s="60">
        <v>-5787757</v>
      </c>
      <c r="Q43" s="60">
        <v>-15553360</v>
      </c>
      <c r="R43" s="60">
        <v>0</v>
      </c>
      <c r="S43" s="60">
        <v>0</v>
      </c>
      <c r="T43" s="60">
        <v>0</v>
      </c>
      <c r="U43" s="60">
        <v>0</v>
      </c>
      <c r="V43" s="60">
        <v>-48936038</v>
      </c>
      <c r="W43" s="60">
        <v>-64143708</v>
      </c>
      <c r="X43" s="60">
        <v>15207670</v>
      </c>
      <c r="Y43" s="61">
        <v>-23.71</v>
      </c>
      <c r="Z43" s="62">
        <v>-95615000</v>
      </c>
    </row>
    <row r="44" spans="1:26" ht="12.75">
      <c r="A44" s="58" t="s">
        <v>64</v>
      </c>
      <c r="B44" s="19">
        <v>-378048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79322802</v>
      </c>
      <c r="C45" s="22">
        <v>0</v>
      </c>
      <c r="D45" s="99">
        <v>40177853</v>
      </c>
      <c r="E45" s="100">
        <v>23126</v>
      </c>
      <c r="F45" s="100">
        <v>129250066</v>
      </c>
      <c r="G45" s="100">
        <v>119216468</v>
      </c>
      <c r="H45" s="100">
        <v>104139161</v>
      </c>
      <c r="I45" s="100">
        <v>104139161</v>
      </c>
      <c r="J45" s="100">
        <v>102291286</v>
      </c>
      <c r="K45" s="100">
        <v>96042071</v>
      </c>
      <c r="L45" s="100">
        <v>145226631</v>
      </c>
      <c r="M45" s="100">
        <v>145226631</v>
      </c>
      <c r="N45" s="100">
        <v>130832913</v>
      </c>
      <c r="O45" s="100">
        <v>121081020</v>
      </c>
      <c r="P45" s="100">
        <v>166504288</v>
      </c>
      <c r="Q45" s="100">
        <v>166504288</v>
      </c>
      <c r="R45" s="100">
        <v>0</v>
      </c>
      <c r="S45" s="100">
        <v>0</v>
      </c>
      <c r="T45" s="100">
        <v>0</v>
      </c>
      <c r="U45" s="100">
        <v>0</v>
      </c>
      <c r="V45" s="100">
        <v>166504288</v>
      </c>
      <c r="W45" s="100">
        <v>59256969</v>
      </c>
      <c r="X45" s="100">
        <v>107247319</v>
      </c>
      <c r="Y45" s="101">
        <v>180.99</v>
      </c>
      <c r="Z45" s="102">
        <v>23126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157601</v>
      </c>
      <c r="C49" s="52">
        <v>0</v>
      </c>
      <c r="D49" s="129">
        <v>76933</v>
      </c>
      <c r="E49" s="54">
        <v>72114</v>
      </c>
      <c r="F49" s="54">
        <v>0</v>
      </c>
      <c r="G49" s="54">
        <v>0</v>
      </c>
      <c r="H49" s="54">
        <v>0</v>
      </c>
      <c r="I49" s="54">
        <v>5631241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5937889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2725740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264286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2990026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100.02689832236074</v>
      </c>
      <c r="E58" s="7">
        <f t="shared" si="6"/>
        <v>90.87394942874487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100.00235586522095</v>
      </c>
      <c r="M58" s="7">
        <f t="shared" si="6"/>
        <v>100.00026538837932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100.00010774976732</v>
      </c>
      <c r="W58" s="7">
        <f t="shared" si="6"/>
        <v>95.88438802749482</v>
      </c>
      <c r="X58" s="7">
        <f t="shared" si="6"/>
        <v>0</v>
      </c>
      <c r="Y58" s="7">
        <f t="shared" si="6"/>
        <v>0</v>
      </c>
      <c r="Z58" s="8">
        <f t="shared" si="6"/>
        <v>90.87394942874487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98.26794980473123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98.26794980473123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100.16002036194295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100.00808521819981</v>
      </c>
      <c r="M60" s="13">
        <f t="shared" si="7"/>
        <v>100.00201000984904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100.00075401276167</v>
      </c>
      <c r="W60" s="13">
        <f t="shared" si="7"/>
        <v>82.8801624540892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100.0934991038688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100.00808521819981</v>
      </c>
      <c r="M64" s="13">
        <f t="shared" si="7"/>
        <v>100.00201000984904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100.00075401276167</v>
      </c>
      <c r="W64" s="13">
        <f t="shared" si="7"/>
        <v>82.8801624540892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4676843</v>
      </c>
      <c r="C67" s="24"/>
      <c r="D67" s="25">
        <v>5048642</v>
      </c>
      <c r="E67" s="26">
        <v>5116978</v>
      </c>
      <c r="F67" s="26">
        <v>203955</v>
      </c>
      <c r="G67" s="26">
        <v>213449</v>
      </c>
      <c r="H67" s="26">
        <v>1069336</v>
      </c>
      <c r="I67" s="26">
        <v>1486740</v>
      </c>
      <c r="J67" s="26">
        <v>898694</v>
      </c>
      <c r="K67" s="26">
        <v>438742</v>
      </c>
      <c r="L67" s="26">
        <v>169789</v>
      </c>
      <c r="M67" s="26">
        <v>1507225</v>
      </c>
      <c r="N67" s="26">
        <v>182235</v>
      </c>
      <c r="O67" s="26">
        <v>238192</v>
      </c>
      <c r="P67" s="26">
        <v>297913</v>
      </c>
      <c r="Q67" s="26">
        <v>718340</v>
      </c>
      <c r="R67" s="26"/>
      <c r="S67" s="26"/>
      <c r="T67" s="26"/>
      <c r="U67" s="26"/>
      <c r="V67" s="26">
        <v>3712305</v>
      </c>
      <c r="W67" s="26">
        <v>3158704</v>
      </c>
      <c r="X67" s="26"/>
      <c r="Y67" s="25"/>
      <c r="Z67" s="27">
        <v>5116978</v>
      </c>
    </row>
    <row r="68" spans="1:26" ht="12.75" hidden="1">
      <c r="A68" s="37" t="s">
        <v>31</v>
      </c>
      <c r="B68" s="19">
        <v>3495798</v>
      </c>
      <c r="C68" s="19"/>
      <c r="D68" s="20">
        <v>3800000</v>
      </c>
      <c r="E68" s="21">
        <v>3866978</v>
      </c>
      <c r="F68" s="21">
        <v>117865</v>
      </c>
      <c r="G68" s="21">
        <v>144139</v>
      </c>
      <c r="H68" s="21">
        <v>984798</v>
      </c>
      <c r="I68" s="21">
        <v>1246802</v>
      </c>
      <c r="J68" s="21">
        <v>794425</v>
      </c>
      <c r="K68" s="21">
        <v>326353</v>
      </c>
      <c r="L68" s="21">
        <v>79828</v>
      </c>
      <c r="M68" s="21">
        <v>1200606</v>
      </c>
      <c r="N68" s="21">
        <v>101390</v>
      </c>
      <c r="O68" s="21">
        <v>129619</v>
      </c>
      <c r="P68" s="21">
        <v>178784</v>
      </c>
      <c r="Q68" s="21">
        <v>409793</v>
      </c>
      <c r="R68" s="21"/>
      <c r="S68" s="21"/>
      <c r="T68" s="21"/>
      <c r="U68" s="21"/>
      <c r="V68" s="21">
        <v>2857201</v>
      </c>
      <c r="W68" s="21">
        <v>2399351</v>
      </c>
      <c r="X68" s="21"/>
      <c r="Y68" s="20"/>
      <c r="Z68" s="23">
        <v>3866978</v>
      </c>
    </row>
    <row r="69" spans="1:26" ht="12.75" hidden="1">
      <c r="A69" s="38" t="s">
        <v>32</v>
      </c>
      <c r="B69" s="19">
        <v>838985</v>
      </c>
      <c r="C69" s="19"/>
      <c r="D69" s="20">
        <v>848642</v>
      </c>
      <c r="E69" s="21">
        <v>850000</v>
      </c>
      <c r="F69" s="21">
        <v>58588</v>
      </c>
      <c r="G69" s="21">
        <v>39495</v>
      </c>
      <c r="H69" s="21">
        <v>57441</v>
      </c>
      <c r="I69" s="21">
        <v>155524</v>
      </c>
      <c r="J69" s="21">
        <v>77973</v>
      </c>
      <c r="K69" s="21">
        <v>71558</v>
      </c>
      <c r="L69" s="21">
        <v>49473</v>
      </c>
      <c r="M69" s="21">
        <v>199004</v>
      </c>
      <c r="N69" s="21">
        <v>40778</v>
      </c>
      <c r="O69" s="21">
        <v>54265</v>
      </c>
      <c r="P69" s="21">
        <v>80924</v>
      </c>
      <c r="Q69" s="21">
        <v>175967</v>
      </c>
      <c r="R69" s="21"/>
      <c r="S69" s="21"/>
      <c r="T69" s="21"/>
      <c r="U69" s="21"/>
      <c r="V69" s="21">
        <v>530495</v>
      </c>
      <c r="W69" s="21">
        <v>759353</v>
      </c>
      <c r="X69" s="21"/>
      <c r="Y69" s="20"/>
      <c r="Z69" s="23">
        <v>850000</v>
      </c>
    </row>
    <row r="70" spans="1:26" ht="12.75" hidden="1">
      <c r="A70" s="39" t="s">
        <v>103</v>
      </c>
      <c r="B70" s="19"/>
      <c r="C70" s="19"/>
      <c r="D70" s="20">
        <v>-564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838985</v>
      </c>
      <c r="C73" s="19"/>
      <c r="D73" s="20">
        <v>849206</v>
      </c>
      <c r="E73" s="21">
        <v>850000</v>
      </c>
      <c r="F73" s="21">
        <v>58588</v>
      </c>
      <c r="G73" s="21">
        <v>39495</v>
      </c>
      <c r="H73" s="21">
        <v>57441</v>
      </c>
      <c r="I73" s="21">
        <v>155524</v>
      </c>
      <c r="J73" s="21">
        <v>77973</v>
      </c>
      <c r="K73" s="21">
        <v>71558</v>
      </c>
      <c r="L73" s="21">
        <v>49473</v>
      </c>
      <c r="M73" s="21">
        <v>199004</v>
      </c>
      <c r="N73" s="21">
        <v>40778</v>
      </c>
      <c r="O73" s="21">
        <v>54265</v>
      </c>
      <c r="P73" s="21">
        <v>80924</v>
      </c>
      <c r="Q73" s="21">
        <v>175967</v>
      </c>
      <c r="R73" s="21"/>
      <c r="S73" s="21"/>
      <c r="T73" s="21"/>
      <c r="U73" s="21"/>
      <c r="V73" s="21">
        <v>530495</v>
      </c>
      <c r="W73" s="21">
        <v>759353</v>
      </c>
      <c r="X73" s="21"/>
      <c r="Y73" s="20"/>
      <c r="Z73" s="23">
        <v>850000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342060</v>
      </c>
      <c r="C75" s="28"/>
      <c r="D75" s="29">
        <v>400000</v>
      </c>
      <c r="E75" s="30">
        <v>400000</v>
      </c>
      <c r="F75" s="30">
        <v>27502</v>
      </c>
      <c r="G75" s="30">
        <v>29815</v>
      </c>
      <c r="H75" s="30">
        <v>27097</v>
      </c>
      <c r="I75" s="30">
        <v>84414</v>
      </c>
      <c r="J75" s="30">
        <v>26296</v>
      </c>
      <c r="K75" s="30">
        <v>40831</v>
      </c>
      <c r="L75" s="30">
        <v>40488</v>
      </c>
      <c r="M75" s="30">
        <v>107615</v>
      </c>
      <c r="N75" s="30">
        <v>40067</v>
      </c>
      <c r="O75" s="30">
        <v>54308</v>
      </c>
      <c r="P75" s="30">
        <v>38205</v>
      </c>
      <c r="Q75" s="30">
        <v>132580</v>
      </c>
      <c r="R75" s="30"/>
      <c r="S75" s="30"/>
      <c r="T75" s="30"/>
      <c r="U75" s="30"/>
      <c r="V75" s="30">
        <v>324609</v>
      </c>
      <c r="W75" s="30"/>
      <c r="X75" s="30"/>
      <c r="Y75" s="29"/>
      <c r="Z75" s="31">
        <v>400000</v>
      </c>
    </row>
    <row r="76" spans="1:26" ht="12.75" hidden="1">
      <c r="A76" s="42" t="s">
        <v>287</v>
      </c>
      <c r="B76" s="32"/>
      <c r="C76" s="32"/>
      <c r="D76" s="33">
        <v>5050000</v>
      </c>
      <c r="E76" s="34">
        <v>4650000</v>
      </c>
      <c r="F76" s="34">
        <v>203955</v>
      </c>
      <c r="G76" s="34">
        <v>213449</v>
      </c>
      <c r="H76" s="34">
        <v>1069336</v>
      </c>
      <c r="I76" s="34">
        <v>1486740</v>
      </c>
      <c r="J76" s="34">
        <v>898694</v>
      </c>
      <c r="K76" s="34">
        <v>438742</v>
      </c>
      <c r="L76" s="34">
        <v>169793</v>
      </c>
      <c r="M76" s="34">
        <v>1507229</v>
      </c>
      <c r="N76" s="34">
        <v>182235</v>
      </c>
      <c r="O76" s="34">
        <v>238192</v>
      </c>
      <c r="P76" s="34">
        <v>297913</v>
      </c>
      <c r="Q76" s="34">
        <v>718340</v>
      </c>
      <c r="R76" s="34"/>
      <c r="S76" s="34"/>
      <c r="T76" s="34"/>
      <c r="U76" s="34"/>
      <c r="V76" s="34">
        <v>3712309</v>
      </c>
      <c r="W76" s="34">
        <v>3028704</v>
      </c>
      <c r="X76" s="34"/>
      <c r="Y76" s="33"/>
      <c r="Z76" s="35">
        <v>4650000</v>
      </c>
    </row>
    <row r="77" spans="1:26" ht="12.75" hidden="1">
      <c r="A77" s="37" t="s">
        <v>31</v>
      </c>
      <c r="B77" s="19"/>
      <c r="C77" s="19"/>
      <c r="D77" s="20">
        <v>3800000</v>
      </c>
      <c r="E77" s="21">
        <v>3800000</v>
      </c>
      <c r="F77" s="21">
        <v>117865</v>
      </c>
      <c r="G77" s="21">
        <v>144139</v>
      </c>
      <c r="H77" s="21">
        <v>984798</v>
      </c>
      <c r="I77" s="21">
        <v>1246802</v>
      </c>
      <c r="J77" s="21">
        <v>794425</v>
      </c>
      <c r="K77" s="21">
        <v>326353</v>
      </c>
      <c r="L77" s="21">
        <v>79828</v>
      </c>
      <c r="M77" s="21">
        <v>1200606</v>
      </c>
      <c r="N77" s="21">
        <v>101390</v>
      </c>
      <c r="O77" s="21">
        <v>129619</v>
      </c>
      <c r="P77" s="21">
        <v>178784</v>
      </c>
      <c r="Q77" s="21">
        <v>409793</v>
      </c>
      <c r="R77" s="21"/>
      <c r="S77" s="21"/>
      <c r="T77" s="21"/>
      <c r="U77" s="21"/>
      <c r="V77" s="21">
        <v>2857201</v>
      </c>
      <c r="W77" s="21">
        <v>2399351</v>
      </c>
      <c r="X77" s="21"/>
      <c r="Y77" s="20"/>
      <c r="Z77" s="23">
        <v>3800000</v>
      </c>
    </row>
    <row r="78" spans="1:26" ht="12.75" hidden="1">
      <c r="A78" s="38" t="s">
        <v>32</v>
      </c>
      <c r="B78" s="19"/>
      <c r="C78" s="19"/>
      <c r="D78" s="20">
        <v>850000</v>
      </c>
      <c r="E78" s="21">
        <v>850000</v>
      </c>
      <c r="F78" s="21">
        <v>58588</v>
      </c>
      <c r="G78" s="21">
        <v>39495</v>
      </c>
      <c r="H78" s="21">
        <v>57441</v>
      </c>
      <c r="I78" s="21">
        <v>155524</v>
      </c>
      <c r="J78" s="21">
        <v>77973</v>
      </c>
      <c r="K78" s="21">
        <v>71558</v>
      </c>
      <c r="L78" s="21">
        <v>49477</v>
      </c>
      <c r="M78" s="21">
        <v>199008</v>
      </c>
      <c r="N78" s="21">
        <v>40778</v>
      </c>
      <c r="O78" s="21">
        <v>54265</v>
      </c>
      <c r="P78" s="21">
        <v>80924</v>
      </c>
      <c r="Q78" s="21">
        <v>175967</v>
      </c>
      <c r="R78" s="21"/>
      <c r="S78" s="21"/>
      <c r="T78" s="21"/>
      <c r="U78" s="21"/>
      <c r="V78" s="21">
        <v>530499</v>
      </c>
      <c r="W78" s="21">
        <v>629353</v>
      </c>
      <c r="X78" s="21"/>
      <c r="Y78" s="20"/>
      <c r="Z78" s="23">
        <v>850000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850000</v>
      </c>
      <c r="E82" s="21">
        <v>850000</v>
      </c>
      <c r="F82" s="21">
        <v>58588</v>
      </c>
      <c r="G82" s="21">
        <v>39495</v>
      </c>
      <c r="H82" s="21">
        <v>57441</v>
      </c>
      <c r="I82" s="21">
        <v>155524</v>
      </c>
      <c r="J82" s="21">
        <v>77973</v>
      </c>
      <c r="K82" s="21">
        <v>71558</v>
      </c>
      <c r="L82" s="21">
        <v>49477</v>
      </c>
      <c r="M82" s="21">
        <v>199008</v>
      </c>
      <c r="N82" s="21">
        <v>40778</v>
      </c>
      <c r="O82" s="21">
        <v>54265</v>
      </c>
      <c r="P82" s="21">
        <v>80924</v>
      </c>
      <c r="Q82" s="21">
        <v>175967</v>
      </c>
      <c r="R82" s="21"/>
      <c r="S82" s="21"/>
      <c r="T82" s="21"/>
      <c r="U82" s="21"/>
      <c r="V82" s="21">
        <v>530499</v>
      </c>
      <c r="W82" s="21">
        <v>629353</v>
      </c>
      <c r="X82" s="21"/>
      <c r="Y82" s="20"/>
      <c r="Z82" s="23">
        <v>850000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400000</v>
      </c>
      <c r="E84" s="30"/>
      <c r="F84" s="30">
        <v>27502</v>
      </c>
      <c r="G84" s="30">
        <v>29815</v>
      </c>
      <c r="H84" s="30">
        <v>27097</v>
      </c>
      <c r="I84" s="30">
        <v>84414</v>
      </c>
      <c r="J84" s="30">
        <v>26296</v>
      </c>
      <c r="K84" s="30">
        <v>40831</v>
      </c>
      <c r="L84" s="30">
        <v>40488</v>
      </c>
      <c r="M84" s="30">
        <v>107615</v>
      </c>
      <c r="N84" s="30">
        <v>40067</v>
      </c>
      <c r="O84" s="30">
        <v>54308</v>
      </c>
      <c r="P84" s="30">
        <v>38205</v>
      </c>
      <c r="Q84" s="30">
        <v>132580</v>
      </c>
      <c r="R84" s="30"/>
      <c r="S84" s="30"/>
      <c r="T84" s="30"/>
      <c r="U84" s="30"/>
      <c r="V84" s="30">
        <v>324609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2250000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2000000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100000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150000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150000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2670000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2670000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4920000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85482660</v>
      </c>
      <c r="D5" s="153">
        <f>SUM(D6:D8)</f>
        <v>0</v>
      </c>
      <c r="E5" s="154">
        <f t="shared" si="0"/>
        <v>84857500</v>
      </c>
      <c r="F5" s="100">
        <f t="shared" si="0"/>
        <v>89138139</v>
      </c>
      <c r="G5" s="100">
        <f t="shared" si="0"/>
        <v>62466704</v>
      </c>
      <c r="H5" s="100">
        <f t="shared" si="0"/>
        <v>3439636</v>
      </c>
      <c r="I5" s="100">
        <f t="shared" si="0"/>
        <v>2107009</v>
      </c>
      <c r="J5" s="100">
        <f t="shared" si="0"/>
        <v>68013349</v>
      </c>
      <c r="K5" s="100">
        <f t="shared" si="0"/>
        <v>6578262</v>
      </c>
      <c r="L5" s="100">
        <f t="shared" si="0"/>
        <v>2529752</v>
      </c>
      <c r="M5" s="100">
        <f t="shared" si="0"/>
        <v>44551272</v>
      </c>
      <c r="N5" s="100">
        <f t="shared" si="0"/>
        <v>53659286</v>
      </c>
      <c r="O5" s="100">
        <f t="shared" si="0"/>
        <v>1181135</v>
      </c>
      <c r="P5" s="100">
        <f t="shared" si="0"/>
        <v>1206521</v>
      </c>
      <c r="Q5" s="100">
        <f t="shared" si="0"/>
        <v>63250316</v>
      </c>
      <c r="R5" s="100">
        <f t="shared" si="0"/>
        <v>65637972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187310607</v>
      </c>
      <c r="X5" s="100">
        <f t="shared" si="0"/>
        <v>71908383</v>
      </c>
      <c r="Y5" s="100">
        <f t="shared" si="0"/>
        <v>115402224</v>
      </c>
      <c r="Z5" s="137">
        <f>+IF(X5&lt;&gt;0,+(Y5/X5)*100,0)</f>
        <v>160.48507724057708</v>
      </c>
      <c r="AA5" s="153">
        <f>SUM(AA6:AA8)</f>
        <v>89138139</v>
      </c>
    </row>
    <row r="6" spans="1:27" ht="12.75">
      <c r="A6" s="138" t="s">
        <v>75</v>
      </c>
      <c r="B6" s="136"/>
      <c r="C6" s="155">
        <v>31663605</v>
      </c>
      <c r="D6" s="155"/>
      <c r="E6" s="156">
        <v>35450000</v>
      </c>
      <c r="F6" s="60">
        <v>35924185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24400000</v>
      </c>
      <c r="Y6" s="60">
        <v>-24400000</v>
      </c>
      <c r="Z6" s="140">
        <v>-100</v>
      </c>
      <c r="AA6" s="155">
        <v>35924185</v>
      </c>
    </row>
    <row r="7" spans="1:27" ht="12.75">
      <c r="A7" s="138" t="s">
        <v>76</v>
      </c>
      <c r="B7" s="136"/>
      <c r="C7" s="157">
        <v>32442060</v>
      </c>
      <c r="D7" s="157"/>
      <c r="E7" s="158">
        <v>29975500</v>
      </c>
      <c r="F7" s="159">
        <v>32211817</v>
      </c>
      <c r="G7" s="159">
        <v>62466704</v>
      </c>
      <c r="H7" s="159">
        <v>3439636</v>
      </c>
      <c r="I7" s="159">
        <v>2107009</v>
      </c>
      <c r="J7" s="159">
        <v>68013349</v>
      </c>
      <c r="K7" s="159">
        <v>6578262</v>
      </c>
      <c r="L7" s="159">
        <v>2529752</v>
      </c>
      <c r="M7" s="159">
        <v>44551272</v>
      </c>
      <c r="N7" s="159">
        <v>53659286</v>
      </c>
      <c r="O7" s="159">
        <v>1181135</v>
      </c>
      <c r="P7" s="159">
        <v>1206521</v>
      </c>
      <c r="Q7" s="159">
        <v>63250316</v>
      </c>
      <c r="R7" s="159">
        <v>65637972</v>
      </c>
      <c r="S7" s="159"/>
      <c r="T7" s="159"/>
      <c r="U7" s="159"/>
      <c r="V7" s="159"/>
      <c r="W7" s="159">
        <v>187310607</v>
      </c>
      <c r="X7" s="159">
        <v>28244954</v>
      </c>
      <c r="Y7" s="159">
        <v>159065653</v>
      </c>
      <c r="Z7" s="141">
        <v>563.16</v>
      </c>
      <c r="AA7" s="157">
        <v>32211817</v>
      </c>
    </row>
    <row r="8" spans="1:27" ht="12.75">
      <c r="A8" s="138" t="s">
        <v>77</v>
      </c>
      <c r="B8" s="136"/>
      <c r="C8" s="155">
        <v>21376995</v>
      </c>
      <c r="D8" s="155"/>
      <c r="E8" s="156">
        <v>19432000</v>
      </c>
      <c r="F8" s="60">
        <v>21002137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19263429</v>
      </c>
      <c r="Y8" s="60">
        <v>-19263429</v>
      </c>
      <c r="Z8" s="140">
        <v>-100</v>
      </c>
      <c r="AA8" s="155">
        <v>21002137</v>
      </c>
    </row>
    <row r="9" spans="1:27" ht="12.75">
      <c r="A9" s="135" t="s">
        <v>78</v>
      </c>
      <c r="B9" s="136"/>
      <c r="C9" s="153">
        <f aca="true" t="shared" si="1" ref="C9:Y9">SUM(C10:C14)</f>
        <v>42162845</v>
      </c>
      <c r="D9" s="153">
        <f>SUM(D10:D14)</f>
        <v>0</v>
      </c>
      <c r="E9" s="154">
        <f t="shared" si="1"/>
        <v>30503000</v>
      </c>
      <c r="F9" s="100">
        <f t="shared" si="1"/>
        <v>38997650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27293141</v>
      </c>
      <c r="Y9" s="100">
        <f t="shared" si="1"/>
        <v>-27293141</v>
      </c>
      <c r="Z9" s="137">
        <f>+IF(X9&lt;&gt;0,+(Y9/X9)*100,0)</f>
        <v>-100</v>
      </c>
      <c r="AA9" s="153">
        <f>SUM(AA10:AA14)</f>
        <v>38997650</v>
      </c>
    </row>
    <row r="10" spans="1:27" ht="12.75">
      <c r="A10" s="138" t="s">
        <v>79</v>
      </c>
      <c r="B10" s="136"/>
      <c r="C10" s="155">
        <v>42162845</v>
      </c>
      <c r="D10" s="155"/>
      <c r="E10" s="156">
        <v>30503000</v>
      </c>
      <c r="F10" s="60">
        <v>38997650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27293141</v>
      </c>
      <c r="Y10" s="60">
        <v>-27293141</v>
      </c>
      <c r="Z10" s="140">
        <v>-100</v>
      </c>
      <c r="AA10" s="155">
        <v>38997650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114181698</v>
      </c>
      <c r="D15" s="153">
        <f>SUM(D16:D18)</f>
        <v>0</v>
      </c>
      <c r="E15" s="154">
        <f t="shared" si="2"/>
        <v>97556000</v>
      </c>
      <c r="F15" s="100">
        <f t="shared" si="2"/>
        <v>130482267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96545016</v>
      </c>
      <c r="Y15" s="100">
        <f t="shared" si="2"/>
        <v>-96545016</v>
      </c>
      <c r="Z15" s="137">
        <f>+IF(X15&lt;&gt;0,+(Y15/X15)*100,0)</f>
        <v>-100</v>
      </c>
      <c r="AA15" s="153">
        <f>SUM(AA16:AA18)</f>
        <v>130482267</v>
      </c>
    </row>
    <row r="16" spans="1:27" ht="12.75">
      <c r="A16" s="138" t="s">
        <v>85</v>
      </c>
      <c r="B16" s="136"/>
      <c r="C16" s="155">
        <v>33526533</v>
      </c>
      <c r="D16" s="155"/>
      <c r="E16" s="156">
        <v>29575000</v>
      </c>
      <c r="F16" s="60">
        <v>36064440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29323429</v>
      </c>
      <c r="Y16" s="60">
        <v>-29323429</v>
      </c>
      <c r="Z16" s="140">
        <v>-100</v>
      </c>
      <c r="AA16" s="155">
        <v>36064440</v>
      </c>
    </row>
    <row r="17" spans="1:27" ht="12.75">
      <c r="A17" s="138" t="s">
        <v>86</v>
      </c>
      <c r="B17" s="136"/>
      <c r="C17" s="155">
        <v>80655165</v>
      </c>
      <c r="D17" s="155"/>
      <c r="E17" s="156">
        <v>67981000</v>
      </c>
      <c r="F17" s="60">
        <v>94417827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67221587</v>
      </c>
      <c r="Y17" s="60">
        <v>-67221587</v>
      </c>
      <c r="Z17" s="140">
        <v>-100</v>
      </c>
      <c r="AA17" s="155">
        <v>94417827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20838985</v>
      </c>
      <c r="D19" s="153">
        <f>SUM(D20:D23)</f>
        <v>0</v>
      </c>
      <c r="E19" s="154">
        <f t="shared" si="3"/>
        <v>30848642</v>
      </c>
      <c r="F19" s="100">
        <f t="shared" si="3"/>
        <v>30850000</v>
      </c>
      <c r="G19" s="100">
        <f t="shared" si="3"/>
        <v>58588</v>
      </c>
      <c r="H19" s="100">
        <f t="shared" si="3"/>
        <v>39495</v>
      </c>
      <c r="I19" s="100">
        <f t="shared" si="3"/>
        <v>5057441</v>
      </c>
      <c r="J19" s="100">
        <f t="shared" si="3"/>
        <v>5155524</v>
      </c>
      <c r="K19" s="100">
        <f t="shared" si="3"/>
        <v>5077973</v>
      </c>
      <c r="L19" s="100">
        <f t="shared" si="3"/>
        <v>10071558</v>
      </c>
      <c r="M19" s="100">
        <f t="shared" si="3"/>
        <v>10049473</v>
      </c>
      <c r="N19" s="100">
        <f t="shared" si="3"/>
        <v>25199004</v>
      </c>
      <c r="O19" s="100">
        <f t="shared" si="3"/>
        <v>40778</v>
      </c>
      <c r="P19" s="100">
        <f t="shared" si="3"/>
        <v>54265</v>
      </c>
      <c r="Q19" s="100">
        <f t="shared" si="3"/>
        <v>80924</v>
      </c>
      <c r="R19" s="100">
        <f t="shared" si="3"/>
        <v>175967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30530495</v>
      </c>
      <c r="X19" s="100">
        <f t="shared" si="3"/>
        <v>30699353</v>
      </c>
      <c r="Y19" s="100">
        <f t="shared" si="3"/>
        <v>-168858</v>
      </c>
      <c r="Z19" s="137">
        <f>+IF(X19&lt;&gt;0,+(Y19/X19)*100,0)</f>
        <v>-0.5500376506306175</v>
      </c>
      <c r="AA19" s="153">
        <f>SUM(AA20:AA23)</f>
        <v>30850000</v>
      </c>
    </row>
    <row r="20" spans="1:27" ht="12.75">
      <c r="A20" s="138" t="s">
        <v>89</v>
      </c>
      <c r="B20" s="136"/>
      <c r="C20" s="155">
        <v>20000000</v>
      </c>
      <c r="D20" s="155"/>
      <c r="E20" s="156">
        <v>29999436</v>
      </c>
      <c r="F20" s="60">
        <v>30000000</v>
      </c>
      <c r="G20" s="60"/>
      <c r="H20" s="60"/>
      <c r="I20" s="60">
        <v>5000000</v>
      </c>
      <c r="J20" s="60">
        <v>5000000</v>
      </c>
      <c r="K20" s="60">
        <v>5000000</v>
      </c>
      <c r="L20" s="60">
        <v>10000000</v>
      </c>
      <c r="M20" s="60">
        <v>10000000</v>
      </c>
      <c r="N20" s="60">
        <v>25000000</v>
      </c>
      <c r="O20" s="60"/>
      <c r="P20" s="60"/>
      <c r="Q20" s="60"/>
      <c r="R20" s="60"/>
      <c r="S20" s="60"/>
      <c r="T20" s="60"/>
      <c r="U20" s="60"/>
      <c r="V20" s="60"/>
      <c r="W20" s="60">
        <v>30000000</v>
      </c>
      <c r="X20" s="60">
        <v>30000000</v>
      </c>
      <c r="Y20" s="60"/>
      <c r="Z20" s="140">
        <v>0</v>
      </c>
      <c r="AA20" s="155">
        <v>30000000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838985</v>
      </c>
      <c r="D23" s="155"/>
      <c r="E23" s="156">
        <v>849206</v>
      </c>
      <c r="F23" s="60">
        <v>850000</v>
      </c>
      <c r="G23" s="60">
        <v>58588</v>
      </c>
      <c r="H23" s="60">
        <v>39495</v>
      </c>
      <c r="I23" s="60">
        <v>57441</v>
      </c>
      <c r="J23" s="60">
        <v>155524</v>
      </c>
      <c r="K23" s="60">
        <v>77973</v>
      </c>
      <c r="L23" s="60">
        <v>71558</v>
      </c>
      <c r="M23" s="60">
        <v>49473</v>
      </c>
      <c r="N23" s="60">
        <v>199004</v>
      </c>
      <c r="O23" s="60">
        <v>40778</v>
      </c>
      <c r="P23" s="60">
        <v>54265</v>
      </c>
      <c r="Q23" s="60">
        <v>80924</v>
      </c>
      <c r="R23" s="60">
        <v>175967</v>
      </c>
      <c r="S23" s="60"/>
      <c r="T23" s="60"/>
      <c r="U23" s="60"/>
      <c r="V23" s="60"/>
      <c r="W23" s="60">
        <v>530495</v>
      </c>
      <c r="X23" s="60">
        <v>699353</v>
      </c>
      <c r="Y23" s="60">
        <v>-168858</v>
      </c>
      <c r="Z23" s="140">
        <v>-24.14</v>
      </c>
      <c r="AA23" s="155">
        <v>850000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262666188</v>
      </c>
      <c r="D25" s="168">
        <f>+D5+D9+D15+D19+D24</f>
        <v>0</v>
      </c>
      <c r="E25" s="169">
        <f t="shared" si="4"/>
        <v>243765142</v>
      </c>
      <c r="F25" s="73">
        <f t="shared" si="4"/>
        <v>289468056</v>
      </c>
      <c r="G25" s="73">
        <f t="shared" si="4"/>
        <v>62525292</v>
      </c>
      <c r="H25" s="73">
        <f t="shared" si="4"/>
        <v>3479131</v>
      </c>
      <c r="I25" s="73">
        <f t="shared" si="4"/>
        <v>7164450</v>
      </c>
      <c r="J25" s="73">
        <f t="shared" si="4"/>
        <v>73168873</v>
      </c>
      <c r="K25" s="73">
        <f t="shared" si="4"/>
        <v>11656235</v>
      </c>
      <c r="L25" s="73">
        <f t="shared" si="4"/>
        <v>12601310</v>
      </c>
      <c r="M25" s="73">
        <f t="shared" si="4"/>
        <v>54600745</v>
      </c>
      <c r="N25" s="73">
        <f t="shared" si="4"/>
        <v>78858290</v>
      </c>
      <c r="O25" s="73">
        <f t="shared" si="4"/>
        <v>1221913</v>
      </c>
      <c r="P25" s="73">
        <f t="shared" si="4"/>
        <v>1260786</v>
      </c>
      <c r="Q25" s="73">
        <f t="shared" si="4"/>
        <v>63331240</v>
      </c>
      <c r="R25" s="73">
        <f t="shared" si="4"/>
        <v>65813939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217841102</v>
      </c>
      <c r="X25" s="73">
        <f t="shared" si="4"/>
        <v>226445893</v>
      </c>
      <c r="Y25" s="73">
        <f t="shared" si="4"/>
        <v>-8604791</v>
      </c>
      <c r="Z25" s="170">
        <f>+IF(X25&lt;&gt;0,+(Y25/X25)*100,0)</f>
        <v>-3.799932463336838</v>
      </c>
      <c r="AA25" s="168">
        <f>+AA5+AA9+AA15+AA19+AA24</f>
        <v>289468056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103139555</v>
      </c>
      <c r="D28" s="153">
        <f>SUM(D29:D31)</f>
        <v>0</v>
      </c>
      <c r="E28" s="154">
        <f t="shared" si="5"/>
        <v>118202307</v>
      </c>
      <c r="F28" s="100">
        <f t="shared" si="5"/>
        <v>123520460</v>
      </c>
      <c r="G28" s="100">
        <f t="shared" si="5"/>
        <v>4827231</v>
      </c>
      <c r="H28" s="100">
        <f t="shared" si="5"/>
        <v>5381378</v>
      </c>
      <c r="I28" s="100">
        <f t="shared" si="5"/>
        <v>6705365</v>
      </c>
      <c r="J28" s="100">
        <f t="shared" si="5"/>
        <v>16913974</v>
      </c>
      <c r="K28" s="100">
        <f t="shared" si="5"/>
        <v>5681252</v>
      </c>
      <c r="L28" s="100">
        <f t="shared" si="5"/>
        <v>5476738</v>
      </c>
      <c r="M28" s="100">
        <f t="shared" si="5"/>
        <v>6078865</v>
      </c>
      <c r="N28" s="100">
        <f t="shared" si="5"/>
        <v>17236855</v>
      </c>
      <c r="O28" s="100">
        <f t="shared" si="5"/>
        <v>5429901</v>
      </c>
      <c r="P28" s="100">
        <f t="shared" si="5"/>
        <v>5832327</v>
      </c>
      <c r="Q28" s="100">
        <f t="shared" si="5"/>
        <v>6096616</v>
      </c>
      <c r="R28" s="100">
        <f t="shared" si="5"/>
        <v>17358844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51509673</v>
      </c>
      <c r="X28" s="100">
        <f t="shared" si="5"/>
        <v>74060402</v>
      </c>
      <c r="Y28" s="100">
        <f t="shared" si="5"/>
        <v>-22550729</v>
      </c>
      <c r="Z28" s="137">
        <f>+IF(X28&lt;&gt;0,+(Y28/X28)*100,0)</f>
        <v>-30.449104232515506</v>
      </c>
      <c r="AA28" s="153">
        <f>SUM(AA29:AA31)</f>
        <v>123520460</v>
      </c>
    </row>
    <row r="29" spans="1:27" ht="12.75">
      <c r="A29" s="138" t="s">
        <v>75</v>
      </c>
      <c r="B29" s="136"/>
      <c r="C29" s="155">
        <v>29643394</v>
      </c>
      <c r="D29" s="155"/>
      <c r="E29" s="156">
        <v>30729081</v>
      </c>
      <c r="F29" s="60">
        <v>31671559</v>
      </c>
      <c r="G29" s="60">
        <v>2204329</v>
      </c>
      <c r="H29" s="60">
        <v>2319416</v>
      </c>
      <c r="I29" s="60">
        <v>1895651</v>
      </c>
      <c r="J29" s="60">
        <v>6419396</v>
      </c>
      <c r="K29" s="60">
        <v>2315233</v>
      </c>
      <c r="L29" s="60">
        <v>2276469</v>
      </c>
      <c r="M29" s="60">
        <v>2330685</v>
      </c>
      <c r="N29" s="60">
        <v>6922387</v>
      </c>
      <c r="O29" s="60">
        <v>2238425</v>
      </c>
      <c r="P29" s="60">
        <v>2808778</v>
      </c>
      <c r="Q29" s="60">
        <v>2717794</v>
      </c>
      <c r="R29" s="60">
        <v>7764997</v>
      </c>
      <c r="S29" s="60"/>
      <c r="T29" s="60"/>
      <c r="U29" s="60"/>
      <c r="V29" s="60"/>
      <c r="W29" s="60">
        <v>21106780</v>
      </c>
      <c r="X29" s="60">
        <v>23991498</v>
      </c>
      <c r="Y29" s="60">
        <v>-2884718</v>
      </c>
      <c r="Z29" s="140">
        <v>-12.02</v>
      </c>
      <c r="AA29" s="155">
        <v>31671559</v>
      </c>
    </row>
    <row r="30" spans="1:27" ht="12.75">
      <c r="A30" s="138" t="s">
        <v>76</v>
      </c>
      <c r="B30" s="136"/>
      <c r="C30" s="157">
        <v>72861766</v>
      </c>
      <c r="D30" s="157"/>
      <c r="E30" s="158">
        <v>66953316</v>
      </c>
      <c r="F30" s="159">
        <v>69985971</v>
      </c>
      <c r="G30" s="159">
        <v>1549739</v>
      </c>
      <c r="H30" s="159">
        <v>1633132</v>
      </c>
      <c r="I30" s="159">
        <v>3686350</v>
      </c>
      <c r="J30" s="159">
        <v>6869221</v>
      </c>
      <c r="K30" s="159">
        <v>2342899</v>
      </c>
      <c r="L30" s="159">
        <v>2140967</v>
      </c>
      <c r="M30" s="159">
        <v>2564578</v>
      </c>
      <c r="N30" s="159">
        <v>7048444</v>
      </c>
      <c r="O30" s="159">
        <v>2321965</v>
      </c>
      <c r="P30" s="159">
        <v>1679114</v>
      </c>
      <c r="Q30" s="159">
        <v>2058539</v>
      </c>
      <c r="R30" s="159">
        <v>6059618</v>
      </c>
      <c r="S30" s="159"/>
      <c r="T30" s="159"/>
      <c r="U30" s="159"/>
      <c r="V30" s="159"/>
      <c r="W30" s="159">
        <v>19977283</v>
      </c>
      <c r="X30" s="159">
        <v>43505652</v>
      </c>
      <c r="Y30" s="159">
        <v>-23528369</v>
      </c>
      <c r="Z30" s="141">
        <v>-54.08</v>
      </c>
      <c r="AA30" s="157">
        <v>69985971</v>
      </c>
    </row>
    <row r="31" spans="1:27" ht="12.75">
      <c r="A31" s="138" t="s">
        <v>77</v>
      </c>
      <c r="B31" s="136"/>
      <c r="C31" s="155">
        <v>634395</v>
      </c>
      <c r="D31" s="155"/>
      <c r="E31" s="156">
        <v>20519910</v>
      </c>
      <c r="F31" s="60">
        <v>21862930</v>
      </c>
      <c r="G31" s="60">
        <v>1073163</v>
      </c>
      <c r="H31" s="60">
        <v>1428830</v>
      </c>
      <c r="I31" s="60">
        <v>1123364</v>
      </c>
      <c r="J31" s="60">
        <v>3625357</v>
      </c>
      <c r="K31" s="60">
        <v>1023120</v>
      </c>
      <c r="L31" s="60">
        <v>1059302</v>
      </c>
      <c r="M31" s="60">
        <v>1183602</v>
      </c>
      <c r="N31" s="60">
        <v>3266024</v>
      </c>
      <c r="O31" s="60">
        <v>869511</v>
      </c>
      <c r="P31" s="60">
        <v>1344435</v>
      </c>
      <c r="Q31" s="60">
        <v>1320283</v>
      </c>
      <c r="R31" s="60">
        <v>3534229</v>
      </c>
      <c r="S31" s="60"/>
      <c r="T31" s="60"/>
      <c r="U31" s="60"/>
      <c r="V31" s="60"/>
      <c r="W31" s="60">
        <v>10425610</v>
      </c>
      <c r="X31" s="60">
        <v>6563252</v>
      </c>
      <c r="Y31" s="60">
        <v>3862358</v>
      </c>
      <c r="Z31" s="140">
        <v>58.85</v>
      </c>
      <c r="AA31" s="155">
        <v>21862930</v>
      </c>
    </row>
    <row r="32" spans="1:27" ht="12.75">
      <c r="A32" s="135" t="s">
        <v>78</v>
      </c>
      <c r="B32" s="136"/>
      <c r="C32" s="153">
        <f aca="true" t="shared" si="6" ref="C32:Y32">SUM(C33:C37)</f>
        <v>5443694</v>
      </c>
      <c r="D32" s="153">
        <f>SUM(D33:D37)</f>
        <v>0</v>
      </c>
      <c r="E32" s="154">
        <f t="shared" si="6"/>
        <v>24209103</v>
      </c>
      <c r="F32" s="100">
        <f t="shared" si="6"/>
        <v>24883005</v>
      </c>
      <c r="G32" s="100">
        <f t="shared" si="6"/>
        <v>2746700</v>
      </c>
      <c r="H32" s="100">
        <f t="shared" si="6"/>
        <v>1947474</v>
      </c>
      <c r="I32" s="100">
        <f t="shared" si="6"/>
        <v>2633973</v>
      </c>
      <c r="J32" s="100">
        <f t="shared" si="6"/>
        <v>7328147</v>
      </c>
      <c r="K32" s="100">
        <f t="shared" si="6"/>
        <v>2123621</v>
      </c>
      <c r="L32" s="100">
        <f t="shared" si="6"/>
        <v>1811171</v>
      </c>
      <c r="M32" s="100">
        <f t="shared" si="6"/>
        <v>2042470</v>
      </c>
      <c r="N32" s="100">
        <f t="shared" si="6"/>
        <v>5977262</v>
      </c>
      <c r="O32" s="100">
        <f t="shared" si="6"/>
        <v>2277835</v>
      </c>
      <c r="P32" s="100">
        <f t="shared" si="6"/>
        <v>2162253</v>
      </c>
      <c r="Q32" s="100">
        <f t="shared" si="6"/>
        <v>2417600</v>
      </c>
      <c r="R32" s="100">
        <f t="shared" si="6"/>
        <v>6857688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20163097</v>
      </c>
      <c r="X32" s="100">
        <f t="shared" si="6"/>
        <v>6427594</v>
      </c>
      <c r="Y32" s="100">
        <f t="shared" si="6"/>
        <v>13735503</v>
      </c>
      <c r="Z32" s="137">
        <f>+IF(X32&lt;&gt;0,+(Y32/X32)*100,0)</f>
        <v>213.69587127002734</v>
      </c>
      <c r="AA32" s="153">
        <f>SUM(AA33:AA37)</f>
        <v>24883005</v>
      </c>
    </row>
    <row r="33" spans="1:27" ht="12.75">
      <c r="A33" s="138" t="s">
        <v>79</v>
      </c>
      <c r="B33" s="136"/>
      <c r="C33" s="155">
        <v>5443694</v>
      </c>
      <c r="D33" s="155"/>
      <c r="E33" s="156">
        <v>24209103</v>
      </c>
      <c r="F33" s="60">
        <v>24883005</v>
      </c>
      <c r="G33" s="60">
        <v>2746700</v>
      </c>
      <c r="H33" s="60">
        <v>1947474</v>
      </c>
      <c r="I33" s="60">
        <v>2633973</v>
      </c>
      <c r="J33" s="60">
        <v>7328147</v>
      </c>
      <c r="K33" s="60">
        <v>2123621</v>
      </c>
      <c r="L33" s="60">
        <v>1811171</v>
      </c>
      <c r="M33" s="60">
        <v>2042470</v>
      </c>
      <c r="N33" s="60">
        <v>5977262</v>
      </c>
      <c r="O33" s="60">
        <v>2277835</v>
      </c>
      <c r="P33" s="60">
        <v>2162253</v>
      </c>
      <c r="Q33" s="60">
        <v>2417600</v>
      </c>
      <c r="R33" s="60">
        <v>6857688</v>
      </c>
      <c r="S33" s="60"/>
      <c r="T33" s="60"/>
      <c r="U33" s="60"/>
      <c r="V33" s="60"/>
      <c r="W33" s="60">
        <v>20163097</v>
      </c>
      <c r="X33" s="60">
        <v>6427594</v>
      </c>
      <c r="Y33" s="60">
        <v>13735503</v>
      </c>
      <c r="Z33" s="140">
        <v>213.7</v>
      </c>
      <c r="AA33" s="155">
        <v>24883005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68198192</v>
      </c>
      <c r="D38" s="153">
        <f>SUM(D39:D41)</f>
        <v>0</v>
      </c>
      <c r="E38" s="154">
        <f t="shared" si="7"/>
        <v>48561020</v>
      </c>
      <c r="F38" s="100">
        <f t="shared" si="7"/>
        <v>51447227</v>
      </c>
      <c r="G38" s="100">
        <f t="shared" si="7"/>
        <v>1912720</v>
      </c>
      <c r="H38" s="100">
        <f t="shared" si="7"/>
        <v>4291990</v>
      </c>
      <c r="I38" s="100">
        <f t="shared" si="7"/>
        <v>2792412</v>
      </c>
      <c r="J38" s="100">
        <f t="shared" si="7"/>
        <v>8997122</v>
      </c>
      <c r="K38" s="100">
        <f t="shared" si="7"/>
        <v>2250346</v>
      </c>
      <c r="L38" s="100">
        <f t="shared" si="7"/>
        <v>2781202</v>
      </c>
      <c r="M38" s="100">
        <f t="shared" si="7"/>
        <v>6087485</v>
      </c>
      <c r="N38" s="100">
        <f t="shared" si="7"/>
        <v>11119033</v>
      </c>
      <c r="O38" s="100">
        <f t="shared" si="7"/>
        <v>2523827</v>
      </c>
      <c r="P38" s="100">
        <f t="shared" si="7"/>
        <v>4352489</v>
      </c>
      <c r="Q38" s="100">
        <f t="shared" si="7"/>
        <v>3605999</v>
      </c>
      <c r="R38" s="100">
        <f t="shared" si="7"/>
        <v>10482315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30598470</v>
      </c>
      <c r="X38" s="100">
        <f t="shared" si="7"/>
        <v>20633875</v>
      </c>
      <c r="Y38" s="100">
        <f t="shared" si="7"/>
        <v>9964595</v>
      </c>
      <c r="Z38" s="137">
        <f>+IF(X38&lt;&gt;0,+(Y38/X38)*100,0)</f>
        <v>48.292407509495916</v>
      </c>
      <c r="AA38" s="153">
        <f>SUM(AA39:AA41)</f>
        <v>51447227</v>
      </c>
    </row>
    <row r="39" spans="1:27" ht="12.75">
      <c r="A39" s="138" t="s">
        <v>85</v>
      </c>
      <c r="B39" s="136"/>
      <c r="C39" s="155">
        <v>29671802</v>
      </c>
      <c r="D39" s="155"/>
      <c r="E39" s="156">
        <v>30971465</v>
      </c>
      <c r="F39" s="60">
        <v>32528360</v>
      </c>
      <c r="G39" s="60">
        <v>563686</v>
      </c>
      <c r="H39" s="60">
        <v>2065480</v>
      </c>
      <c r="I39" s="60">
        <v>1013321</v>
      </c>
      <c r="J39" s="60">
        <v>3642487</v>
      </c>
      <c r="K39" s="60">
        <v>624583</v>
      </c>
      <c r="L39" s="60">
        <v>1484377</v>
      </c>
      <c r="M39" s="60">
        <v>4535099</v>
      </c>
      <c r="N39" s="60">
        <v>6644059</v>
      </c>
      <c r="O39" s="60">
        <v>1320506</v>
      </c>
      <c r="P39" s="60">
        <v>2586370</v>
      </c>
      <c r="Q39" s="60">
        <v>2092436</v>
      </c>
      <c r="R39" s="60">
        <v>5999312</v>
      </c>
      <c r="S39" s="60"/>
      <c r="T39" s="60"/>
      <c r="U39" s="60"/>
      <c r="V39" s="60"/>
      <c r="W39" s="60">
        <v>16285858</v>
      </c>
      <c r="X39" s="60">
        <v>7424985</v>
      </c>
      <c r="Y39" s="60">
        <v>8860873</v>
      </c>
      <c r="Z39" s="140">
        <v>119.34</v>
      </c>
      <c r="AA39" s="155">
        <v>32528360</v>
      </c>
    </row>
    <row r="40" spans="1:27" ht="12.75">
      <c r="A40" s="138" t="s">
        <v>86</v>
      </c>
      <c r="B40" s="136"/>
      <c r="C40" s="155">
        <v>38526390</v>
      </c>
      <c r="D40" s="155"/>
      <c r="E40" s="156">
        <v>17589555</v>
      </c>
      <c r="F40" s="60">
        <v>18918867</v>
      </c>
      <c r="G40" s="60">
        <v>1349034</v>
      </c>
      <c r="H40" s="60">
        <v>2226510</v>
      </c>
      <c r="I40" s="60">
        <v>1779091</v>
      </c>
      <c r="J40" s="60">
        <v>5354635</v>
      </c>
      <c r="K40" s="60">
        <v>1625763</v>
      </c>
      <c r="L40" s="60">
        <v>1296825</v>
      </c>
      <c r="M40" s="60">
        <v>1552386</v>
      </c>
      <c r="N40" s="60">
        <v>4474974</v>
      </c>
      <c r="O40" s="60">
        <v>1203321</v>
      </c>
      <c r="P40" s="60">
        <v>1766119</v>
      </c>
      <c r="Q40" s="60">
        <v>1513563</v>
      </c>
      <c r="R40" s="60">
        <v>4483003</v>
      </c>
      <c r="S40" s="60"/>
      <c r="T40" s="60"/>
      <c r="U40" s="60"/>
      <c r="V40" s="60"/>
      <c r="W40" s="60">
        <v>14312612</v>
      </c>
      <c r="X40" s="60">
        <v>13208890</v>
      </c>
      <c r="Y40" s="60">
        <v>1103722</v>
      </c>
      <c r="Z40" s="140">
        <v>8.36</v>
      </c>
      <c r="AA40" s="155">
        <v>18918867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176781441</v>
      </c>
      <c r="D48" s="168">
        <f>+D28+D32+D38+D42+D47</f>
        <v>0</v>
      </c>
      <c r="E48" s="169">
        <f t="shared" si="9"/>
        <v>190972430</v>
      </c>
      <c r="F48" s="73">
        <f t="shared" si="9"/>
        <v>199850692</v>
      </c>
      <c r="G48" s="73">
        <f t="shared" si="9"/>
        <v>9486651</v>
      </c>
      <c r="H48" s="73">
        <f t="shared" si="9"/>
        <v>11620842</v>
      </c>
      <c r="I48" s="73">
        <f t="shared" si="9"/>
        <v>12131750</v>
      </c>
      <c r="J48" s="73">
        <f t="shared" si="9"/>
        <v>33239243</v>
      </c>
      <c r="K48" s="73">
        <f t="shared" si="9"/>
        <v>10055219</v>
      </c>
      <c r="L48" s="73">
        <f t="shared" si="9"/>
        <v>10069111</v>
      </c>
      <c r="M48" s="73">
        <f t="shared" si="9"/>
        <v>14208820</v>
      </c>
      <c r="N48" s="73">
        <f t="shared" si="9"/>
        <v>34333150</v>
      </c>
      <c r="O48" s="73">
        <f t="shared" si="9"/>
        <v>10231563</v>
      </c>
      <c r="P48" s="73">
        <f t="shared" si="9"/>
        <v>12347069</v>
      </c>
      <c r="Q48" s="73">
        <f t="shared" si="9"/>
        <v>12120215</v>
      </c>
      <c r="R48" s="73">
        <f t="shared" si="9"/>
        <v>34698847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102271240</v>
      </c>
      <c r="X48" s="73">
        <f t="shared" si="9"/>
        <v>101121871</v>
      </c>
      <c r="Y48" s="73">
        <f t="shared" si="9"/>
        <v>1149369</v>
      </c>
      <c r="Z48" s="170">
        <f>+IF(X48&lt;&gt;0,+(Y48/X48)*100,0)</f>
        <v>1.1366176165787123</v>
      </c>
      <c r="AA48" s="168">
        <f>+AA28+AA32+AA38+AA42+AA47</f>
        <v>199850692</v>
      </c>
    </row>
    <row r="49" spans="1:27" ht="12.75">
      <c r="A49" s="148" t="s">
        <v>49</v>
      </c>
      <c r="B49" s="149"/>
      <c r="C49" s="171">
        <f aca="true" t="shared" si="10" ref="C49:Y49">+C25-C48</f>
        <v>85884747</v>
      </c>
      <c r="D49" s="171">
        <f>+D25-D48</f>
        <v>0</v>
      </c>
      <c r="E49" s="172">
        <f t="shared" si="10"/>
        <v>52792712</v>
      </c>
      <c r="F49" s="173">
        <f t="shared" si="10"/>
        <v>89617364</v>
      </c>
      <c r="G49" s="173">
        <f t="shared" si="10"/>
        <v>53038641</v>
      </c>
      <c r="H49" s="173">
        <f t="shared" si="10"/>
        <v>-8141711</v>
      </c>
      <c r="I49" s="173">
        <f t="shared" si="10"/>
        <v>-4967300</v>
      </c>
      <c r="J49" s="173">
        <f t="shared" si="10"/>
        <v>39929630</v>
      </c>
      <c r="K49" s="173">
        <f t="shared" si="10"/>
        <v>1601016</v>
      </c>
      <c r="L49" s="173">
        <f t="shared" si="10"/>
        <v>2532199</v>
      </c>
      <c r="M49" s="173">
        <f t="shared" si="10"/>
        <v>40391925</v>
      </c>
      <c r="N49" s="173">
        <f t="shared" si="10"/>
        <v>44525140</v>
      </c>
      <c r="O49" s="173">
        <f t="shared" si="10"/>
        <v>-9009650</v>
      </c>
      <c r="P49" s="173">
        <f t="shared" si="10"/>
        <v>-11086283</v>
      </c>
      <c r="Q49" s="173">
        <f t="shared" si="10"/>
        <v>51211025</v>
      </c>
      <c r="R49" s="173">
        <f t="shared" si="10"/>
        <v>31115092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115569862</v>
      </c>
      <c r="X49" s="173">
        <f>IF(F25=F48,0,X25-X48)</f>
        <v>125324022</v>
      </c>
      <c r="Y49" s="173">
        <f t="shared" si="10"/>
        <v>-9754160</v>
      </c>
      <c r="Z49" s="174">
        <f>+IF(X49&lt;&gt;0,+(Y49/X49)*100,0)</f>
        <v>-7.783152698370947</v>
      </c>
      <c r="AA49" s="171">
        <f>+AA25-AA48</f>
        <v>89617364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3495798</v>
      </c>
      <c r="D5" s="155">
        <v>0</v>
      </c>
      <c r="E5" s="156">
        <v>3800000</v>
      </c>
      <c r="F5" s="60">
        <v>3866978</v>
      </c>
      <c r="G5" s="60">
        <v>117865</v>
      </c>
      <c r="H5" s="60">
        <v>144139</v>
      </c>
      <c r="I5" s="60">
        <v>984798</v>
      </c>
      <c r="J5" s="60">
        <v>1246802</v>
      </c>
      <c r="K5" s="60">
        <v>794425</v>
      </c>
      <c r="L5" s="60">
        <v>326353</v>
      </c>
      <c r="M5" s="60">
        <v>79828</v>
      </c>
      <c r="N5" s="60">
        <v>1200606</v>
      </c>
      <c r="O5" s="60">
        <v>101390</v>
      </c>
      <c r="P5" s="60">
        <v>129619</v>
      </c>
      <c r="Q5" s="60">
        <v>178784</v>
      </c>
      <c r="R5" s="60">
        <v>409793</v>
      </c>
      <c r="S5" s="60">
        <v>0</v>
      </c>
      <c r="T5" s="60">
        <v>0</v>
      </c>
      <c r="U5" s="60">
        <v>0</v>
      </c>
      <c r="V5" s="60">
        <v>0</v>
      </c>
      <c r="W5" s="60">
        <v>2857201</v>
      </c>
      <c r="X5" s="60">
        <v>2399351</v>
      </c>
      <c r="Y5" s="60">
        <v>457850</v>
      </c>
      <c r="Z5" s="140">
        <v>19.08</v>
      </c>
      <c r="AA5" s="155">
        <v>3866978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-564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838985</v>
      </c>
      <c r="D10" s="155">
        <v>0</v>
      </c>
      <c r="E10" s="156">
        <v>849206</v>
      </c>
      <c r="F10" s="54">
        <v>850000</v>
      </c>
      <c r="G10" s="54">
        <v>58588</v>
      </c>
      <c r="H10" s="54">
        <v>39495</v>
      </c>
      <c r="I10" s="54">
        <v>57441</v>
      </c>
      <c r="J10" s="54">
        <v>155524</v>
      </c>
      <c r="K10" s="54">
        <v>77973</v>
      </c>
      <c r="L10" s="54">
        <v>71558</v>
      </c>
      <c r="M10" s="54">
        <v>49473</v>
      </c>
      <c r="N10" s="54">
        <v>199004</v>
      </c>
      <c r="O10" s="54">
        <v>40778</v>
      </c>
      <c r="P10" s="54">
        <v>54265</v>
      </c>
      <c r="Q10" s="54">
        <v>80924</v>
      </c>
      <c r="R10" s="54">
        <v>175967</v>
      </c>
      <c r="S10" s="54">
        <v>0</v>
      </c>
      <c r="T10" s="54">
        <v>0</v>
      </c>
      <c r="U10" s="54">
        <v>0</v>
      </c>
      <c r="V10" s="54">
        <v>0</v>
      </c>
      <c r="W10" s="54">
        <v>530495</v>
      </c>
      <c r="X10" s="54">
        <v>759353</v>
      </c>
      <c r="Y10" s="54">
        <v>-228858</v>
      </c>
      <c r="Z10" s="184">
        <v>-30.14</v>
      </c>
      <c r="AA10" s="130">
        <v>850000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209177</v>
      </c>
      <c r="D12" s="155">
        <v>0</v>
      </c>
      <c r="E12" s="156">
        <v>270000</v>
      </c>
      <c r="F12" s="60">
        <v>0</v>
      </c>
      <c r="G12" s="60">
        <v>13751</v>
      </c>
      <c r="H12" s="60">
        <v>9734</v>
      </c>
      <c r="I12" s="60">
        <v>10639</v>
      </c>
      <c r="J12" s="60">
        <v>34124</v>
      </c>
      <c r="K12" s="60">
        <v>19828</v>
      </c>
      <c r="L12" s="60">
        <v>4181</v>
      </c>
      <c r="M12" s="60">
        <v>5967</v>
      </c>
      <c r="N12" s="60">
        <v>29976</v>
      </c>
      <c r="O12" s="60">
        <v>4158</v>
      </c>
      <c r="P12" s="60">
        <v>16310</v>
      </c>
      <c r="Q12" s="60">
        <v>14911</v>
      </c>
      <c r="R12" s="60">
        <v>35379</v>
      </c>
      <c r="S12" s="60">
        <v>0</v>
      </c>
      <c r="T12" s="60">
        <v>0</v>
      </c>
      <c r="U12" s="60">
        <v>0</v>
      </c>
      <c r="V12" s="60">
        <v>0</v>
      </c>
      <c r="W12" s="60">
        <v>99479</v>
      </c>
      <c r="X12" s="60">
        <v>251307</v>
      </c>
      <c r="Y12" s="60">
        <v>-151828</v>
      </c>
      <c r="Z12" s="140">
        <v>-60.42</v>
      </c>
      <c r="AA12" s="155">
        <v>0</v>
      </c>
    </row>
    <row r="13" spans="1:27" ht="12.75">
      <c r="A13" s="181" t="s">
        <v>109</v>
      </c>
      <c r="B13" s="185"/>
      <c r="C13" s="155">
        <v>5047332</v>
      </c>
      <c r="D13" s="155">
        <v>0</v>
      </c>
      <c r="E13" s="156">
        <v>5500000</v>
      </c>
      <c r="F13" s="60">
        <v>5500000</v>
      </c>
      <c r="G13" s="60">
        <v>486009</v>
      </c>
      <c r="H13" s="60">
        <v>534105</v>
      </c>
      <c r="I13" s="60">
        <v>486659</v>
      </c>
      <c r="J13" s="60">
        <v>1506773</v>
      </c>
      <c r="K13" s="60">
        <v>408849</v>
      </c>
      <c r="L13" s="60">
        <v>389757</v>
      </c>
      <c r="M13" s="60">
        <v>424050</v>
      </c>
      <c r="N13" s="60">
        <v>1222656</v>
      </c>
      <c r="O13" s="60">
        <v>522131</v>
      </c>
      <c r="P13" s="60">
        <v>458199</v>
      </c>
      <c r="Q13" s="60">
        <v>456932</v>
      </c>
      <c r="R13" s="60">
        <v>1437262</v>
      </c>
      <c r="S13" s="60">
        <v>0</v>
      </c>
      <c r="T13" s="60">
        <v>0</v>
      </c>
      <c r="U13" s="60">
        <v>0</v>
      </c>
      <c r="V13" s="60">
        <v>0</v>
      </c>
      <c r="W13" s="60">
        <v>4166691</v>
      </c>
      <c r="X13" s="60">
        <v>2599909</v>
      </c>
      <c r="Y13" s="60">
        <v>1566782</v>
      </c>
      <c r="Z13" s="140">
        <v>60.26</v>
      </c>
      <c r="AA13" s="155">
        <v>5500000</v>
      </c>
    </row>
    <row r="14" spans="1:27" ht="12.75">
      <c r="A14" s="181" t="s">
        <v>110</v>
      </c>
      <c r="B14" s="185"/>
      <c r="C14" s="155">
        <v>342060</v>
      </c>
      <c r="D14" s="155">
        <v>0</v>
      </c>
      <c r="E14" s="156">
        <v>400000</v>
      </c>
      <c r="F14" s="60">
        <v>400000</v>
      </c>
      <c r="G14" s="60">
        <v>27502</v>
      </c>
      <c r="H14" s="60">
        <v>29815</v>
      </c>
      <c r="I14" s="60">
        <v>27097</v>
      </c>
      <c r="J14" s="60">
        <v>84414</v>
      </c>
      <c r="K14" s="60">
        <v>26296</v>
      </c>
      <c r="L14" s="60">
        <v>40831</v>
      </c>
      <c r="M14" s="60">
        <v>40488</v>
      </c>
      <c r="N14" s="60">
        <v>107615</v>
      </c>
      <c r="O14" s="60">
        <v>40067</v>
      </c>
      <c r="P14" s="60">
        <v>54308</v>
      </c>
      <c r="Q14" s="60">
        <v>38205</v>
      </c>
      <c r="R14" s="60">
        <v>132580</v>
      </c>
      <c r="S14" s="60">
        <v>0</v>
      </c>
      <c r="T14" s="60">
        <v>0</v>
      </c>
      <c r="U14" s="60">
        <v>0</v>
      </c>
      <c r="V14" s="60">
        <v>0</v>
      </c>
      <c r="W14" s="60">
        <v>324609</v>
      </c>
      <c r="X14" s="60"/>
      <c r="Y14" s="60">
        <v>324609</v>
      </c>
      <c r="Z14" s="140">
        <v>0</v>
      </c>
      <c r="AA14" s="155">
        <v>400000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16600</v>
      </c>
      <c r="D16" s="155">
        <v>0</v>
      </c>
      <c r="E16" s="156">
        <v>50000</v>
      </c>
      <c r="F16" s="60">
        <v>350000</v>
      </c>
      <c r="G16" s="60">
        <v>200</v>
      </c>
      <c r="H16" s="60">
        <v>500</v>
      </c>
      <c r="I16" s="60">
        <v>400</v>
      </c>
      <c r="J16" s="60">
        <v>1100</v>
      </c>
      <c r="K16" s="60">
        <v>800</v>
      </c>
      <c r="L16" s="60">
        <v>86850</v>
      </c>
      <c r="M16" s="60">
        <v>121900</v>
      </c>
      <c r="N16" s="60">
        <v>209550</v>
      </c>
      <c r="O16" s="60">
        <v>91968</v>
      </c>
      <c r="P16" s="60">
        <v>104570</v>
      </c>
      <c r="Q16" s="60">
        <v>45200</v>
      </c>
      <c r="R16" s="60">
        <v>241738</v>
      </c>
      <c r="S16" s="60">
        <v>0</v>
      </c>
      <c r="T16" s="60">
        <v>0</v>
      </c>
      <c r="U16" s="60">
        <v>0</v>
      </c>
      <c r="V16" s="60">
        <v>0</v>
      </c>
      <c r="W16" s="60">
        <v>452388</v>
      </c>
      <c r="X16" s="60">
        <v>26619</v>
      </c>
      <c r="Y16" s="60">
        <v>425769</v>
      </c>
      <c r="Z16" s="140">
        <v>1599.49</v>
      </c>
      <c r="AA16" s="155">
        <v>350000</v>
      </c>
    </row>
    <row r="17" spans="1:27" ht="12.75">
      <c r="A17" s="181" t="s">
        <v>113</v>
      </c>
      <c r="B17" s="185"/>
      <c r="C17" s="155">
        <v>4039874</v>
      </c>
      <c r="D17" s="155">
        <v>0</v>
      </c>
      <c r="E17" s="156">
        <v>6500000</v>
      </c>
      <c r="F17" s="60">
        <v>0</v>
      </c>
      <c r="G17" s="60">
        <v>394899</v>
      </c>
      <c r="H17" s="60">
        <v>317411</v>
      </c>
      <c r="I17" s="60">
        <v>383384</v>
      </c>
      <c r="J17" s="60">
        <v>1095694</v>
      </c>
      <c r="K17" s="60">
        <v>382518</v>
      </c>
      <c r="L17" s="60">
        <v>297364</v>
      </c>
      <c r="M17" s="60">
        <v>142717</v>
      </c>
      <c r="N17" s="60">
        <v>822599</v>
      </c>
      <c r="O17" s="60">
        <v>265894</v>
      </c>
      <c r="P17" s="60">
        <v>287988</v>
      </c>
      <c r="Q17" s="60">
        <v>241814</v>
      </c>
      <c r="R17" s="60">
        <v>795696</v>
      </c>
      <c r="S17" s="60">
        <v>0</v>
      </c>
      <c r="T17" s="60">
        <v>0</v>
      </c>
      <c r="U17" s="60">
        <v>0</v>
      </c>
      <c r="V17" s="60">
        <v>0</v>
      </c>
      <c r="W17" s="60">
        <v>2713989</v>
      </c>
      <c r="X17" s="60">
        <v>3970781</v>
      </c>
      <c r="Y17" s="60">
        <v>-1256792</v>
      </c>
      <c r="Z17" s="140">
        <v>-31.65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131280845</v>
      </c>
      <c r="D19" s="155">
        <v>0</v>
      </c>
      <c r="E19" s="156">
        <v>144507000</v>
      </c>
      <c r="F19" s="60">
        <v>118870661</v>
      </c>
      <c r="G19" s="60">
        <v>54534000</v>
      </c>
      <c r="H19" s="60">
        <v>0</v>
      </c>
      <c r="I19" s="60">
        <v>0</v>
      </c>
      <c r="J19" s="60">
        <v>54534000</v>
      </c>
      <c r="K19" s="60">
        <v>0</v>
      </c>
      <c r="L19" s="60">
        <v>900000</v>
      </c>
      <c r="M19" s="60">
        <v>43627000</v>
      </c>
      <c r="N19" s="60">
        <v>44527000</v>
      </c>
      <c r="O19" s="60">
        <v>0</v>
      </c>
      <c r="P19" s="60">
        <v>0</v>
      </c>
      <c r="Q19" s="60">
        <v>32721000</v>
      </c>
      <c r="R19" s="60">
        <v>32721000</v>
      </c>
      <c r="S19" s="60">
        <v>0</v>
      </c>
      <c r="T19" s="60">
        <v>0</v>
      </c>
      <c r="U19" s="60">
        <v>0</v>
      </c>
      <c r="V19" s="60">
        <v>0</v>
      </c>
      <c r="W19" s="60">
        <v>131782000</v>
      </c>
      <c r="X19" s="60">
        <v>134507000</v>
      </c>
      <c r="Y19" s="60">
        <v>-2725000</v>
      </c>
      <c r="Z19" s="140">
        <v>-2.03</v>
      </c>
      <c r="AA19" s="155">
        <v>118870661</v>
      </c>
    </row>
    <row r="20" spans="1:27" ht="12.75">
      <c r="A20" s="181" t="s">
        <v>35</v>
      </c>
      <c r="B20" s="185"/>
      <c r="C20" s="155">
        <v>60091517</v>
      </c>
      <c r="D20" s="155">
        <v>0</v>
      </c>
      <c r="E20" s="156">
        <v>1458500</v>
      </c>
      <c r="F20" s="54">
        <v>79199417</v>
      </c>
      <c r="G20" s="54">
        <v>4567478</v>
      </c>
      <c r="H20" s="54">
        <v>278932</v>
      </c>
      <c r="I20" s="54">
        <v>214032</v>
      </c>
      <c r="J20" s="54">
        <v>5060442</v>
      </c>
      <c r="K20" s="54">
        <v>4945546</v>
      </c>
      <c r="L20" s="54">
        <v>484416</v>
      </c>
      <c r="M20" s="54">
        <v>109322</v>
      </c>
      <c r="N20" s="54">
        <v>5539284</v>
      </c>
      <c r="O20" s="54">
        <v>155527</v>
      </c>
      <c r="P20" s="54">
        <v>155527</v>
      </c>
      <c r="Q20" s="54">
        <v>351470</v>
      </c>
      <c r="R20" s="54">
        <v>662524</v>
      </c>
      <c r="S20" s="54">
        <v>0</v>
      </c>
      <c r="T20" s="54">
        <v>0</v>
      </c>
      <c r="U20" s="54">
        <v>0</v>
      </c>
      <c r="V20" s="54">
        <v>0</v>
      </c>
      <c r="W20" s="54">
        <v>11262250</v>
      </c>
      <c r="X20" s="54">
        <v>10075223</v>
      </c>
      <c r="Y20" s="54">
        <v>1187027</v>
      </c>
      <c r="Z20" s="184">
        <v>11.78</v>
      </c>
      <c r="AA20" s="130">
        <v>79199417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205362188</v>
      </c>
      <c r="D22" s="188">
        <f>SUM(D5:D21)</f>
        <v>0</v>
      </c>
      <c r="E22" s="189">
        <f t="shared" si="0"/>
        <v>163334142</v>
      </c>
      <c r="F22" s="190">
        <f t="shared" si="0"/>
        <v>209037056</v>
      </c>
      <c r="G22" s="190">
        <f t="shared" si="0"/>
        <v>60200292</v>
      </c>
      <c r="H22" s="190">
        <f t="shared" si="0"/>
        <v>1354131</v>
      </c>
      <c r="I22" s="190">
        <f t="shared" si="0"/>
        <v>2164450</v>
      </c>
      <c r="J22" s="190">
        <f t="shared" si="0"/>
        <v>63718873</v>
      </c>
      <c r="K22" s="190">
        <f t="shared" si="0"/>
        <v>6656235</v>
      </c>
      <c r="L22" s="190">
        <f t="shared" si="0"/>
        <v>2601310</v>
      </c>
      <c r="M22" s="190">
        <f t="shared" si="0"/>
        <v>44600745</v>
      </c>
      <c r="N22" s="190">
        <f t="shared" si="0"/>
        <v>53858290</v>
      </c>
      <c r="O22" s="190">
        <f t="shared" si="0"/>
        <v>1221913</v>
      </c>
      <c r="P22" s="190">
        <f t="shared" si="0"/>
        <v>1260786</v>
      </c>
      <c r="Q22" s="190">
        <f t="shared" si="0"/>
        <v>34129240</v>
      </c>
      <c r="R22" s="190">
        <f t="shared" si="0"/>
        <v>36611939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154189102</v>
      </c>
      <c r="X22" s="190">
        <f t="shared" si="0"/>
        <v>154589543</v>
      </c>
      <c r="Y22" s="190">
        <f t="shared" si="0"/>
        <v>-400441</v>
      </c>
      <c r="Z22" s="191">
        <f>+IF(X22&lt;&gt;0,+(Y22/X22)*100,0)</f>
        <v>-0.2590349853094526</v>
      </c>
      <c r="AA22" s="188">
        <f>SUM(AA5:AA21)</f>
        <v>209037056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53487280</v>
      </c>
      <c r="D25" s="155">
        <v>0</v>
      </c>
      <c r="E25" s="156">
        <v>57992551</v>
      </c>
      <c r="F25" s="60">
        <v>73073090</v>
      </c>
      <c r="G25" s="60">
        <v>3920709</v>
      </c>
      <c r="H25" s="60">
        <v>4339608</v>
      </c>
      <c r="I25" s="60">
        <v>4189279</v>
      </c>
      <c r="J25" s="60">
        <v>12449596</v>
      </c>
      <c r="K25" s="60">
        <v>4170699</v>
      </c>
      <c r="L25" s="60">
        <v>4226539</v>
      </c>
      <c r="M25" s="60">
        <v>4372140</v>
      </c>
      <c r="N25" s="60">
        <v>12769378</v>
      </c>
      <c r="O25" s="60">
        <v>4582150</v>
      </c>
      <c r="P25" s="60">
        <v>4871479</v>
      </c>
      <c r="Q25" s="60">
        <v>4673772</v>
      </c>
      <c r="R25" s="60">
        <v>14127401</v>
      </c>
      <c r="S25" s="60">
        <v>0</v>
      </c>
      <c r="T25" s="60">
        <v>0</v>
      </c>
      <c r="U25" s="60">
        <v>0</v>
      </c>
      <c r="V25" s="60">
        <v>0</v>
      </c>
      <c r="W25" s="60">
        <v>39346375</v>
      </c>
      <c r="X25" s="60">
        <v>34442748</v>
      </c>
      <c r="Y25" s="60">
        <v>4903627</v>
      </c>
      <c r="Z25" s="140">
        <v>14.24</v>
      </c>
      <c r="AA25" s="155">
        <v>73073090</v>
      </c>
    </row>
    <row r="26" spans="1:27" ht="12.75">
      <c r="A26" s="183" t="s">
        <v>38</v>
      </c>
      <c r="B26" s="182"/>
      <c r="C26" s="155">
        <v>12750235</v>
      </c>
      <c r="D26" s="155">
        <v>0</v>
      </c>
      <c r="E26" s="156">
        <v>12286972</v>
      </c>
      <c r="F26" s="60">
        <v>13276972</v>
      </c>
      <c r="G26" s="60">
        <v>1031638</v>
      </c>
      <c r="H26" s="60">
        <v>1197636</v>
      </c>
      <c r="I26" s="60">
        <v>1038971</v>
      </c>
      <c r="J26" s="60">
        <v>3268245</v>
      </c>
      <c r="K26" s="60">
        <v>1158559</v>
      </c>
      <c r="L26" s="60">
        <v>1066758</v>
      </c>
      <c r="M26" s="60">
        <v>1095939</v>
      </c>
      <c r="N26" s="60">
        <v>3321256</v>
      </c>
      <c r="O26" s="60">
        <v>1031132</v>
      </c>
      <c r="P26" s="60">
        <v>1280369</v>
      </c>
      <c r="Q26" s="60">
        <v>1127275</v>
      </c>
      <c r="R26" s="60">
        <v>3438776</v>
      </c>
      <c r="S26" s="60">
        <v>0</v>
      </c>
      <c r="T26" s="60">
        <v>0</v>
      </c>
      <c r="U26" s="60">
        <v>0</v>
      </c>
      <c r="V26" s="60">
        <v>0</v>
      </c>
      <c r="W26" s="60">
        <v>10028277</v>
      </c>
      <c r="X26" s="60">
        <v>9791498</v>
      </c>
      <c r="Y26" s="60">
        <v>236779</v>
      </c>
      <c r="Z26" s="140">
        <v>2.42</v>
      </c>
      <c r="AA26" s="155">
        <v>13276972</v>
      </c>
    </row>
    <row r="27" spans="1:27" ht="12.75">
      <c r="A27" s="183" t="s">
        <v>118</v>
      </c>
      <c r="B27" s="182"/>
      <c r="C27" s="155">
        <v>549889</v>
      </c>
      <c r="D27" s="155">
        <v>0</v>
      </c>
      <c r="E27" s="156">
        <v>2800000</v>
      </c>
      <c r="F27" s="60">
        <v>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2000000</v>
      </c>
    </row>
    <row r="28" spans="1:27" ht="12.75">
      <c r="A28" s="183" t="s">
        <v>39</v>
      </c>
      <c r="B28" s="182"/>
      <c r="C28" s="155">
        <v>35115496</v>
      </c>
      <c r="D28" s="155">
        <v>0</v>
      </c>
      <c r="E28" s="156">
        <v>40000000</v>
      </c>
      <c r="F28" s="60">
        <v>40000000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40000000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5924635</v>
      </c>
      <c r="D31" s="155">
        <v>0</v>
      </c>
      <c r="E31" s="156">
        <v>4920000</v>
      </c>
      <c r="F31" s="60">
        <v>14672221</v>
      </c>
      <c r="G31" s="60">
        <v>138635</v>
      </c>
      <c r="H31" s="60">
        <v>378730</v>
      </c>
      <c r="I31" s="60">
        <v>751194</v>
      </c>
      <c r="J31" s="60">
        <v>1268559</v>
      </c>
      <c r="K31" s="60">
        <v>206123</v>
      </c>
      <c r="L31" s="60">
        <v>165130</v>
      </c>
      <c r="M31" s="60">
        <v>184052</v>
      </c>
      <c r="N31" s="60">
        <v>555305</v>
      </c>
      <c r="O31" s="60">
        <v>276940</v>
      </c>
      <c r="P31" s="60">
        <v>787412</v>
      </c>
      <c r="Q31" s="60">
        <v>229849</v>
      </c>
      <c r="R31" s="60">
        <v>1294201</v>
      </c>
      <c r="S31" s="60">
        <v>0</v>
      </c>
      <c r="T31" s="60">
        <v>0</v>
      </c>
      <c r="U31" s="60">
        <v>0</v>
      </c>
      <c r="V31" s="60">
        <v>0</v>
      </c>
      <c r="W31" s="60">
        <v>3118065</v>
      </c>
      <c r="X31" s="60">
        <v>4195408</v>
      </c>
      <c r="Y31" s="60">
        <v>-1077343</v>
      </c>
      <c r="Z31" s="140">
        <v>-25.68</v>
      </c>
      <c r="AA31" s="155">
        <v>14672221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3000000</v>
      </c>
      <c r="F33" s="60">
        <v>3000000</v>
      </c>
      <c r="G33" s="60">
        <v>129861</v>
      </c>
      <c r="H33" s="60">
        <v>0</v>
      </c>
      <c r="I33" s="60">
        <v>286022</v>
      </c>
      <c r="J33" s="60">
        <v>415883</v>
      </c>
      <c r="K33" s="60">
        <v>288760</v>
      </c>
      <c r="L33" s="60">
        <v>290348</v>
      </c>
      <c r="M33" s="60">
        <v>307825</v>
      </c>
      <c r="N33" s="60">
        <v>886933</v>
      </c>
      <c r="O33" s="60">
        <v>250973</v>
      </c>
      <c r="P33" s="60">
        <v>500047</v>
      </c>
      <c r="Q33" s="60">
        <v>188632</v>
      </c>
      <c r="R33" s="60">
        <v>939652</v>
      </c>
      <c r="S33" s="60">
        <v>0</v>
      </c>
      <c r="T33" s="60">
        <v>0</v>
      </c>
      <c r="U33" s="60">
        <v>0</v>
      </c>
      <c r="V33" s="60">
        <v>0</v>
      </c>
      <c r="W33" s="60">
        <v>2242468</v>
      </c>
      <c r="X33" s="60">
        <v>2270690</v>
      </c>
      <c r="Y33" s="60">
        <v>-28222</v>
      </c>
      <c r="Z33" s="140">
        <v>-1.24</v>
      </c>
      <c r="AA33" s="155">
        <v>3000000</v>
      </c>
    </row>
    <row r="34" spans="1:27" ht="12.75">
      <c r="A34" s="183" t="s">
        <v>43</v>
      </c>
      <c r="B34" s="182"/>
      <c r="C34" s="155">
        <v>67455768</v>
      </c>
      <c r="D34" s="155">
        <v>0</v>
      </c>
      <c r="E34" s="156">
        <v>69972907</v>
      </c>
      <c r="F34" s="60">
        <v>53828409</v>
      </c>
      <c r="G34" s="60">
        <v>4265808</v>
      </c>
      <c r="H34" s="60">
        <v>5704868</v>
      </c>
      <c r="I34" s="60">
        <v>5866284</v>
      </c>
      <c r="J34" s="60">
        <v>15836960</v>
      </c>
      <c r="K34" s="60">
        <v>4231078</v>
      </c>
      <c r="L34" s="60">
        <v>4320336</v>
      </c>
      <c r="M34" s="60">
        <v>8248864</v>
      </c>
      <c r="N34" s="60">
        <v>16800278</v>
      </c>
      <c r="O34" s="60">
        <v>4090368</v>
      </c>
      <c r="P34" s="60">
        <v>4907762</v>
      </c>
      <c r="Q34" s="60">
        <v>5900687</v>
      </c>
      <c r="R34" s="60">
        <v>14898817</v>
      </c>
      <c r="S34" s="60">
        <v>0</v>
      </c>
      <c r="T34" s="60">
        <v>0</v>
      </c>
      <c r="U34" s="60">
        <v>0</v>
      </c>
      <c r="V34" s="60">
        <v>0</v>
      </c>
      <c r="W34" s="60">
        <v>47536055</v>
      </c>
      <c r="X34" s="60">
        <v>51151615</v>
      </c>
      <c r="Y34" s="60">
        <v>-3615560</v>
      </c>
      <c r="Z34" s="140">
        <v>-7.07</v>
      </c>
      <c r="AA34" s="155">
        <v>53828409</v>
      </c>
    </row>
    <row r="35" spans="1:27" ht="12.75">
      <c r="A35" s="181" t="s">
        <v>122</v>
      </c>
      <c r="B35" s="185"/>
      <c r="C35" s="155">
        <v>1498138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176781441</v>
      </c>
      <c r="D36" s="188">
        <f>SUM(D25:D35)</f>
        <v>0</v>
      </c>
      <c r="E36" s="189">
        <f t="shared" si="1"/>
        <v>190972430</v>
      </c>
      <c r="F36" s="190">
        <f t="shared" si="1"/>
        <v>199850692</v>
      </c>
      <c r="G36" s="190">
        <f t="shared" si="1"/>
        <v>9486651</v>
      </c>
      <c r="H36" s="190">
        <f t="shared" si="1"/>
        <v>11620842</v>
      </c>
      <c r="I36" s="190">
        <f t="shared" si="1"/>
        <v>12131750</v>
      </c>
      <c r="J36" s="190">
        <f t="shared" si="1"/>
        <v>33239243</v>
      </c>
      <c r="K36" s="190">
        <f t="shared" si="1"/>
        <v>10055219</v>
      </c>
      <c r="L36" s="190">
        <f t="shared" si="1"/>
        <v>10069111</v>
      </c>
      <c r="M36" s="190">
        <f t="shared" si="1"/>
        <v>14208820</v>
      </c>
      <c r="N36" s="190">
        <f t="shared" si="1"/>
        <v>34333150</v>
      </c>
      <c r="O36" s="190">
        <f t="shared" si="1"/>
        <v>10231563</v>
      </c>
      <c r="P36" s="190">
        <f t="shared" si="1"/>
        <v>12347069</v>
      </c>
      <c r="Q36" s="190">
        <f t="shared" si="1"/>
        <v>12120215</v>
      </c>
      <c r="R36" s="190">
        <f t="shared" si="1"/>
        <v>34698847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102271240</v>
      </c>
      <c r="X36" s="190">
        <f t="shared" si="1"/>
        <v>101851959</v>
      </c>
      <c r="Y36" s="190">
        <f t="shared" si="1"/>
        <v>419281</v>
      </c>
      <c r="Z36" s="191">
        <f>+IF(X36&lt;&gt;0,+(Y36/X36)*100,0)</f>
        <v>0.4116572760274547</v>
      </c>
      <c r="AA36" s="188">
        <f>SUM(AA25:AA35)</f>
        <v>199850692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28580747</v>
      </c>
      <c r="D38" s="199">
        <f>+D22-D36</f>
        <v>0</v>
      </c>
      <c r="E38" s="200">
        <f t="shared" si="2"/>
        <v>-27638288</v>
      </c>
      <c r="F38" s="106">
        <f t="shared" si="2"/>
        <v>9186364</v>
      </c>
      <c r="G38" s="106">
        <f t="shared" si="2"/>
        <v>50713641</v>
      </c>
      <c r="H38" s="106">
        <f t="shared" si="2"/>
        <v>-10266711</v>
      </c>
      <c r="I38" s="106">
        <f t="shared" si="2"/>
        <v>-9967300</v>
      </c>
      <c r="J38" s="106">
        <f t="shared" si="2"/>
        <v>30479630</v>
      </c>
      <c r="K38" s="106">
        <f t="shared" si="2"/>
        <v>-3398984</v>
      </c>
      <c r="L38" s="106">
        <f t="shared" si="2"/>
        <v>-7467801</v>
      </c>
      <c r="M38" s="106">
        <f t="shared" si="2"/>
        <v>30391925</v>
      </c>
      <c r="N38" s="106">
        <f t="shared" si="2"/>
        <v>19525140</v>
      </c>
      <c r="O38" s="106">
        <f t="shared" si="2"/>
        <v>-9009650</v>
      </c>
      <c r="P38" s="106">
        <f t="shared" si="2"/>
        <v>-11086283</v>
      </c>
      <c r="Q38" s="106">
        <f t="shared" si="2"/>
        <v>22009025</v>
      </c>
      <c r="R38" s="106">
        <f t="shared" si="2"/>
        <v>1913092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51917862</v>
      </c>
      <c r="X38" s="106">
        <f>IF(F22=F36,0,X22-X36)</f>
        <v>52737584</v>
      </c>
      <c r="Y38" s="106">
        <f t="shared" si="2"/>
        <v>-819722</v>
      </c>
      <c r="Z38" s="201">
        <f>+IF(X38&lt;&gt;0,+(Y38/X38)*100,0)</f>
        <v>-1.5543412075911553</v>
      </c>
      <c r="AA38" s="199">
        <f>+AA22-AA36</f>
        <v>9186364</v>
      </c>
    </row>
    <row r="39" spans="1:27" ht="12.75">
      <c r="A39" s="181" t="s">
        <v>46</v>
      </c>
      <c r="B39" s="185"/>
      <c r="C39" s="155">
        <v>57304000</v>
      </c>
      <c r="D39" s="155">
        <v>0</v>
      </c>
      <c r="E39" s="156">
        <v>80431000</v>
      </c>
      <c r="F39" s="60">
        <v>80431000</v>
      </c>
      <c r="G39" s="60">
        <v>2325000</v>
      </c>
      <c r="H39" s="60">
        <v>2125000</v>
      </c>
      <c r="I39" s="60">
        <v>5000000</v>
      </c>
      <c r="J39" s="60">
        <v>9450000</v>
      </c>
      <c r="K39" s="60">
        <v>5000000</v>
      </c>
      <c r="L39" s="60">
        <v>10000000</v>
      </c>
      <c r="M39" s="60">
        <v>10000000</v>
      </c>
      <c r="N39" s="60">
        <v>25000000</v>
      </c>
      <c r="O39" s="60">
        <v>0</v>
      </c>
      <c r="P39" s="60">
        <v>0</v>
      </c>
      <c r="Q39" s="60">
        <v>29202000</v>
      </c>
      <c r="R39" s="60">
        <v>29202000</v>
      </c>
      <c r="S39" s="60">
        <v>0</v>
      </c>
      <c r="T39" s="60">
        <v>0</v>
      </c>
      <c r="U39" s="60">
        <v>0</v>
      </c>
      <c r="V39" s="60">
        <v>0</v>
      </c>
      <c r="W39" s="60">
        <v>63652000</v>
      </c>
      <c r="X39" s="60">
        <v>80431000</v>
      </c>
      <c r="Y39" s="60">
        <v>-16779000</v>
      </c>
      <c r="Z39" s="140">
        <v>-20.86</v>
      </c>
      <c r="AA39" s="155">
        <v>80431000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85884747</v>
      </c>
      <c r="D42" s="206">
        <f>SUM(D38:D41)</f>
        <v>0</v>
      </c>
      <c r="E42" s="207">
        <f t="shared" si="3"/>
        <v>52792712</v>
      </c>
      <c r="F42" s="88">
        <f t="shared" si="3"/>
        <v>89617364</v>
      </c>
      <c r="G42" s="88">
        <f t="shared" si="3"/>
        <v>53038641</v>
      </c>
      <c r="H42" s="88">
        <f t="shared" si="3"/>
        <v>-8141711</v>
      </c>
      <c r="I42" s="88">
        <f t="shared" si="3"/>
        <v>-4967300</v>
      </c>
      <c r="J42" s="88">
        <f t="shared" si="3"/>
        <v>39929630</v>
      </c>
      <c r="K42" s="88">
        <f t="shared" si="3"/>
        <v>1601016</v>
      </c>
      <c r="L42" s="88">
        <f t="shared" si="3"/>
        <v>2532199</v>
      </c>
      <c r="M42" s="88">
        <f t="shared" si="3"/>
        <v>40391925</v>
      </c>
      <c r="N42" s="88">
        <f t="shared" si="3"/>
        <v>44525140</v>
      </c>
      <c r="O42" s="88">
        <f t="shared" si="3"/>
        <v>-9009650</v>
      </c>
      <c r="P42" s="88">
        <f t="shared" si="3"/>
        <v>-11086283</v>
      </c>
      <c r="Q42" s="88">
        <f t="shared" si="3"/>
        <v>51211025</v>
      </c>
      <c r="R42" s="88">
        <f t="shared" si="3"/>
        <v>31115092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115569862</v>
      </c>
      <c r="X42" s="88">
        <f t="shared" si="3"/>
        <v>133168584</v>
      </c>
      <c r="Y42" s="88">
        <f t="shared" si="3"/>
        <v>-17598722</v>
      </c>
      <c r="Z42" s="208">
        <f>+IF(X42&lt;&gt;0,+(Y42/X42)*100,0)</f>
        <v>-13.21537067631507</v>
      </c>
      <c r="AA42" s="206">
        <f>SUM(AA38:AA41)</f>
        <v>89617364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85884747</v>
      </c>
      <c r="D44" s="210">
        <f>+D42-D43</f>
        <v>0</v>
      </c>
      <c r="E44" s="211">
        <f t="shared" si="4"/>
        <v>52792712</v>
      </c>
      <c r="F44" s="77">
        <f t="shared" si="4"/>
        <v>89617364</v>
      </c>
      <c r="G44" s="77">
        <f t="shared" si="4"/>
        <v>53038641</v>
      </c>
      <c r="H44" s="77">
        <f t="shared" si="4"/>
        <v>-8141711</v>
      </c>
      <c r="I44" s="77">
        <f t="shared" si="4"/>
        <v>-4967300</v>
      </c>
      <c r="J44" s="77">
        <f t="shared" si="4"/>
        <v>39929630</v>
      </c>
      <c r="K44" s="77">
        <f t="shared" si="4"/>
        <v>1601016</v>
      </c>
      <c r="L44" s="77">
        <f t="shared" si="4"/>
        <v>2532199</v>
      </c>
      <c r="M44" s="77">
        <f t="shared" si="4"/>
        <v>40391925</v>
      </c>
      <c r="N44" s="77">
        <f t="shared" si="4"/>
        <v>44525140</v>
      </c>
      <c r="O44" s="77">
        <f t="shared" si="4"/>
        <v>-9009650</v>
      </c>
      <c r="P44" s="77">
        <f t="shared" si="4"/>
        <v>-11086283</v>
      </c>
      <c r="Q44" s="77">
        <f t="shared" si="4"/>
        <v>51211025</v>
      </c>
      <c r="R44" s="77">
        <f t="shared" si="4"/>
        <v>31115092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115569862</v>
      </c>
      <c r="X44" s="77">
        <f t="shared" si="4"/>
        <v>133168584</v>
      </c>
      <c r="Y44" s="77">
        <f t="shared" si="4"/>
        <v>-17598722</v>
      </c>
      <c r="Z44" s="212">
        <f>+IF(X44&lt;&gt;0,+(Y44/X44)*100,0)</f>
        <v>-13.21537067631507</v>
      </c>
      <c r="AA44" s="210">
        <f>+AA42-AA43</f>
        <v>89617364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85884747</v>
      </c>
      <c r="D46" s="206">
        <f>SUM(D44:D45)</f>
        <v>0</v>
      </c>
      <c r="E46" s="207">
        <f t="shared" si="5"/>
        <v>52792712</v>
      </c>
      <c r="F46" s="88">
        <f t="shared" si="5"/>
        <v>89617364</v>
      </c>
      <c r="G46" s="88">
        <f t="shared" si="5"/>
        <v>53038641</v>
      </c>
      <c r="H46" s="88">
        <f t="shared" si="5"/>
        <v>-8141711</v>
      </c>
      <c r="I46" s="88">
        <f t="shared" si="5"/>
        <v>-4967300</v>
      </c>
      <c r="J46" s="88">
        <f t="shared" si="5"/>
        <v>39929630</v>
      </c>
      <c r="K46" s="88">
        <f t="shared" si="5"/>
        <v>1601016</v>
      </c>
      <c r="L46" s="88">
        <f t="shared" si="5"/>
        <v>2532199</v>
      </c>
      <c r="M46" s="88">
        <f t="shared" si="5"/>
        <v>40391925</v>
      </c>
      <c r="N46" s="88">
        <f t="shared" si="5"/>
        <v>44525140</v>
      </c>
      <c r="O46" s="88">
        <f t="shared" si="5"/>
        <v>-9009650</v>
      </c>
      <c r="P46" s="88">
        <f t="shared" si="5"/>
        <v>-11086283</v>
      </c>
      <c r="Q46" s="88">
        <f t="shared" si="5"/>
        <v>51211025</v>
      </c>
      <c r="R46" s="88">
        <f t="shared" si="5"/>
        <v>31115092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115569862</v>
      </c>
      <c r="X46" s="88">
        <f t="shared" si="5"/>
        <v>133168584</v>
      </c>
      <c r="Y46" s="88">
        <f t="shared" si="5"/>
        <v>-17598722</v>
      </c>
      <c r="Z46" s="208">
        <f>+IF(X46&lt;&gt;0,+(Y46/X46)*100,0)</f>
        <v>-13.21537067631507</v>
      </c>
      <c r="AA46" s="206">
        <f>SUM(AA44:AA45)</f>
        <v>89617364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85884747</v>
      </c>
      <c r="D48" s="217">
        <f>SUM(D46:D47)</f>
        <v>0</v>
      </c>
      <c r="E48" s="218">
        <f t="shared" si="6"/>
        <v>52792712</v>
      </c>
      <c r="F48" s="219">
        <f t="shared" si="6"/>
        <v>89617364</v>
      </c>
      <c r="G48" s="219">
        <f t="shared" si="6"/>
        <v>53038641</v>
      </c>
      <c r="H48" s="220">
        <f t="shared" si="6"/>
        <v>-8141711</v>
      </c>
      <c r="I48" s="220">
        <f t="shared" si="6"/>
        <v>-4967300</v>
      </c>
      <c r="J48" s="220">
        <f t="shared" si="6"/>
        <v>39929630</v>
      </c>
      <c r="K48" s="220">
        <f t="shared" si="6"/>
        <v>1601016</v>
      </c>
      <c r="L48" s="220">
        <f t="shared" si="6"/>
        <v>2532199</v>
      </c>
      <c r="M48" s="219">
        <f t="shared" si="6"/>
        <v>40391925</v>
      </c>
      <c r="N48" s="219">
        <f t="shared" si="6"/>
        <v>44525140</v>
      </c>
      <c r="O48" s="220">
        <f t="shared" si="6"/>
        <v>-9009650</v>
      </c>
      <c r="P48" s="220">
        <f t="shared" si="6"/>
        <v>-11086283</v>
      </c>
      <c r="Q48" s="220">
        <f t="shared" si="6"/>
        <v>51211025</v>
      </c>
      <c r="R48" s="220">
        <f t="shared" si="6"/>
        <v>31115092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115569862</v>
      </c>
      <c r="X48" s="220">
        <f t="shared" si="6"/>
        <v>133168584</v>
      </c>
      <c r="Y48" s="220">
        <f t="shared" si="6"/>
        <v>-17598722</v>
      </c>
      <c r="Z48" s="221">
        <f>+IF(X48&lt;&gt;0,+(Y48/X48)*100,0)</f>
        <v>-13.21537067631507</v>
      </c>
      <c r="AA48" s="222">
        <f>SUM(AA46:AA47)</f>
        <v>89617364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3685293</v>
      </c>
      <c r="D5" s="153">
        <f>SUM(D6:D8)</f>
        <v>0</v>
      </c>
      <c r="E5" s="154">
        <f t="shared" si="0"/>
        <v>4870000</v>
      </c>
      <c r="F5" s="100">
        <f t="shared" si="0"/>
        <v>3685293</v>
      </c>
      <c r="G5" s="100">
        <f t="shared" si="0"/>
        <v>572174</v>
      </c>
      <c r="H5" s="100">
        <f t="shared" si="0"/>
        <v>900</v>
      </c>
      <c r="I5" s="100">
        <f t="shared" si="0"/>
        <v>235290</v>
      </c>
      <c r="J5" s="100">
        <f t="shared" si="0"/>
        <v>808364</v>
      </c>
      <c r="K5" s="100">
        <f t="shared" si="0"/>
        <v>632441</v>
      </c>
      <c r="L5" s="100">
        <f t="shared" si="0"/>
        <v>1237070</v>
      </c>
      <c r="M5" s="100">
        <f t="shared" si="0"/>
        <v>57174</v>
      </c>
      <c r="N5" s="100">
        <f t="shared" si="0"/>
        <v>1926685</v>
      </c>
      <c r="O5" s="100">
        <f t="shared" si="0"/>
        <v>195516</v>
      </c>
      <c r="P5" s="100">
        <f t="shared" si="0"/>
        <v>158721</v>
      </c>
      <c r="Q5" s="100">
        <f t="shared" si="0"/>
        <v>150735</v>
      </c>
      <c r="R5" s="100">
        <f t="shared" si="0"/>
        <v>504972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3240021</v>
      </c>
      <c r="X5" s="100">
        <f t="shared" si="0"/>
        <v>4388113</v>
      </c>
      <c r="Y5" s="100">
        <f t="shared" si="0"/>
        <v>-1148092</v>
      </c>
      <c r="Z5" s="137">
        <f>+IF(X5&lt;&gt;0,+(Y5/X5)*100,0)</f>
        <v>-26.16368356968018</v>
      </c>
      <c r="AA5" s="153">
        <f>SUM(AA6:AA8)</f>
        <v>3685293</v>
      </c>
    </row>
    <row r="6" spans="1:27" ht="12.75">
      <c r="A6" s="138" t="s">
        <v>75</v>
      </c>
      <c r="B6" s="136"/>
      <c r="C6" s="155">
        <v>1223798</v>
      </c>
      <c r="D6" s="155"/>
      <c r="E6" s="156">
        <v>2050000</v>
      </c>
      <c r="F6" s="60">
        <v>1223798</v>
      </c>
      <c r="G6" s="60">
        <v>447451</v>
      </c>
      <c r="H6" s="60"/>
      <c r="I6" s="60">
        <v>35821</v>
      </c>
      <c r="J6" s="60">
        <v>483272</v>
      </c>
      <c r="K6" s="60">
        <v>51526</v>
      </c>
      <c r="L6" s="60">
        <v>1227783</v>
      </c>
      <c r="M6" s="60">
        <v>24350</v>
      </c>
      <c r="N6" s="60">
        <v>1303659</v>
      </c>
      <c r="O6" s="60">
        <v>30816</v>
      </c>
      <c r="P6" s="60">
        <v>8268</v>
      </c>
      <c r="Q6" s="60">
        <v>13373</v>
      </c>
      <c r="R6" s="60">
        <v>52457</v>
      </c>
      <c r="S6" s="60"/>
      <c r="T6" s="60"/>
      <c r="U6" s="60"/>
      <c r="V6" s="60"/>
      <c r="W6" s="60">
        <v>1839388</v>
      </c>
      <c r="X6" s="60">
        <v>1796459</v>
      </c>
      <c r="Y6" s="60">
        <v>42929</v>
      </c>
      <c r="Z6" s="140">
        <v>2.39</v>
      </c>
      <c r="AA6" s="62">
        <v>1223798</v>
      </c>
    </row>
    <row r="7" spans="1:27" ht="12.75">
      <c r="A7" s="138" t="s">
        <v>76</v>
      </c>
      <c r="B7" s="136"/>
      <c r="C7" s="157">
        <v>310000</v>
      </c>
      <c r="D7" s="157"/>
      <c r="E7" s="158">
        <v>420000</v>
      </c>
      <c r="F7" s="159">
        <v>310000</v>
      </c>
      <c r="G7" s="159">
        <v>8723</v>
      </c>
      <c r="H7" s="159">
        <v>900</v>
      </c>
      <c r="I7" s="159">
        <v>32352</v>
      </c>
      <c r="J7" s="159">
        <v>41975</v>
      </c>
      <c r="K7" s="159">
        <v>12745</v>
      </c>
      <c r="L7" s="159">
        <v>9287</v>
      </c>
      <c r="M7" s="159"/>
      <c r="N7" s="159">
        <v>22032</v>
      </c>
      <c r="O7" s="159">
        <v>164700</v>
      </c>
      <c r="P7" s="159">
        <v>1700</v>
      </c>
      <c r="Q7" s="159">
        <v>36330</v>
      </c>
      <c r="R7" s="159">
        <v>202730</v>
      </c>
      <c r="S7" s="159"/>
      <c r="T7" s="159"/>
      <c r="U7" s="159"/>
      <c r="V7" s="159"/>
      <c r="W7" s="159">
        <v>266737</v>
      </c>
      <c r="X7" s="159">
        <v>342190</v>
      </c>
      <c r="Y7" s="159">
        <v>-75453</v>
      </c>
      <c r="Z7" s="141">
        <v>-22.05</v>
      </c>
      <c r="AA7" s="225">
        <v>310000</v>
      </c>
    </row>
    <row r="8" spans="1:27" ht="12.75">
      <c r="A8" s="138" t="s">
        <v>77</v>
      </c>
      <c r="B8" s="136"/>
      <c r="C8" s="155">
        <v>2151495</v>
      </c>
      <c r="D8" s="155"/>
      <c r="E8" s="156">
        <v>2400000</v>
      </c>
      <c r="F8" s="60">
        <v>2151495</v>
      </c>
      <c r="G8" s="60">
        <v>116000</v>
      </c>
      <c r="H8" s="60"/>
      <c r="I8" s="60">
        <v>167117</v>
      </c>
      <c r="J8" s="60">
        <v>283117</v>
      </c>
      <c r="K8" s="60">
        <v>568170</v>
      </c>
      <c r="L8" s="60"/>
      <c r="M8" s="60">
        <v>32824</v>
      </c>
      <c r="N8" s="60">
        <v>600994</v>
      </c>
      <c r="O8" s="60"/>
      <c r="P8" s="60">
        <v>148753</v>
      </c>
      <c r="Q8" s="60">
        <v>101032</v>
      </c>
      <c r="R8" s="60">
        <v>249785</v>
      </c>
      <c r="S8" s="60"/>
      <c r="T8" s="60"/>
      <c r="U8" s="60"/>
      <c r="V8" s="60"/>
      <c r="W8" s="60">
        <v>1133896</v>
      </c>
      <c r="X8" s="60">
        <v>2249464</v>
      </c>
      <c r="Y8" s="60">
        <v>-1115568</v>
      </c>
      <c r="Z8" s="140">
        <v>-49.59</v>
      </c>
      <c r="AA8" s="62">
        <v>2151495</v>
      </c>
    </row>
    <row r="9" spans="1:27" ht="12.75">
      <c r="A9" s="135" t="s">
        <v>78</v>
      </c>
      <c r="B9" s="136"/>
      <c r="C9" s="153">
        <f aca="true" t="shared" si="1" ref="C9:Y9">SUM(C10:C14)</f>
        <v>3335000</v>
      </c>
      <c r="D9" s="153">
        <f>SUM(D10:D14)</f>
        <v>0</v>
      </c>
      <c r="E9" s="154">
        <f t="shared" si="1"/>
        <v>9654000</v>
      </c>
      <c r="F9" s="100">
        <f t="shared" si="1"/>
        <v>3335000</v>
      </c>
      <c r="G9" s="100">
        <f t="shared" si="1"/>
        <v>0</v>
      </c>
      <c r="H9" s="100">
        <f t="shared" si="1"/>
        <v>876330</v>
      </c>
      <c r="I9" s="100">
        <f t="shared" si="1"/>
        <v>48165</v>
      </c>
      <c r="J9" s="100">
        <f t="shared" si="1"/>
        <v>924495</v>
      </c>
      <c r="K9" s="100">
        <f t="shared" si="1"/>
        <v>2342878</v>
      </c>
      <c r="L9" s="100">
        <f t="shared" si="1"/>
        <v>10660</v>
      </c>
      <c r="M9" s="100">
        <f t="shared" si="1"/>
        <v>553193</v>
      </c>
      <c r="N9" s="100">
        <f t="shared" si="1"/>
        <v>2906731</v>
      </c>
      <c r="O9" s="100">
        <f t="shared" si="1"/>
        <v>23000</v>
      </c>
      <c r="P9" s="100">
        <f t="shared" si="1"/>
        <v>10169</v>
      </c>
      <c r="Q9" s="100">
        <f t="shared" si="1"/>
        <v>1496760</v>
      </c>
      <c r="R9" s="100">
        <f t="shared" si="1"/>
        <v>1529929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5361155</v>
      </c>
      <c r="X9" s="100">
        <f t="shared" si="1"/>
        <v>8531667</v>
      </c>
      <c r="Y9" s="100">
        <f t="shared" si="1"/>
        <v>-3170512</v>
      </c>
      <c r="Z9" s="137">
        <f>+IF(X9&lt;&gt;0,+(Y9/X9)*100,0)</f>
        <v>-37.16169419176815</v>
      </c>
      <c r="AA9" s="102">
        <f>SUM(AA10:AA14)</f>
        <v>3335000</v>
      </c>
    </row>
    <row r="10" spans="1:27" ht="12.75">
      <c r="A10" s="138" t="s">
        <v>79</v>
      </c>
      <c r="B10" s="136"/>
      <c r="C10" s="155">
        <v>3335000</v>
      </c>
      <c r="D10" s="155"/>
      <c r="E10" s="156">
        <v>9654000</v>
      </c>
      <c r="F10" s="60">
        <v>3335000</v>
      </c>
      <c r="G10" s="60"/>
      <c r="H10" s="60">
        <v>876330</v>
      </c>
      <c r="I10" s="60">
        <v>48165</v>
      </c>
      <c r="J10" s="60">
        <v>924495</v>
      </c>
      <c r="K10" s="60">
        <v>2342878</v>
      </c>
      <c r="L10" s="60">
        <v>10660</v>
      </c>
      <c r="M10" s="60">
        <v>553193</v>
      </c>
      <c r="N10" s="60">
        <v>2906731</v>
      </c>
      <c r="O10" s="60">
        <v>23000</v>
      </c>
      <c r="P10" s="60">
        <v>10169</v>
      </c>
      <c r="Q10" s="60">
        <v>1496760</v>
      </c>
      <c r="R10" s="60">
        <v>1529929</v>
      </c>
      <c r="S10" s="60"/>
      <c r="T10" s="60"/>
      <c r="U10" s="60"/>
      <c r="V10" s="60"/>
      <c r="W10" s="60">
        <v>5361155</v>
      </c>
      <c r="X10" s="60">
        <v>8531667</v>
      </c>
      <c r="Y10" s="60">
        <v>-3170512</v>
      </c>
      <c r="Z10" s="140">
        <v>-37.16</v>
      </c>
      <c r="AA10" s="62">
        <v>3335000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65251426</v>
      </c>
      <c r="D15" s="153">
        <f>SUM(D16:D18)</f>
        <v>0</v>
      </c>
      <c r="E15" s="154">
        <f t="shared" si="2"/>
        <v>51091000</v>
      </c>
      <c r="F15" s="100">
        <f t="shared" si="2"/>
        <v>76295223</v>
      </c>
      <c r="G15" s="100">
        <f t="shared" si="2"/>
        <v>2539202</v>
      </c>
      <c r="H15" s="100">
        <f t="shared" si="2"/>
        <v>1012236</v>
      </c>
      <c r="I15" s="100">
        <f t="shared" si="2"/>
        <v>9826552</v>
      </c>
      <c r="J15" s="100">
        <f t="shared" si="2"/>
        <v>13377990</v>
      </c>
      <c r="K15" s="100">
        <f t="shared" si="2"/>
        <v>473571</v>
      </c>
      <c r="L15" s="100">
        <f t="shared" si="2"/>
        <v>5042815</v>
      </c>
      <c r="M15" s="100">
        <f t="shared" si="2"/>
        <v>3410413</v>
      </c>
      <c r="N15" s="100">
        <f t="shared" si="2"/>
        <v>8926799</v>
      </c>
      <c r="O15" s="100">
        <f t="shared" si="2"/>
        <v>1503858</v>
      </c>
      <c r="P15" s="100">
        <f t="shared" si="2"/>
        <v>978165</v>
      </c>
      <c r="Q15" s="100">
        <f t="shared" si="2"/>
        <v>3559693</v>
      </c>
      <c r="R15" s="100">
        <f t="shared" si="2"/>
        <v>6041716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28346505</v>
      </c>
      <c r="X15" s="100">
        <f t="shared" si="2"/>
        <v>35819476</v>
      </c>
      <c r="Y15" s="100">
        <f t="shared" si="2"/>
        <v>-7472971</v>
      </c>
      <c r="Z15" s="137">
        <f>+IF(X15&lt;&gt;0,+(Y15/X15)*100,0)</f>
        <v>-20.862870802465117</v>
      </c>
      <c r="AA15" s="102">
        <f>SUM(AA16:AA18)</f>
        <v>76295223</v>
      </c>
    </row>
    <row r="16" spans="1:27" ht="12.75">
      <c r="A16" s="138" t="s">
        <v>85</v>
      </c>
      <c r="B16" s="136"/>
      <c r="C16" s="155">
        <v>4337131</v>
      </c>
      <c r="D16" s="155"/>
      <c r="E16" s="156">
        <v>2450000</v>
      </c>
      <c r="F16" s="60">
        <v>4337131</v>
      </c>
      <c r="G16" s="60"/>
      <c r="H16" s="60">
        <v>77360</v>
      </c>
      <c r="I16" s="60">
        <v>57440</v>
      </c>
      <c r="J16" s="60">
        <v>134800</v>
      </c>
      <c r="K16" s="60">
        <v>22338</v>
      </c>
      <c r="L16" s="60"/>
      <c r="M16" s="60">
        <v>139671</v>
      </c>
      <c r="N16" s="60">
        <v>162009</v>
      </c>
      <c r="O16" s="60">
        <v>98400</v>
      </c>
      <c r="P16" s="60"/>
      <c r="Q16" s="60">
        <v>375438</v>
      </c>
      <c r="R16" s="60">
        <v>473838</v>
      </c>
      <c r="S16" s="60"/>
      <c r="T16" s="60"/>
      <c r="U16" s="60"/>
      <c r="V16" s="60"/>
      <c r="W16" s="60">
        <v>770647</v>
      </c>
      <c r="X16" s="60">
        <v>2450000</v>
      </c>
      <c r="Y16" s="60">
        <v>-1679353</v>
      </c>
      <c r="Z16" s="140">
        <v>-68.55</v>
      </c>
      <c r="AA16" s="62">
        <v>4337131</v>
      </c>
    </row>
    <row r="17" spans="1:27" ht="12.75">
      <c r="A17" s="138" t="s">
        <v>86</v>
      </c>
      <c r="B17" s="136"/>
      <c r="C17" s="155">
        <v>60914295</v>
      </c>
      <c r="D17" s="155"/>
      <c r="E17" s="156">
        <v>48641000</v>
      </c>
      <c r="F17" s="60">
        <v>71958092</v>
      </c>
      <c r="G17" s="60">
        <v>2539202</v>
      </c>
      <c r="H17" s="60">
        <v>934876</v>
      </c>
      <c r="I17" s="60">
        <v>9769112</v>
      </c>
      <c r="J17" s="60">
        <v>13243190</v>
      </c>
      <c r="K17" s="60">
        <v>451233</v>
      </c>
      <c r="L17" s="60">
        <v>5042815</v>
      </c>
      <c r="M17" s="60">
        <v>3270742</v>
      </c>
      <c r="N17" s="60">
        <v>8764790</v>
      </c>
      <c r="O17" s="60">
        <v>1405458</v>
      </c>
      <c r="P17" s="60">
        <v>978165</v>
      </c>
      <c r="Q17" s="60">
        <v>3184255</v>
      </c>
      <c r="R17" s="60">
        <v>5567878</v>
      </c>
      <c r="S17" s="60"/>
      <c r="T17" s="60"/>
      <c r="U17" s="60"/>
      <c r="V17" s="60"/>
      <c r="W17" s="60">
        <v>27575858</v>
      </c>
      <c r="X17" s="60">
        <v>33369476</v>
      </c>
      <c r="Y17" s="60">
        <v>-5793618</v>
      </c>
      <c r="Z17" s="140">
        <v>-17.36</v>
      </c>
      <c r="AA17" s="62">
        <v>71958092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20000000</v>
      </c>
      <c r="D19" s="153">
        <f>SUM(D20:D23)</f>
        <v>0</v>
      </c>
      <c r="E19" s="154">
        <f t="shared" si="3"/>
        <v>30000000</v>
      </c>
      <c r="F19" s="100">
        <f t="shared" si="3"/>
        <v>20000000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2490868</v>
      </c>
      <c r="M19" s="100">
        <f t="shared" si="3"/>
        <v>2020746</v>
      </c>
      <c r="N19" s="100">
        <f t="shared" si="3"/>
        <v>4511614</v>
      </c>
      <c r="O19" s="100">
        <f t="shared" si="3"/>
        <v>1950623</v>
      </c>
      <c r="P19" s="100">
        <f t="shared" si="3"/>
        <v>4945550</v>
      </c>
      <c r="Q19" s="100">
        <f t="shared" si="3"/>
        <v>580569</v>
      </c>
      <c r="R19" s="100">
        <f t="shared" si="3"/>
        <v>7476742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11988356</v>
      </c>
      <c r="X19" s="100">
        <f t="shared" si="3"/>
        <v>28060087</v>
      </c>
      <c r="Y19" s="100">
        <f t="shared" si="3"/>
        <v>-16071731</v>
      </c>
      <c r="Z19" s="137">
        <f>+IF(X19&lt;&gt;0,+(Y19/X19)*100,0)</f>
        <v>-57.27612676325629</v>
      </c>
      <c r="AA19" s="102">
        <f>SUM(AA20:AA23)</f>
        <v>20000000</v>
      </c>
    </row>
    <row r="20" spans="1:27" ht="12.75">
      <c r="A20" s="138" t="s">
        <v>89</v>
      </c>
      <c r="B20" s="136"/>
      <c r="C20" s="155">
        <v>20000000</v>
      </c>
      <c r="D20" s="155"/>
      <c r="E20" s="156">
        <v>30000000</v>
      </c>
      <c r="F20" s="60">
        <v>20000000</v>
      </c>
      <c r="G20" s="60"/>
      <c r="H20" s="60"/>
      <c r="I20" s="60"/>
      <c r="J20" s="60"/>
      <c r="K20" s="60"/>
      <c r="L20" s="60">
        <v>2490868</v>
      </c>
      <c r="M20" s="60">
        <v>2020746</v>
      </c>
      <c r="N20" s="60">
        <v>4511614</v>
      </c>
      <c r="O20" s="60">
        <v>1950623</v>
      </c>
      <c r="P20" s="60">
        <v>4945550</v>
      </c>
      <c r="Q20" s="60">
        <v>580569</v>
      </c>
      <c r="R20" s="60">
        <v>7476742</v>
      </c>
      <c r="S20" s="60"/>
      <c r="T20" s="60"/>
      <c r="U20" s="60"/>
      <c r="V20" s="60"/>
      <c r="W20" s="60">
        <v>11988356</v>
      </c>
      <c r="X20" s="60">
        <v>28060087</v>
      </c>
      <c r="Y20" s="60">
        <v>-16071731</v>
      </c>
      <c r="Z20" s="140">
        <v>-57.28</v>
      </c>
      <c r="AA20" s="62">
        <v>20000000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92271719</v>
      </c>
      <c r="D25" s="217">
        <f>+D5+D9+D15+D19+D24</f>
        <v>0</v>
      </c>
      <c r="E25" s="230">
        <f t="shared" si="4"/>
        <v>95615000</v>
      </c>
      <c r="F25" s="219">
        <f t="shared" si="4"/>
        <v>103315516</v>
      </c>
      <c r="G25" s="219">
        <f t="shared" si="4"/>
        <v>3111376</v>
      </c>
      <c r="H25" s="219">
        <f t="shared" si="4"/>
        <v>1889466</v>
      </c>
      <c r="I25" s="219">
        <f t="shared" si="4"/>
        <v>10110007</v>
      </c>
      <c r="J25" s="219">
        <f t="shared" si="4"/>
        <v>15110849</v>
      </c>
      <c r="K25" s="219">
        <f t="shared" si="4"/>
        <v>3448890</v>
      </c>
      <c r="L25" s="219">
        <f t="shared" si="4"/>
        <v>8781413</v>
      </c>
      <c r="M25" s="219">
        <f t="shared" si="4"/>
        <v>6041526</v>
      </c>
      <c r="N25" s="219">
        <f t="shared" si="4"/>
        <v>18271829</v>
      </c>
      <c r="O25" s="219">
        <f t="shared" si="4"/>
        <v>3672997</v>
      </c>
      <c r="P25" s="219">
        <f t="shared" si="4"/>
        <v>6092605</v>
      </c>
      <c r="Q25" s="219">
        <f t="shared" si="4"/>
        <v>5787757</v>
      </c>
      <c r="R25" s="219">
        <f t="shared" si="4"/>
        <v>15553359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48936037</v>
      </c>
      <c r="X25" s="219">
        <f t="shared" si="4"/>
        <v>76799343</v>
      </c>
      <c r="Y25" s="219">
        <f t="shared" si="4"/>
        <v>-27863306</v>
      </c>
      <c r="Z25" s="231">
        <f>+IF(X25&lt;&gt;0,+(Y25/X25)*100,0)</f>
        <v>-36.28065672384723</v>
      </c>
      <c r="AA25" s="232">
        <f>+AA5+AA9+AA15+AA19+AA24</f>
        <v>103315516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57304000</v>
      </c>
      <c r="D28" s="155"/>
      <c r="E28" s="156">
        <v>80431000</v>
      </c>
      <c r="F28" s="60">
        <v>57304000</v>
      </c>
      <c r="G28" s="60">
        <v>487992</v>
      </c>
      <c r="H28" s="60">
        <v>897865</v>
      </c>
      <c r="I28" s="60">
        <v>5418134</v>
      </c>
      <c r="J28" s="60">
        <v>6803991</v>
      </c>
      <c r="K28" s="60">
        <v>387634</v>
      </c>
      <c r="L28" s="60">
        <v>4910192</v>
      </c>
      <c r="M28" s="60">
        <v>5024361</v>
      </c>
      <c r="N28" s="60">
        <v>10322187</v>
      </c>
      <c r="O28" s="60">
        <v>3090120</v>
      </c>
      <c r="P28" s="60">
        <v>5739419</v>
      </c>
      <c r="Q28" s="60">
        <v>3764824</v>
      </c>
      <c r="R28" s="60">
        <v>12594363</v>
      </c>
      <c r="S28" s="60"/>
      <c r="T28" s="60"/>
      <c r="U28" s="60"/>
      <c r="V28" s="60"/>
      <c r="W28" s="60">
        <v>29720541</v>
      </c>
      <c r="X28" s="60">
        <v>57429563</v>
      </c>
      <c r="Y28" s="60">
        <v>-27709022</v>
      </c>
      <c r="Z28" s="140">
        <v>-48.25</v>
      </c>
      <c r="AA28" s="155">
        <v>57304000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57304000</v>
      </c>
      <c r="D32" s="210">
        <f>SUM(D28:D31)</f>
        <v>0</v>
      </c>
      <c r="E32" s="211">
        <f t="shared" si="5"/>
        <v>80431000</v>
      </c>
      <c r="F32" s="77">
        <f t="shared" si="5"/>
        <v>57304000</v>
      </c>
      <c r="G32" s="77">
        <f t="shared" si="5"/>
        <v>487992</v>
      </c>
      <c r="H32" s="77">
        <f t="shared" si="5"/>
        <v>897865</v>
      </c>
      <c r="I32" s="77">
        <f t="shared" si="5"/>
        <v>5418134</v>
      </c>
      <c r="J32" s="77">
        <f t="shared" si="5"/>
        <v>6803991</v>
      </c>
      <c r="K32" s="77">
        <f t="shared" si="5"/>
        <v>387634</v>
      </c>
      <c r="L32" s="77">
        <f t="shared" si="5"/>
        <v>4910192</v>
      </c>
      <c r="M32" s="77">
        <f t="shared" si="5"/>
        <v>5024361</v>
      </c>
      <c r="N32" s="77">
        <f t="shared" si="5"/>
        <v>10322187</v>
      </c>
      <c r="O32" s="77">
        <f t="shared" si="5"/>
        <v>3090120</v>
      </c>
      <c r="P32" s="77">
        <f t="shared" si="5"/>
        <v>5739419</v>
      </c>
      <c r="Q32" s="77">
        <f t="shared" si="5"/>
        <v>3764824</v>
      </c>
      <c r="R32" s="77">
        <f t="shared" si="5"/>
        <v>12594363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29720541</v>
      </c>
      <c r="X32" s="77">
        <f t="shared" si="5"/>
        <v>57429563</v>
      </c>
      <c r="Y32" s="77">
        <f t="shared" si="5"/>
        <v>-27709022</v>
      </c>
      <c r="Z32" s="212">
        <f>+IF(X32&lt;&gt;0,+(Y32/X32)*100,0)</f>
        <v>-48.24870772567083</v>
      </c>
      <c r="AA32" s="79">
        <f>SUM(AA28:AA31)</f>
        <v>57304000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34967719</v>
      </c>
      <c r="D35" s="155"/>
      <c r="E35" s="156">
        <v>15184000</v>
      </c>
      <c r="F35" s="60">
        <v>46011516</v>
      </c>
      <c r="G35" s="60">
        <v>2623384</v>
      </c>
      <c r="H35" s="60">
        <v>991601</v>
      </c>
      <c r="I35" s="60">
        <v>4691873</v>
      </c>
      <c r="J35" s="60">
        <v>8306858</v>
      </c>
      <c r="K35" s="60">
        <v>3061256</v>
      </c>
      <c r="L35" s="60">
        <v>3871221</v>
      </c>
      <c r="M35" s="60">
        <v>1017165</v>
      </c>
      <c r="N35" s="60">
        <v>7949642</v>
      </c>
      <c r="O35" s="60">
        <v>582877</v>
      </c>
      <c r="P35" s="60">
        <v>353186</v>
      </c>
      <c r="Q35" s="60">
        <v>2022933</v>
      </c>
      <c r="R35" s="60">
        <v>2958996</v>
      </c>
      <c r="S35" s="60"/>
      <c r="T35" s="60"/>
      <c r="U35" s="60"/>
      <c r="V35" s="60"/>
      <c r="W35" s="60">
        <v>19215496</v>
      </c>
      <c r="X35" s="60">
        <v>11371840</v>
      </c>
      <c r="Y35" s="60">
        <v>7843656</v>
      </c>
      <c r="Z35" s="140">
        <v>68.97</v>
      </c>
      <c r="AA35" s="62">
        <v>46011516</v>
      </c>
    </row>
    <row r="36" spans="1:27" ht="12.75">
      <c r="A36" s="238" t="s">
        <v>139</v>
      </c>
      <c r="B36" s="149"/>
      <c r="C36" s="222">
        <f aca="true" t="shared" si="6" ref="C36:Y36">SUM(C32:C35)</f>
        <v>92271719</v>
      </c>
      <c r="D36" s="222">
        <f>SUM(D32:D35)</f>
        <v>0</v>
      </c>
      <c r="E36" s="218">
        <f t="shared" si="6"/>
        <v>95615000</v>
      </c>
      <c r="F36" s="220">
        <f t="shared" si="6"/>
        <v>103315516</v>
      </c>
      <c r="G36" s="220">
        <f t="shared" si="6"/>
        <v>3111376</v>
      </c>
      <c r="H36" s="220">
        <f t="shared" si="6"/>
        <v>1889466</v>
      </c>
      <c r="I36" s="220">
        <f t="shared" si="6"/>
        <v>10110007</v>
      </c>
      <c r="J36" s="220">
        <f t="shared" si="6"/>
        <v>15110849</v>
      </c>
      <c r="K36" s="220">
        <f t="shared" si="6"/>
        <v>3448890</v>
      </c>
      <c r="L36" s="220">
        <f t="shared" si="6"/>
        <v>8781413</v>
      </c>
      <c r="M36" s="220">
        <f t="shared" si="6"/>
        <v>6041526</v>
      </c>
      <c r="N36" s="220">
        <f t="shared" si="6"/>
        <v>18271829</v>
      </c>
      <c r="O36" s="220">
        <f t="shared" si="6"/>
        <v>3672997</v>
      </c>
      <c r="P36" s="220">
        <f t="shared" si="6"/>
        <v>6092605</v>
      </c>
      <c r="Q36" s="220">
        <f t="shared" si="6"/>
        <v>5787757</v>
      </c>
      <c r="R36" s="220">
        <f t="shared" si="6"/>
        <v>15553359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48936037</v>
      </c>
      <c r="X36" s="220">
        <f t="shared" si="6"/>
        <v>68801403</v>
      </c>
      <c r="Y36" s="220">
        <f t="shared" si="6"/>
        <v>-19865366</v>
      </c>
      <c r="Z36" s="221">
        <f>+IF(X36&lt;&gt;0,+(Y36/X36)*100,0)</f>
        <v>-28.873489687412334</v>
      </c>
      <c r="AA36" s="239">
        <f>SUM(AA32:AA35)</f>
        <v>103315516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18827123</v>
      </c>
      <c r="F6" s="60">
        <v>18827123</v>
      </c>
      <c r="G6" s="60">
        <v>216</v>
      </c>
      <c r="H6" s="60">
        <v>3000</v>
      </c>
      <c r="I6" s="60">
        <v>3000</v>
      </c>
      <c r="J6" s="60">
        <v>3000</v>
      </c>
      <c r="K6" s="60">
        <v>428</v>
      </c>
      <c r="L6" s="60">
        <v>679</v>
      </c>
      <c r="M6" s="60">
        <v>679</v>
      </c>
      <c r="N6" s="60">
        <v>679</v>
      </c>
      <c r="O6" s="60">
        <v>679</v>
      </c>
      <c r="P6" s="60">
        <v>419</v>
      </c>
      <c r="Q6" s="60">
        <v>419</v>
      </c>
      <c r="R6" s="60">
        <v>419</v>
      </c>
      <c r="S6" s="60"/>
      <c r="T6" s="60"/>
      <c r="U6" s="60"/>
      <c r="V6" s="60"/>
      <c r="W6" s="60">
        <v>419</v>
      </c>
      <c r="X6" s="60">
        <v>14120342</v>
      </c>
      <c r="Y6" s="60">
        <v>-14119923</v>
      </c>
      <c r="Z6" s="140">
        <v>-100</v>
      </c>
      <c r="AA6" s="62">
        <v>18827123</v>
      </c>
    </row>
    <row r="7" spans="1:27" ht="12.75">
      <c r="A7" s="249" t="s">
        <v>144</v>
      </c>
      <c r="B7" s="182"/>
      <c r="C7" s="155">
        <v>79322802</v>
      </c>
      <c r="D7" s="155"/>
      <c r="E7" s="59">
        <v>21350728</v>
      </c>
      <c r="F7" s="60">
        <v>51486182</v>
      </c>
      <c r="G7" s="60">
        <v>132265980</v>
      </c>
      <c r="H7" s="60">
        <v>106861760</v>
      </c>
      <c r="I7" s="60">
        <v>123129750</v>
      </c>
      <c r="J7" s="60">
        <v>123129750</v>
      </c>
      <c r="K7" s="60">
        <v>115314541</v>
      </c>
      <c r="L7" s="60">
        <v>114220890</v>
      </c>
      <c r="M7" s="60">
        <v>118200596</v>
      </c>
      <c r="N7" s="60">
        <v>118200596</v>
      </c>
      <c r="O7" s="60">
        <v>106016977</v>
      </c>
      <c r="P7" s="60">
        <v>103724684</v>
      </c>
      <c r="Q7" s="60">
        <v>103724684</v>
      </c>
      <c r="R7" s="60">
        <v>103724684</v>
      </c>
      <c r="S7" s="60"/>
      <c r="T7" s="60"/>
      <c r="U7" s="60"/>
      <c r="V7" s="60"/>
      <c r="W7" s="60">
        <v>103724684</v>
      </c>
      <c r="X7" s="60">
        <v>38614637</v>
      </c>
      <c r="Y7" s="60">
        <v>65110047</v>
      </c>
      <c r="Z7" s="140">
        <v>168.61</v>
      </c>
      <c r="AA7" s="62">
        <v>51486182</v>
      </c>
    </row>
    <row r="8" spans="1:27" ht="12.75">
      <c r="A8" s="249" t="s">
        <v>145</v>
      </c>
      <c r="B8" s="182"/>
      <c r="C8" s="155">
        <v>3498585</v>
      </c>
      <c r="D8" s="155"/>
      <c r="E8" s="59">
        <v>7337245</v>
      </c>
      <c r="F8" s="60">
        <v>2650000</v>
      </c>
      <c r="G8" s="60">
        <v>8318028</v>
      </c>
      <c r="H8" s="60">
        <v>11126188</v>
      </c>
      <c r="I8" s="60">
        <v>11126188</v>
      </c>
      <c r="J8" s="60">
        <v>11126188</v>
      </c>
      <c r="K8" s="60">
        <v>6377396</v>
      </c>
      <c r="L8" s="60">
        <v>9190956</v>
      </c>
      <c r="M8" s="60">
        <v>9124068</v>
      </c>
      <c r="N8" s="60">
        <v>9124068</v>
      </c>
      <c r="O8" s="60">
        <v>9093599</v>
      </c>
      <c r="P8" s="60">
        <v>9030563</v>
      </c>
      <c r="Q8" s="60">
        <v>5937889</v>
      </c>
      <c r="R8" s="60">
        <v>5937889</v>
      </c>
      <c r="S8" s="60"/>
      <c r="T8" s="60"/>
      <c r="U8" s="60"/>
      <c r="V8" s="60"/>
      <c r="W8" s="60">
        <v>5937889</v>
      </c>
      <c r="X8" s="60">
        <v>1987500</v>
      </c>
      <c r="Y8" s="60">
        <v>3950389</v>
      </c>
      <c r="Z8" s="140">
        <v>198.76</v>
      </c>
      <c r="AA8" s="62">
        <v>2650000</v>
      </c>
    </row>
    <row r="9" spans="1:27" ht="12.75">
      <c r="A9" s="249" t="s">
        <v>146</v>
      </c>
      <c r="B9" s="182"/>
      <c r="C9" s="155">
        <v>7155933</v>
      </c>
      <c r="D9" s="155"/>
      <c r="E9" s="59"/>
      <c r="F9" s="60"/>
      <c r="G9" s="60">
        <v>5356387</v>
      </c>
      <c r="H9" s="60">
        <v>5925970</v>
      </c>
      <c r="I9" s="60">
        <v>5925970</v>
      </c>
      <c r="J9" s="60">
        <v>5925970</v>
      </c>
      <c r="K9" s="60">
        <v>3723157</v>
      </c>
      <c r="L9" s="60">
        <v>4946238</v>
      </c>
      <c r="M9" s="60">
        <v>12034704</v>
      </c>
      <c r="N9" s="60">
        <v>12034704</v>
      </c>
      <c r="O9" s="60">
        <v>12034704</v>
      </c>
      <c r="P9" s="60">
        <v>2549347</v>
      </c>
      <c r="Q9" s="60">
        <v>2307591</v>
      </c>
      <c r="R9" s="60">
        <v>2307591</v>
      </c>
      <c r="S9" s="60"/>
      <c r="T9" s="60"/>
      <c r="U9" s="60"/>
      <c r="V9" s="60"/>
      <c r="W9" s="60">
        <v>2307591</v>
      </c>
      <c r="X9" s="60"/>
      <c r="Y9" s="60">
        <v>2307591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89977320</v>
      </c>
      <c r="D12" s="168">
        <f>SUM(D6:D11)</f>
        <v>0</v>
      </c>
      <c r="E12" s="72">
        <f t="shared" si="0"/>
        <v>47515096</v>
      </c>
      <c r="F12" s="73">
        <f t="shared" si="0"/>
        <v>72963305</v>
      </c>
      <c r="G12" s="73">
        <f t="shared" si="0"/>
        <v>145940611</v>
      </c>
      <c r="H12" s="73">
        <f t="shared" si="0"/>
        <v>123916918</v>
      </c>
      <c r="I12" s="73">
        <f t="shared" si="0"/>
        <v>140184908</v>
      </c>
      <c r="J12" s="73">
        <f t="shared" si="0"/>
        <v>140184908</v>
      </c>
      <c r="K12" s="73">
        <f t="shared" si="0"/>
        <v>125415522</v>
      </c>
      <c r="L12" s="73">
        <f t="shared" si="0"/>
        <v>128358763</v>
      </c>
      <c r="M12" s="73">
        <f t="shared" si="0"/>
        <v>139360047</v>
      </c>
      <c r="N12" s="73">
        <f t="shared" si="0"/>
        <v>139360047</v>
      </c>
      <c r="O12" s="73">
        <f t="shared" si="0"/>
        <v>127145959</v>
      </c>
      <c r="P12" s="73">
        <f t="shared" si="0"/>
        <v>115305013</v>
      </c>
      <c r="Q12" s="73">
        <f t="shared" si="0"/>
        <v>111970583</v>
      </c>
      <c r="R12" s="73">
        <f t="shared" si="0"/>
        <v>111970583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111970583</v>
      </c>
      <c r="X12" s="73">
        <f t="shared" si="0"/>
        <v>54722479</v>
      </c>
      <c r="Y12" s="73">
        <f t="shared" si="0"/>
        <v>57248104</v>
      </c>
      <c r="Z12" s="170">
        <f>+IF(X12&lt;&gt;0,+(Y12/X12)*100,0)</f>
        <v>104.61533367302312</v>
      </c>
      <c r="AA12" s="74">
        <f>SUM(AA6:AA11)</f>
        <v>72963305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4775300</v>
      </c>
      <c r="D17" s="155"/>
      <c r="E17" s="59">
        <v>4013300</v>
      </c>
      <c r="F17" s="60">
        <v>4013300</v>
      </c>
      <c r="G17" s="60">
        <v>4775300</v>
      </c>
      <c r="H17" s="60">
        <v>4775300</v>
      </c>
      <c r="I17" s="60">
        <v>4775300</v>
      </c>
      <c r="J17" s="60">
        <v>4775300</v>
      </c>
      <c r="K17" s="60">
        <v>4775300</v>
      </c>
      <c r="L17" s="60">
        <v>4775300</v>
      </c>
      <c r="M17" s="60">
        <v>4775300</v>
      </c>
      <c r="N17" s="60">
        <v>4775300</v>
      </c>
      <c r="O17" s="60">
        <v>4775300</v>
      </c>
      <c r="P17" s="60">
        <v>4775300</v>
      </c>
      <c r="Q17" s="60">
        <v>4775300</v>
      </c>
      <c r="R17" s="60">
        <v>4775300</v>
      </c>
      <c r="S17" s="60"/>
      <c r="T17" s="60"/>
      <c r="U17" s="60"/>
      <c r="V17" s="60"/>
      <c r="W17" s="60">
        <v>4775300</v>
      </c>
      <c r="X17" s="60">
        <v>3009975</v>
      </c>
      <c r="Y17" s="60">
        <v>1765325</v>
      </c>
      <c r="Z17" s="140">
        <v>58.65</v>
      </c>
      <c r="AA17" s="62">
        <v>4013300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365561947</v>
      </c>
      <c r="D19" s="155"/>
      <c r="E19" s="59">
        <v>377963290</v>
      </c>
      <c r="F19" s="60">
        <v>388613357</v>
      </c>
      <c r="G19" s="60">
        <v>294162416</v>
      </c>
      <c r="H19" s="60">
        <v>318400988</v>
      </c>
      <c r="I19" s="60">
        <v>318400988</v>
      </c>
      <c r="J19" s="60">
        <v>318400988</v>
      </c>
      <c r="K19" s="60">
        <v>328426296</v>
      </c>
      <c r="L19" s="60">
        <v>333148598</v>
      </c>
      <c r="M19" s="60">
        <v>338109496</v>
      </c>
      <c r="N19" s="60">
        <v>338109496</v>
      </c>
      <c r="O19" s="60">
        <v>352906399</v>
      </c>
      <c r="P19" s="60">
        <v>368757772</v>
      </c>
      <c r="Q19" s="60">
        <v>368757772</v>
      </c>
      <c r="R19" s="60">
        <v>368757772</v>
      </c>
      <c r="S19" s="60"/>
      <c r="T19" s="60"/>
      <c r="U19" s="60"/>
      <c r="V19" s="60"/>
      <c r="W19" s="60">
        <v>368757772</v>
      </c>
      <c r="X19" s="60">
        <v>291460018</v>
      </c>
      <c r="Y19" s="60">
        <v>77297754</v>
      </c>
      <c r="Z19" s="140">
        <v>26.52</v>
      </c>
      <c r="AA19" s="62">
        <v>388613357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543323</v>
      </c>
      <c r="D22" s="155"/>
      <c r="E22" s="59">
        <v>323163</v>
      </c>
      <c r="F22" s="60">
        <v>2422833</v>
      </c>
      <c r="G22" s="60">
        <v>543323</v>
      </c>
      <c r="H22" s="60">
        <v>769736</v>
      </c>
      <c r="I22" s="60">
        <v>769736</v>
      </c>
      <c r="J22" s="60">
        <v>769736</v>
      </c>
      <c r="K22" s="60">
        <v>853389</v>
      </c>
      <c r="L22" s="60">
        <v>1170578</v>
      </c>
      <c r="M22" s="60">
        <v>1170578</v>
      </c>
      <c r="N22" s="60">
        <v>1170578</v>
      </c>
      <c r="O22" s="60">
        <v>1170578</v>
      </c>
      <c r="P22" s="60">
        <v>1170578</v>
      </c>
      <c r="Q22" s="60">
        <v>1170578</v>
      </c>
      <c r="R22" s="60">
        <v>1170578</v>
      </c>
      <c r="S22" s="60"/>
      <c r="T22" s="60"/>
      <c r="U22" s="60"/>
      <c r="V22" s="60"/>
      <c r="W22" s="60">
        <v>1170578</v>
      </c>
      <c r="X22" s="60">
        <v>1817125</v>
      </c>
      <c r="Y22" s="60">
        <v>-646547</v>
      </c>
      <c r="Z22" s="140">
        <v>-35.58</v>
      </c>
      <c r="AA22" s="62">
        <v>2422833</v>
      </c>
    </row>
    <row r="23" spans="1:27" ht="12.75">
      <c r="A23" s="249" t="s">
        <v>158</v>
      </c>
      <c r="B23" s="182"/>
      <c r="C23" s="155">
        <v>6960224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377840794</v>
      </c>
      <c r="D24" s="168">
        <f>SUM(D15:D23)</f>
        <v>0</v>
      </c>
      <c r="E24" s="76">
        <f t="shared" si="1"/>
        <v>382299753</v>
      </c>
      <c r="F24" s="77">
        <f t="shared" si="1"/>
        <v>395049490</v>
      </c>
      <c r="G24" s="77">
        <f t="shared" si="1"/>
        <v>299481039</v>
      </c>
      <c r="H24" s="77">
        <f t="shared" si="1"/>
        <v>323946024</v>
      </c>
      <c r="I24" s="77">
        <f t="shared" si="1"/>
        <v>323946024</v>
      </c>
      <c r="J24" s="77">
        <f t="shared" si="1"/>
        <v>323946024</v>
      </c>
      <c r="K24" s="77">
        <f t="shared" si="1"/>
        <v>334054985</v>
      </c>
      <c r="L24" s="77">
        <f t="shared" si="1"/>
        <v>339094476</v>
      </c>
      <c r="M24" s="77">
        <f t="shared" si="1"/>
        <v>344055374</v>
      </c>
      <c r="N24" s="77">
        <f t="shared" si="1"/>
        <v>344055374</v>
      </c>
      <c r="O24" s="77">
        <f t="shared" si="1"/>
        <v>358852277</v>
      </c>
      <c r="P24" s="77">
        <f t="shared" si="1"/>
        <v>374703650</v>
      </c>
      <c r="Q24" s="77">
        <f t="shared" si="1"/>
        <v>374703650</v>
      </c>
      <c r="R24" s="77">
        <f t="shared" si="1"/>
        <v>374703650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374703650</v>
      </c>
      <c r="X24" s="77">
        <f t="shared" si="1"/>
        <v>296287118</v>
      </c>
      <c r="Y24" s="77">
        <f t="shared" si="1"/>
        <v>78416532</v>
      </c>
      <c r="Z24" s="212">
        <f>+IF(X24&lt;&gt;0,+(Y24/X24)*100,0)</f>
        <v>26.4663993930374</v>
      </c>
      <c r="AA24" s="79">
        <f>SUM(AA15:AA23)</f>
        <v>395049490</v>
      </c>
    </row>
    <row r="25" spans="1:27" ht="12.75">
      <c r="A25" s="250" t="s">
        <v>159</v>
      </c>
      <c r="B25" s="251"/>
      <c r="C25" s="168">
        <f aca="true" t="shared" si="2" ref="C25:Y25">+C12+C24</f>
        <v>467818114</v>
      </c>
      <c r="D25" s="168">
        <f>+D12+D24</f>
        <v>0</v>
      </c>
      <c r="E25" s="72">
        <f t="shared" si="2"/>
        <v>429814849</v>
      </c>
      <c r="F25" s="73">
        <f t="shared" si="2"/>
        <v>468012795</v>
      </c>
      <c r="G25" s="73">
        <f t="shared" si="2"/>
        <v>445421650</v>
      </c>
      <c r="H25" s="73">
        <f t="shared" si="2"/>
        <v>447862942</v>
      </c>
      <c r="I25" s="73">
        <f t="shared" si="2"/>
        <v>464130932</v>
      </c>
      <c r="J25" s="73">
        <f t="shared" si="2"/>
        <v>464130932</v>
      </c>
      <c r="K25" s="73">
        <f t="shared" si="2"/>
        <v>459470507</v>
      </c>
      <c r="L25" s="73">
        <f t="shared" si="2"/>
        <v>467453239</v>
      </c>
      <c r="M25" s="73">
        <f t="shared" si="2"/>
        <v>483415421</v>
      </c>
      <c r="N25" s="73">
        <f t="shared" si="2"/>
        <v>483415421</v>
      </c>
      <c r="O25" s="73">
        <f t="shared" si="2"/>
        <v>485998236</v>
      </c>
      <c r="P25" s="73">
        <f t="shared" si="2"/>
        <v>490008663</v>
      </c>
      <c r="Q25" s="73">
        <f t="shared" si="2"/>
        <v>486674233</v>
      </c>
      <c r="R25" s="73">
        <f t="shared" si="2"/>
        <v>486674233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486674233</v>
      </c>
      <c r="X25" s="73">
        <f t="shared" si="2"/>
        <v>351009597</v>
      </c>
      <c r="Y25" s="73">
        <f t="shared" si="2"/>
        <v>135664636</v>
      </c>
      <c r="Z25" s="170">
        <f>+IF(X25&lt;&gt;0,+(Y25/X25)*100,0)</f>
        <v>38.64983668808349</v>
      </c>
      <c r="AA25" s="74">
        <f>+AA12+AA24</f>
        <v>468012795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413643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161417</v>
      </c>
      <c r="H31" s="60">
        <v>159417</v>
      </c>
      <c r="I31" s="60">
        <v>159417</v>
      </c>
      <c r="J31" s="60">
        <v>159417</v>
      </c>
      <c r="K31" s="60">
        <v>166879</v>
      </c>
      <c r="L31" s="60">
        <v>168322</v>
      </c>
      <c r="M31" s="60">
        <v>170279</v>
      </c>
      <c r="N31" s="60">
        <v>170279</v>
      </c>
      <c r="O31" s="60">
        <v>170279</v>
      </c>
      <c r="P31" s="60">
        <v>170279</v>
      </c>
      <c r="Q31" s="60">
        <v>170279</v>
      </c>
      <c r="R31" s="60">
        <v>170279</v>
      </c>
      <c r="S31" s="60"/>
      <c r="T31" s="60"/>
      <c r="U31" s="60"/>
      <c r="V31" s="60"/>
      <c r="W31" s="60">
        <v>170279</v>
      </c>
      <c r="X31" s="60"/>
      <c r="Y31" s="60">
        <v>170279</v>
      </c>
      <c r="Z31" s="140"/>
      <c r="AA31" s="62"/>
    </row>
    <row r="32" spans="1:27" ht="12.75">
      <c r="A32" s="249" t="s">
        <v>164</v>
      </c>
      <c r="B32" s="182"/>
      <c r="C32" s="155">
        <v>23227390</v>
      </c>
      <c r="D32" s="155"/>
      <c r="E32" s="59">
        <v>6790436</v>
      </c>
      <c r="F32" s="60">
        <v>6790436</v>
      </c>
      <c r="G32" s="60">
        <v>28086182</v>
      </c>
      <c r="H32" s="60">
        <v>16398227</v>
      </c>
      <c r="I32" s="60">
        <v>30125515</v>
      </c>
      <c r="J32" s="60">
        <v>30125515</v>
      </c>
      <c r="K32" s="60">
        <v>25417166</v>
      </c>
      <c r="L32" s="60">
        <v>33294776</v>
      </c>
      <c r="M32" s="60">
        <v>49452086</v>
      </c>
      <c r="N32" s="60">
        <v>49452086</v>
      </c>
      <c r="O32" s="60">
        <v>52034901</v>
      </c>
      <c r="P32" s="60">
        <v>56045328</v>
      </c>
      <c r="Q32" s="60">
        <v>52710898</v>
      </c>
      <c r="R32" s="60">
        <v>52710898</v>
      </c>
      <c r="S32" s="60"/>
      <c r="T32" s="60"/>
      <c r="U32" s="60"/>
      <c r="V32" s="60"/>
      <c r="W32" s="60">
        <v>52710898</v>
      </c>
      <c r="X32" s="60">
        <v>5092827</v>
      </c>
      <c r="Y32" s="60">
        <v>47618071</v>
      </c>
      <c r="Z32" s="140">
        <v>935</v>
      </c>
      <c r="AA32" s="62">
        <v>6790436</v>
      </c>
    </row>
    <row r="33" spans="1:27" ht="12.75">
      <c r="A33" s="249" t="s">
        <v>165</v>
      </c>
      <c r="B33" s="182"/>
      <c r="C33" s="155">
        <v>19525529</v>
      </c>
      <c r="D33" s="155"/>
      <c r="E33" s="59">
        <v>13449673</v>
      </c>
      <c r="F33" s="60">
        <v>13449673</v>
      </c>
      <c r="G33" s="60">
        <v>8262325</v>
      </c>
      <c r="H33" s="60">
        <v>22393572</v>
      </c>
      <c r="I33" s="60">
        <v>22393572</v>
      </c>
      <c r="J33" s="60">
        <v>22393572</v>
      </c>
      <c r="K33" s="60">
        <v>22434034</v>
      </c>
      <c r="L33" s="60">
        <v>22537713</v>
      </c>
      <c r="M33" s="60">
        <v>22340628</v>
      </c>
      <c r="N33" s="60">
        <v>22340628</v>
      </c>
      <c r="O33" s="60">
        <v>22340628</v>
      </c>
      <c r="P33" s="60">
        <v>22340628</v>
      </c>
      <c r="Q33" s="60">
        <v>22340628</v>
      </c>
      <c r="R33" s="60">
        <v>22340628</v>
      </c>
      <c r="S33" s="60"/>
      <c r="T33" s="60"/>
      <c r="U33" s="60"/>
      <c r="V33" s="60"/>
      <c r="W33" s="60">
        <v>22340628</v>
      </c>
      <c r="X33" s="60">
        <v>10087255</v>
      </c>
      <c r="Y33" s="60">
        <v>12253373</v>
      </c>
      <c r="Z33" s="140">
        <v>121.47</v>
      </c>
      <c r="AA33" s="62">
        <v>13449673</v>
      </c>
    </row>
    <row r="34" spans="1:27" ht="12.75">
      <c r="A34" s="250" t="s">
        <v>58</v>
      </c>
      <c r="B34" s="251"/>
      <c r="C34" s="168">
        <f aca="true" t="shared" si="3" ref="C34:Y34">SUM(C29:C33)</f>
        <v>43166562</v>
      </c>
      <c r="D34" s="168">
        <f>SUM(D29:D33)</f>
        <v>0</v>
      </c>
      <c r="E34" s="72">
        <f t="shared" si="3"/>
        <v>20240109</v>
      </c>
      <c r="F34" s="73">
        <f t="shared" si="3"/>
        <v>20240109</v>
      </c>
      <c r="G34" s="73">
        <f t="shared" si="3"/>
        <v>36509924</v>
      </c>
      <c r="H34" s="73">
        <f t="shared" si="3"/>
        <v>38951216</v>
      </c>
      <c r="I34" s="73">
        <f t="shared" si="3"/>
        <v>52678504</v>
      </c>
      <c r="J34" s="73">
        <f t="shared" si="3"/>
        <v>52678504</v>
      </c>
      <c r="K34" s="73">
        <f t="shared" si="3"/>
        <v>48018079</v>
      </c>
      <c r="L34" s="73">
        <f t="shared" si="3"/>
        <v>56000811</v>
      </c>
      <c r="M34" s="73">
        <f t="shared" si="3"/>
        <v>71962993</v>
      </c>
      <c r="N34" s="73">
        <f t="shared" si="3"/>
        <v>71962993</v>
      </c>
      <c r="O34" s="73">
        <f t="shared" si="3"/>
        <v>74545808</v>
      </c>
      <c r="P34" s="73">
        <f t="shared" si="3"/>
        <v>78556235</v>
      </c>
      <c r="Q34" s="73">
        <f t="shared" si="3"/>
        <v>75221805</v>
      </c>
      <c r="R34" s="73">
        <f t="shared" si="3"/>
        <v>75221805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75221805</v>
      </c>
      <c r="X34" s="73">
        <f t="shared" si="3"/>
        <v>15180082</v>
      </c>
      <c r="Y34" s="73">
        <f t="shared" si="3"/>
        <v>60041723</v>
      </c>
      <c r="Z34" s="170">
        <f>+IF(X34&lt;&gt;0,+(Y34/X34)*100,0)</f>
        <v>395.52963547891244</v>
      </c>
      <c r="AA34" s="74">
        <f>SUM(AA29:AA33)</f>
        <v>20240109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35216</v>
      </c>
      <c r="D37" s="155"/>
      <c r="E37" s="59">
        <v>925447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20385523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35216</v>
      </c>
      <c r="D39" s="168">
        <f>SUM(D37:D38)</f>
        <v>0</v>
      </c>
      <c r="E39" s="76">
        <f t="shared" si="4"/>
        <v>21310970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43201778</v>
      </c>
      <c r="D40" s="168">
        <f>+D34+D39</f>
        <v>0</v>
      </c>
      <c r="E40" s="72">
        <f t="shared" si="5"/>
        <v>41551079</v>
      </c>
      <c r="F40" s="73">
        <f t="shared" si="5"/>
        <v>20240109</v>
      </c>
      <c r="G40" s="73">
        <f t="shared" si="5"/>
        <v>36509924</v>
      </c>
      <c r="H40" s="73">
        <f t="shared" si="5"/>
        <v>38951216</v>
      </c>
      <c r="I40" s="73">
        <f t="shared" si="5"/>
        <v>52678504</v>
      </c>
      <c r="J40" s="73">
        <f t="shared" si="5"/>
        <v>52678504</v>
      </c>
      <c r="K40" s="73">
        <f t="shared" si="5"/>
        <v>48018079</v>
      </c>
      <c r="L40" s="73">
        <f t="shared" si="5"/>
        <v>56000811</v>
      </c>
      <c r="M40" s="73">
        <f t="shared" si="5"/>
        <v>71962993</v>
      </c>
      <c r="N40" s="73">
        <f t="shared" si="5"/>
        <v>71962993</v>
      </c>
      <c r="O40" s="73">
        <f t="shared" si="5"/>
        <v>74545808</v>
      </c>
      <c r="P40" s="73">
        <f t="shared" si="5"/>
        <v>78556235</v>
      </c>
      <c r="Q40" s="73">
        <f t="shared" si="5"/>
        <v>75221805</v>
      </c>
      <c r="R40" s="73">
        <f t="shared" si="5"/>
        <v>75221805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75221805</v>
      </c>
      <c r="X40" s="73">
        <f t="shared" si="5"/>
        <v>15180082</v>
      </c>
      <c r="Y40" s="73">
        <f t="shared" si="5"/>
        <v>60041723</v>
      </c>
      <c r="Z40" s="170">
        <f>+IF(X40&lt;&gt;0,+(Y40/X40)*100,0)</f>
        <v>395.52963547891244</v>
      </c>
      <c r="AA40" s="74">
        <f>+AA34+AA39</f>
        <v>20240109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424616336</v>
      </c>
      <c r="D42" s="257">
        <f>+D25-D40</f>
        <v>0</v>
      </c>
      <c r="E42" s="258">
        <f t="shared" si="6"/>
        <v>388263770</v>
      </c>
      <c r="F42" s="259">
        <f t="shared" si="6"/>
        <v>447772686</v>
      </c>
      <c r="G42" s="259">
        <f t="shared" si="6"/>
        <v>408911726</v>
      </c>
      <c r="H42" s="259">
        <f t="shared" si="6"/>
        <v>408911726</v>
      </c>
      <c r="I42" s="259">
        <f t="shared" si="6"/>
        <v>411452428</v>
      </c>
      <c r="J42" s="259">
        <f t="shared" si="6"/>
        <v>411452428</v>
      </c>
      <c r="K42" s="259">
        <f t="shared" si="6"/>
        <v>411452428</v>
      </c>
      <c r="L42" s="259">
        <f t="shared" si="6"/>
        <v>411452428</v>
      </c>
      <c r="M42" s="259">
        <f t="shared" si="6"/>
        <v>411452428</v>
      </c>
      <c r="N42" s="259">
        <f t="shared" si="6"/>
        <v>411452428</v>
      </c>
      <c r="O42" s="259">
        <f t="shared" si="6"/>
        <v>411452428</v>
      </c>
      <c r="P42" s="259">
        <f t="shared" si="6"/>
        <v>411452428</v>
      </c>
      <c r="Q42" s="259">
        <f t="shared" si="6"/>
        <v>411452428</v>
      </c>
      <c r="R42" s="259">
        <f t="shared" si="6"/>
        <v>411452428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411452428</v>
      </c>
      <c r="X42" s="259">
        <f t="shared" si="6"/>
        <v>335829515</v>
      </c>
      <c r="Y42" s="259">
        <f t="shared" si="6"/>
        <v>75622913</v>
      </c>
      <c r="Z42" s="260">
        <f>+IF(X42&lt;&gt;0,+(Y42/X42)*100,0)</f>
        <v>22.518245008929604</v>
      </c>
      <c r="AA42" s="261">
        <f>+AA25-AA40</f>
        <v>447772686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424616336</v>
      </c>
      <c r="D45" s="155"/>
      <c r="E45" s="59">
        <v>388263770</v>
      </c>
      <c r="F45" s="60">
        <v>447772686</v>
      </c>
      <c r="G45" s="60">
        <v>408911726</v>
      </c>
      <c r="H45" s="60">
        <v>408911726</v>
      </c>
      <c r="I45" s="60">
        <v>411452428</v>
      </c>
      <c r="J45" s="60">
        <v>411452428</v>
      </c>
      <c r="K45" s="60">
        <v>411452428</v>
      </c>
      <c r="L45" s="60">
        <v>411452428</v>
      </c>
      <c r="M45" s="60">
        <v>411452428</v>
      </c>
      <c r="N45" s="60">
        <v>411452428</v>
      </c>
      <c r="O45" s="60">
        <v>411452428</v>
      </c>
      <c r="P45" s="60">
        <v>411452428</v>
      </c>
      <c r="Q45" s="60">
        <v>411452428</v>
      </c>
      <c r="R45" s="60">
        <v>411452428</v>
      </c>
      <c r="S45" s="60"/>
      <c r="T45" s="60"/>
      <c r="U45" s="60"/>
      <c r="V45" s="60"/>
      <c r="W45" s="60">
        <v>411452428</v>
      </c>
      <c r="X45" s="60">
        <v>335829515</v>
      </c>
      <c r="Y45" s="60">
        <v>75622913</v>
      </c>
      <c r="Z45" s="139">
        <v>22.52</v>
      </c>
      <c r="AA45" s="62">
        <v>447772686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424616336</v>
      </c>
      <c r="D48" s="217">
        <f>SUM(D45:D47)</f>
        <v>0</v>
      </c>
      <c r="E48" s="264">
        <f t="shared" si="7"/>
        <v>388263770</v>
      </c>
      <c r="F48" s="219">
        <f t="shared" si="7"/>
        <v>447772686</v>
      </c>
      <c r="G48" s="219">
        <f t="shared" si="7"/>
        <v>408911726</v>
      </c>
      <c r="H48" s="219">
        <f t="shared" si="7"/>
        <v>408911726</v>
      </c>
      <c r="I48" s="219">
        <f t="shared" si="7"/>
        <v>411452428</v>
      </c>
      <c r="J48" s="219">
        <f t="shared" si="7"/>
        <v>411452428</v>
      </c>
      <c r="K48" s="219">
        <f t="shared" si="7"/>
        <v>411452428</v>
      </c>
      <c r="L48" s="219">
        <f t="shared" si="7"/>
        <v>411452428</v>
      </c>
      <c r="M48" s="219">
        <f t="shared" si="7"/>
        <v>411452428</v>
      </c>
      <c r="N48" s="219">
        <f t="shared" si="7"/>
        <v>411452428</v>
      </c>
      <c r="O48" s="219">
        <f t="shared" si="7"/>
        <v>411452428</v>
      </c>
      <c r="P48" s="219">
        <f t="shared" si="7"/>
        <v>411452428</v>
      </c>
      <c r="Q48" s="219">
        <f t="shared" si="7"/>
        <v>411452428</v>
      </c>
      <c r="R48" s="219">
        <f t="shared" si="7"/>
        <v>411452428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411452428</v>
      </c>
      <c r="X48" s="219">
        <f t="shared" si="7"/>
        <v>335829515</v>
      </c>
      <c r="Y48" s="219">
        <f t="shared" si="7"/>
        <v>75622913</v>
      </c>
      <c r="Z48" s="265">
        <f>+IF(X48&lt;&gt;0,+(Y48/X48)*100,0)</f>
        <v>22.518245008929604</v>
      </c>
      <c r="AA48" s="232">
        <f>SUM(AA45:AA47)</f>
        <v>447772686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11079552</v>
      </c>
      <c r="D6" s="155"/>
      <c r="E6" s="59">
        <v>3800000</v>
      </c>
      <c r="F6" s="60">
        <v>3800000</v>
      </c>
      <c r="G6" s="60">
        <v>117865</v>
      </c>
      <c r="H6" s="60">
        <v>144139</v>
      </c>
      <c r="I6" s="60">
        <v>984798</v>
      </c>
      <c r="J6" s="60">
        <v>1246802</v>
      </c>
      <c r="K6" s="60">
        <v>794425</v>
      </c>
      <c r="L6" s="60">
        <v>326353</v>
      </c>
      <c r="M6" s="60">
        <v>79828</v>
      </c>
      <c r="N6" s="60">
        <v>1200606</v>
      </c>
      <c r="O6" s="60">
        <v>101390</v>
      </c>
      <c r="P6" s="60">
        <v>129619</v>
      </c>
      <c r="Q6" s="60">
        <v>178784</v>
      </c>
      <c r="R6" s="60">
        <v>409793</v>
      </c>
      <c r="S6" s="60"/>
      <c r="T6" s="60"/>
      <c r="U6" s="60"/>
      <c r="V6" s="60"/>
      <c r="W6" s="60">
        <v>2857201</v>
      </c>
      <c r="X6" s="60">
        <v>2399351</v>
      </c>
      <c r="Y6" s="60">
        <v>457850</v>
      </c>
      <c r="Z6" s="140">
        <v>19.08</v>
      </c>
      <c r="AA6" s="62">
        <v>3800000</v>
      </c>
    </row>
    <row r="7" spans="1:27" ht="12.75">
      <c r="A7" s="249" t="s">
        <v>32</v>
      </c>
      <c r="B7" s="182"/>
      <c r="C7" s="155"/>
      <c r="D7" s="155"/>
      <c r="E7" s="59">
        <v>850000</v>
      </c>
      <c r="F7" s="60">
        <v>850000</v>
      </c>
      <c r="G7" s="60">
        <v>58588</v>
      </c>
      <c r="H7" s="60">
        <v>39495</v>
      </c>
      <c r="I7" s="60">
        <v>57441</v>
      </c>
      <c r="J7" s="60">
        <v>155524</v>
      </c>
      <c r="K7" s="60">
        <v>77973</v>
      </c>
      <c r="L7" s="60">
        <v>71558</v>
      </c>
      <c r="M7" s="60">
        <v>49477</v>
      </c>
      <c r="N7" s="60">
        <v>199008</v>
      </c>
      <c r="O7" s="60">
        <v>40778</v>
      </c>
      <c r="P7" s="60">
        <v>54265</v>
      </c>
      <c r="Q7" s="60">
        <v>80924</v>
      </c>
      <c r="R7" s="60">
        <v>175967</v>
      </c>
      <c r="S7" s="60"/>
      <c r="T7" s="60"/>
      <c r="U7" s="60"/>
      <c r="V7" s="60"/>
      <c r="W7" s="60">
        <v>530499</v>
      </c>
      <c r="X7" s="60">
        <v>629353</v>
      </c>
      <c r="Y7" s="60">
        <v>-98854</v>
      </c>
      <c r="Z7" s="140">
        <v>-15.71</v>
      </c>
      <c r="AA7" s="62">
        <v>850000</v>
      </c>
    </row>
    <row r="8" spans="1:27" ht="12.75">
      <c r="A8" s="249" t="s">
        <v>178</v>
      </c>
      <c r="B8" s="182"/>
      <c r="C8" s="155"/>
      <c r="D8" s="155"/>
      <c r="E8" s="59">
        <v>18678500</v>
      </c>
      <c r="F8" s="60">
        <v>18678500</v>
      </c>
      <c r="G8" s="60">
        <v>4976328</v>
      </c>
      <c r="H8" s="60">
        <v>606577</v>
      </c>
      <c r="I8" s="60">
        <v>608455</v>
      </c>
      <c r="J8" s="60">
        <v>6191360</v>
      </c>
      <c r="K8" s="60">
        <v>5348692</v>
      </c>
      <c r="L8" s="60">
        <v>872811</v>
      </c>
      <c r="M8" s="60">
        <v>379909</v>
      </c>
      <c r="N8" s="60">
        <v>6601412</v>
      </c>
      <c r="O8" s="60">
        <v>517547</v>
      </c>
      <c r="P8" s="60">
        <v>7391391</v>
      </c>
      <c r="Q8" s="60">
        <v>653395</v>
      </c>
      <c r="R8" s="60">
        <v>8562333</v>
      </c>
      <c r="S8" s="60"/>
      <c r="T8" s="60"/>
      <c r="U8" s="60"/>
      <c r="V8" s="60"/>
      <c r="W8" s="60">
        <v>21355105</v>
      </c>
      <c r="X8" s="60">
        <v>5185334</v>
      </c>
      <c r="Y8" s="60">
        <v>16169771</v>
      </c>
      <c r="Z8" s="140">
        <v>311.84</v>
      </c>
      <c r="AA8" s="62">
        <v>18678500</v>
      </c>
    </row>
    <row r="9" spans="1:27" ht="12.75">
      <c r="A9" s="249" t="s">
        <v>179</v>
      </c>
      <c r="B9" s="182"/>
      <c r="C9" s="155">
        <v>144546465</v>
      </c>
      <c r="D9" s="155"/>
      <c r="E9" s="59">
        <v>134507000</v>
      </c>
      <c r="F9" s="60">
        <v>134507000</v>
      </c>
      <c r="G9" s="60">
        <v>54534000</v>
      </c>
      <c r="H9" s="60">
        <v>2125000</v>
      </c>
      <c r="I9" s="60"/>
      <c r="J9" s="60">
        <v>56659000</v>
      </c>
      <c r="K9" s="60"/>
      <c r="L9" s="60">
        <v>900000</v>
      </c>
      <c r="M9" s="60">
        <v>43627000</v>
      </c>
      <c r="N9" s="60">
        <v>44527000</v>
      </c>
      <c r="O9" s="60"/>
      <c r="P9" s="60">
        <v>600000</v>
      </c>
      <c r="Q9" s="60">
        <v>32721000</v>
      </c>
      <c r="R9" s="60">
        <v>33321000</v>
      </c>
      <c r="S9" s="60"/>
      <c r="T9" s="60"/>
      <c r="U9" s="60"/>
      <c r="V9" s="60"/>
      <c r="W9" s="60">
        <v>134507000</v>
      </c>
      <c r="X9" s="60">
        <v>134507000</v>
      </c>
      <c r="Y9" s="60"/>
      <c r="Z9" s="140"/>
      <c r="AA9" s="62">
        <v>134507000</v>
      </c>
    </row>
    <row r="10" spans="1:27" ht="12.75">
      <c r="A10" s="249" t="s">
        <v>180</v>
      </c>
      <c r="B10" s="182"/>
      <c r="C10" s="155">
        <v>57304000</v>
      </c>
      <c r="D10" s="155"/>
      <c r="E10" s="59">
        <v>80431000</v>
      </c>
      <c r="F10" s="60">
        <v>80431000</v>
      </c>
      <c r="G10" s="60">
        <v>2325000</v>
      </c>
      <c r="H10" s="60"/>
      <c r="I10" s="60">
        <v>5000000</v>
      </c>
      <c r="J10" s="60">
        <v>7325000</v>
      </c>
      <c r="K10" s="60">
        <v>5000000</v>
      </c>
      <c r="L10" s="60">
        <v>10000000</v>
      </c>
      <c r="M10" s="60">
        <v>24904000</v>
      </c>
      <c r="N10" s="60">
        <v>39904000</v>
      </c>
      <c r="O10" s="60"/>
      <c r="P10" s="60"/>
      <c r="Q10" s="60">
        <v>29202000</v>
      </c>
      <c r="R10" s="60">
        <v>29202000</v>
      </c>
      <c r="S10" s="60"/>
      <c r="T10" s="60"/>
      <c r="U10" s="60"/>
      <c r="V10" s="60"/>
      <c r="W10" s="60">
        <v>76431000</v>
      </c>
      <c r="X10" s="60">
        <v>80431000</v>
      </c>
      <c r="Y10" s="60">
        <v>-4000000</v>
      </c>
      <c r="Z10" s="140">
        <v>-4.97</v>
      </c>
      <c r="AA10" s="62">
        <v>80431000</v>
      </c>
    </row>
    <row r="11" spans="1:27" ht="12.75">
      <c r="A11" s="249" t="s">
        <v>181</v>
      </c>
      <c r="B11" s="182"/>
      <c r="C11" s="155">
        <v>5047332</v>
      </c>
      <c r="D11" s="155"/>
      <c r="E11" s="59">
        <v>5500000</v>
      </c>
      <c r="F11" s="60">
        <v>5500000</v>
      </c>
      <c r="G11" s="60">
        <v>513511</v>
      </c>
      <c r="H11" s="60">
        <v>563920</v>
      </c>
      <c r="I11" s="60">
        <v>513756</v>
      </c>
      <c r="J11" s="60">
        <v>1591187</v>
      </c>
      <c r="K11" s="60">
        <v>435145</v>
      </c>
      <c r="L11" s="60">
        <v>430588</v>
      </c>
      <c r="M11" s="60">
        <v>464538</v>
      </c>
      <c r="N11" s="60">
        <v>1330271</v>
      </c>
      <c r="O11" s="60">
        <v>562198</v>
      </c>
      <c r="P11" s="60">
        <v>512507</v>
      </c>
      <c r="Q11" s="60">
        <v>495137</v>
      </c>
      <c r="R11" s="60">
        <v>1569842</v>
      </c>
      <c r="S11" s="60"/>
      <c r="T11" s="60"/>
      <c r="U11" s="60"/>
      <c r="V11" s="60"/>
      <c r="W11" s="60">
        <v>4491300</v>
      </c>
      <c r="X11" s="60">
        <v>2599909</v>
      </c>
      <c r="Y11" s="60">
        <v>1891391</v>
      </c>
      <c r="Z11" s="140">
        <v>72.75</v>
      </c>
      <c r="AA11" s="62">
        <v>5500000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-136517561</v>
      </c>
      <c r="D14" s="155"/>
      <c r="E14" s="59">
        <v>-145128376</v>
      </c>
      <c r="F14" s="60">
        <v>-145128376</v>
      </c>
      <c r="G14" s="60">
        <v>-9356791</v>
      </c>
      <c r="H14" s="60">
        <v>-11623263</v>
      </c>
      <c r="I14" s="60">
        <v>-11845728</v>
      </c>
      <c r="J14" s="60">
        <v>-32825782</v>
      </c>
      <c r="K14" s="60">
        <v>-9766460</v>
      </c>
      <c r="L14" s="60">
        <v>-9778764</v>
      </c>
      <c r="M14" s="60">
        <v>-13970841</v>
      </c>
      <c r="N14" s="60">
        <v>-33516065</v>
      </c>
      <c r="O14" s="60">
        <v>-11691661</v>
      </c>
      <c r="P14" s="60">
        <v>-11847022</v>
      </c>
      <c r="Q14" s="60">
        <v>-11931583</v>
      </c>
      <c r="R14" s="60">
        <v>-35470266</v>
      </c>
      <c r="S14" s="60"/>
      <c r="T14" s="60"/>
      <c r="U14" s="60"/>
      <c r="V14" s="60"/>
      <c r="W14" s="60">
        <v>-101812113</v>
      </c>
      <c r="X14" s="60">
        <v>-100080580</v>
      </c>
      <c r="Y14" s="60">
        <v>-1731533</v>
      </c>
      <c r="Z14" s="140">
        <v>1.73</v>
      </c>
      <c r="AA14" s="62">
        <v>-145128376</v>
      </c>
    </row>
    <row r="15" spans="1:27" ht="12.75">
      <c r="A15" s="249" t="s">
        <v>40</v>
      </c>
      <c r="B15" s="182"/>
      <c r="C15" s="155">
        <v>-141515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-2999998</v>
      </c>
      <c r="F16" s="60">
        <v>-2999998</v>
      </c>
      <c r="G16" s="60">
        <v>-129861</v>
      </c>
      <c r="H16" s="60"/>
      <c r="I16" s="60">
        <v>-286022</v>
      </c>
      <c r="J16" s="60">
        <v>-415883</v>
      </c>
      <c r="K16" s="60">
        <v>-288760</v>
      </c>
      <c r="L16" s="60">
        <v>-290348</v>
      </c>
      <c r="M16" s="60">
        <v>-307825</v>
      </c>
      <c r="N16" s="60">
        <v>-886933</v>
      </c>
      <c r="O16" s="60">
        <v>-250973</v>
      </c>
      <c r="P16" s="60">
        <v>-500047</v>
      </c>
      <c r="Q16" s="60">
        <v>-188632</v>
      </c>
      <c r="R16" s="60">
        <v>-939652</v>
      </c>
      <c r="S16" s="60"/>
      <c r="T16" s="60"/>
      <c r="U16" s="60"/>
      <c r="V16" s="60"/>
      <c r="W16" s="60">
        <v>-2242468</v>
      </c>
      <c r="X16" s="60">
        <v>-2270690</v>
      </c>
      <c r="Y16" s="60">
        <v>28222</v>
      </c>
      <c r="Z16" s="140">
        <v>-1.24</v>
      </c>
      <c r="AA16" s="62">
        <v>-2999998</v>
      </c>
    </row>
    <row r="17" spans="1:27" ht="12.75">
      <c r="A17" s="250" t="s">
        <v>185</v>
      </c>
      <c r="B17" s="251"/>
      <c r="C17" s="168">
        <f aca="true" t="shared" si="0" ref="C17:Y17">SUM(C6:C16)</f>
        <v>81318273</v>
      </c>
      <c r="D17" s="168">
        <f t="shared" si="0"/>
        <v>0</v>
      </c>
      <c r="E17" s="72">
        <f t="shared" si="0"/>
        <v>95638126</v>
      </c>
      <c r="F17" s="73">
        <f t="shared" si="0"/>
        <v>95638126</v>
      </c>
      <c r="G17" s="73">
        <f t="shared" si="0"/>
        <v>53038640</v>
      </c>
      <c r="H17" s="73">
        <f t="shared" si="0"/>
        <v>-8144132</v>
      </c>
      <c r="I17" s="73">
        <f t="shared" si="0"/>
        <v>-4967300</v>
      </c>
      <c r="J17" s="73">
        <f t="shared" si="0"/>
        <v>39927208</v>
      </c>
      <c r="K17" s="73">
        <f t="shared" si="0"/>
        <v>1601015</v>
      </c>
      <c r="L17" s="73">
        <f t="shared" si="0"/>
        <v>2532198</v>
      </c>
      <c r="M17" s="73">
        <f t="shared" si="0"/>
        <v>55226086</v>
      </c>
      <c r="N17" s="73">
        <f t="shared" si="0"/>
        <v>59359299</v>
      </c>
      <c r="O17" s="73">
        <f t="shared" si="0"/>
        <v>-10720721</v>
      </c>
      <c r="P17" s="73">
        <f t="shared" si="0"/>
        <v>-3659287</v>
      </c>
      <c r="Q17" s="73">
        <f t="shared" si="0"/>
        <v>51211025</v>
      </c>
      <c r="R17" s="73">
        <f t="shared" si="0"/>
        <v>36831017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136117524</v>
      </c>
      <c r="X17" s="73">
        <f t="shared" si="0"/>
        <v>123400677</v>
      </c>
      <c r="Y17" s="73">
        <f t="shared" si="0"/>
        <v>12716847</v>
      </c>
      <c r="Z17" s="170">
        <f>+IF(X17&lt;&gt;0,+(Y17/X17)*100,0)</f>
        <v>10.305330010466635</v>
      </c>
      <c r="AA17" s="74">
        <f>SUM(AA6:AA16)</f>
        <v>95638126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1163936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-53821127</v>
      </c>
      <c r="D26" s="155"/>
      <c r="E26" s="59">
        <v>-95615000</v>
      </c>
      <c r="F26" s="60">
        <v>-95615000</v>
      </c>
      <c r="G26" s="60">
        <v>-3111376</v>
      </c>
      <c r="H26" s="60">
        <v>-1889466</v>
      </c>
      <c r="I26" s="60">
        <v>-10110007</v>
      </c>
      <c r="J26" s="60">
        <v>-15110849</v>
      </c>
      <c r="K26" s="60">
        <v>-3448890</v>
      </c>
      <c r="L26" s="60">
        <v>-8781413</v>
      </c>
      <c r="M26" s="60">
        <v>-6041526</v>
      </c>
      <c r="N26" s="60">
        <v>-18271829</v>
      </c>
      <c r="O26" s="60">
        <v>-3672997</v>
      </c>
      <c r="P26" s="60">
        <v>-6092606</v>
      </c>
      <c r="Q26" s="60">
        <v>-5787757</v>
      </c>
      <c r="R26" s="60">
        <v>-15553360</v>
      </c>
      <c r="S26" s="60"/>
      <c r="T26" s="60"/>
      <c r="U26" s="60"/>
      <c r="V26" s="60"/>
      <c r="W26" s="60">
        <v>-48936038</v>
      </c>
      <c r="X26" s="60">
        <v>-64143708</v>
      </c>
      <c r="Y26" s="60">
        <v>15207670</v>
      </c>
      <c r="Z26" s="140">
        <v>-23.71</v>
      </c>
      <c r="AA26" s="62">
        <v>-95615000</v>
      </c>
    </row>
    <row r="27" spans="1:27" ht="12.75">
      <c r="A27" s="250" t="s">
        <v>192</v>
      </c>
      <c r="B27" s="251"/>
      <c r="C27" s="168">
        <f aca="true" t="shared" si="1" ref="C27:Y27">SUM(C21:C26)</f>
        <v>-52657191</v>
      </c>
      <c r="D27" s="168">
        <f>SUM(D21:D26)</f>
        <v>0</v>
      </c>
      <c r="E27" s="72">
        <f t="shared" si="1"/>
        <v>-95615000</v>
      </c>
      <c r="F27" s="73">
        <f t="shared" si="1"/>
        <v>-95615000</v>
      </c>
      <c r="G27" s="73">
        <f t="shared" si="1"/>
        <v>-3111376</v>
      </c>
      <c r="H27" s="73">
        <f t="shared" si="1"/>
        <v>-1889466</v>
      </c>
      <c r="I27" s="73">
        <f t="shared" si="1"/>
        <v>-10110007</v>
      </c>
      <c r="J27" s="73">
        <f t="shared" si="1"/>
        <v>-15110849</v>
      </c>
      <c r="K27" s="73">
        <f t="shared" si="1"/>
        <v>-3448890</v>
      </c>
      <c r="L27" s="73">
        <f t="shared" si="1"/>
        <v>-8781413</v>
      </c>
      <c r="M27" s="73">
        <f t="shared" si="1"/>
        <v>-6041526</v>
      </c>
      <c r="N27" s="73">
        <f t="shared" si="1"/>
        <v>-18271829</v>
      </c>
      <c r="O27" s="73">
        <f t="shared" si="1"/>
        <v>-3672997</v>
      </c>
      <c r="P27" s="73">
        <f t="shared" si="1"/>
        <v>-6092606</v>
      </c>
      <c r="Q27" s="73">
        <f t="shared" si="1"/>
        <v>-5787757</v>
      </c>
      <c r="R27" s="73">
        <f t="shared" si="1"/>
        <v>-15553360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-48936038</v>
      </c>
      <c r="X27" s="73">
        <f t="shared" si="1"/>
        <v>-64143708</v>
      </c>
      <c r="Y27" s="73">
        <f t="shared" si="1"/>
        <v>15207670</v>
      </c>
      <c r="Z27" s="170">
        <f>+IF(X27&lt;&gt;0,+(Y27/X27)*100,0)</f>
        <v>-23.70874786346932</v>
      </c>
      <c r="AA27" s="74">
        <f>SUM(AA21:AA26)</f>
        <v>-95615000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-378048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-378048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28283034</v>
      </c>
      <c r="D38" s="153">
        <f>+D17+D27+D36</f>
        <v>0</v>
      </c>
      <c r="E38" s="99">
        <f t="shared" si="3"/>
        <v>23126</v>
      </c>
      <c r="F38" s="100">
        <f t="shared" si="3"/>
        <v>23126</v>
      </c>
      <c r="G38" s="100">
        <f t="shared" si="3"/>
        <v>49927264</v>
      </c>
      <c r="H38" s="100">
        <f t="shared" si="3"/>
        <v>-10033598</v>
      </c>
      <c r="I38" s="100">
        <f t="shared" si="3"/>
        <v>-15077307</v>
      </c>
      <c r="J38" s="100">
        <f t="shared" si="3"/>
        <v>24816359</v>
      </c>
      <c r="K38" s="100">
        <f t="shared" si="3"/>
        <v>-1847875</v>
      </c>
      <c r="L38" s="100">
        <f t="shared" si="3"/>
        <v>-6249215</v>
      </c>
      <c r="M38" s="100">
        <f t="shared" si="3"/>
        <v>49184560</v>
      </c>
      <c r="N38" s="100">
        <f t="shared" si="3"/>
        <v>41087470</v>
      </c>
      <c r="O38" s="100">
        <f t="shared" si="3"/>
        <v>-14393718</v>
      </c>
      <c r="P38" s="100">
        <f t="shared" si="3"/>
        <v>-9751893</v>
      </c>
      <c r="Q38" s="100">
        <f t="shared" si="3"/>
        <v>45423268</v>
      </c>
      <c r="R38" s="100">
        <f t="shared" si="3"/>
        <v>21277657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87181486</v>
      </c>
      <c r="X38" s="100">
        <f t="shared" si="3"/>
        <v>59256969</v>
      </c>
      <c r="Y38" s="100">
        <f t="shared" si="3"/>
        <v>27924517</v>
      </c>
      <c r="Z38" s="137">
        <f>+IF(X38&lt;&gt;0,+(Y38/X38)*100,0)</f>
        <v>47.124443708891015</v>
      </c>
      <c r="AA38" s="102">
        <f>+AA17+AA27+AA36</f>
        <v>23126</v>
      </c>
    </row>
    <row r="39" spans="1:27" ht="12.75">
      <c r="A39" s="249" t="s">
        <v>200</v>
      </c>
      <c r="B39" s="182"/>
      <c r="C39" s="153">
        <v>51039768</v>
      </c>
      <c r="D39" s="153"/>
      <c r="E39" s="99">
        <v>40154727</v>
      </c>
      <c r="F39" s="100"/>
      <c r="G39" s="100">
        <v>79322802</v>
      </c>
      <c r="H39" s="100">
        <v>129250066</v>
      </c>
      <c r="I39" s="100">
        <v>119216468</v>
      </c>
      <c r="J39" s="100">
        <v>79322802</v>
      </c>
      <c r="K39" s="100">
        <v>104139161</v>
      </c>
      <c r="L39" s="100">
        <v>102291286</v>
      </c>
      <c r="M39" s="100">
        <v>96042071</v>
      </c>
      <c r="N39" s="100">
        <v>104139161</v>
      </c>
      <c r="O39" s="100">
        <v>145226631</v>
      </c>
      <c r="P39" s="100">
        <v>130832913</v>
      </c>
      <c r="Q39" s="100">
        <v>121081020</v>
      </c>
      <c r="R39" s="100">
        <v>145226631</v>
      </c>
      <c r="S39" s="100"/>
      <c r="T39" s="100"/>
      <c r="U39" s="100"/>
      <c r="V39" s="100"/>
      <c r="W39" s="100">
        <v>79322802</v>
      </c>
      <c r="X39" s="100"/>
      <c r="Y39" s="100">
        <v>79322802</v>
      </c>
      <c r="Z39" s="137"/>
      <c r="AA39" s="102"/>
    </row>
    <row r="40" spans="1:27" ht="12.75">
      <c r="A40" s="269" t="s">
        <v>201</v>
      </c>
      <c r="B40" s="256"/>
      <c r="C40" s="257">
        <v>79322802</v>
      </c>
      <c r="D40" s="257"/>
      <c r="E40" s="258">
        <v>40177853</v>
      </c>
      <c r="F40" s="259">
        <v>23126</v>
      </c>
      <c r="G40" s="259">
        <v>129250066</v>
      </c>
      <c r="H40" s="259">
        <v>119216468</v>
      </c>
      <c r="I40" s="259">
        <v>104139161</v>
      </c>
      <c r="J40" s="259">
        <v>104139161</v>
      </c>
      <c r="K40" s="259">
        <v>102291286</v>
      </c>
      <c r="L40" s="259">
        <v>96042071</v>
      </c>
      <c r="M40" s="259">
        <v>145226631</v>
      </c>
      <c r="N40" s="259">
        <v>145226631</v>
      </c>
      <c r="O40" s="259">
        <v>130832913</v>
      </c>
      <c r="P40" s="259">
        <v>121081020</v>
      </c>
      <c r="Q40" s="259">
        <v>166504288</v>
      </c>
      <c r="R40" s="259">
        <v>166504288</v>
      </c>
      <c r="S40" s="259"/>
      <c r="T40" s="259"/>
      <c r="U40" s="259"/>
      <c r="V40" s="259"/>
      <c r="W40" s="259">
        <v>166504288</v>
      </c>
      <c r="X40" s="259">
        <v>59256969</v>
      </c>
      <c r="Y40" s="259">
        <v>107247319</v>
      </c>
      <c r="Z40" s="260">
        <v>180.99</v>
      </c>
      <c r="AA40" s="261">
        <v>23126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92271719</v>
      </c>
      <c r="D5" s="200">
        <f t="shared" si="0"/>
        <v>0</v>
      </c>
      <c r="E5" s="106">
        <f t="shared" si="0"/>
        <v>95615000</v>
      </c>
      <c r="F5" s="106">
        <f t="shared" si="0"/>
        <v>103315516</v>
      </c>
      <c r="G5" s="106">
        <f t="shared" si="0"/>
        <v>3111376</v>
      </c>
      <c r="H5" s="106">
        <f t="shared" si="0"/>
        <v>1889466</v>
      </c>
      <c r="I5" s="106">
        <f t="shared" si="0"/>
        <v>10110007</v>
      </c>
      <c r="J5" s="106">
        <f t="shared" si="0"/>
        <v>15110849</v>
      </c>
      <c r="K5" s="106">
        <f t="shared" si="0"/>
        <v>3448890</v>
      </c>
      <c r="L5" s="106">
        <f t="shared" si="0"/>
        <v>8781413</v>
      </c>
      <c r="M5" s="106">
        <f t="shared" si="0"/>
        <v>6041526</v>
      </c>
      <c r="N5" s="106">
        <f t="shared" si="0"/>
        <v>18271829</v>
      </c>
      <c r="O5" s="106">
        <f t="shared" si="0"/>
        <v>3672997</v>
      </c>
      <c r="P5" s="106">
        <f t="shared" si="0"/>
        <v>6092605</v>
      </c>
      <c r="Q5" s="106">
        <f t="shared" si="0"/>
        <v>5787757</v>
      </c>
      <c r="R5" s="106">
        <f t="shared" si="0"/>
        <v>15553359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48936037</v>
      </c>
      <c r="X5" s="106">
        <f t="shared" si="0"/>
        <v>77486637</v>
      </c>
      <c r="Y5" s="106">
        <f t="shared" si="0"/>
        <v>-28550600</v>
      </c>
      <c r="Z5" s="201">
        <f>+IF(X5&lt;&gt;0,+(Y5/X5)*100,0)</f>
        <v>-36.84583704413446</v>
      </c>
      <c r="AA5" s="199">
        <f>SUM(AA11:AA18)</f>
        <v>103315516</v>
      </c>
    </row>
    <row r="6" spans="1:27" ht="12.75">
      <c r="A6" s="291" t="s">
        <v>205</v>
      </c>
      <c r="B6" s="142"/>
      <c r="C6" s="62">
        <v>37304000</v>
      </c>
      <c r="D6" s="156"/>
      <c r="E6" s="60">
        <v>46131000</v>
      </c>
      <c r="F6" s="60">
        <v>37304000</v>
      </c>
      <c r="G6" s="60">
        <v>487992</v>
      </c>
      <c r="H6" s="60">
        <v>37011</v>
      </c>
      <c r="I6" s="60"/>
      <c r="J6" s="60">
        <v>525003</v>
      </c>
      <c r="K6" s="60">
        <v>405178</v>
      </c>
      <c r="L6" s="60">
        <v>2419324</v>
      </c>
      <c r="M6" s="60">
        <v>3003615</v>
      </c>
      <c r="N6" s="60">
        <v>5828117</v>
      </c>
      <c r="O6" s="60">
        <v>1139497</v>
      </c>
      <c r="P6" s="60">
        <v>793869</v>
      </c>
      <c r="Q6" s="60">
        <v>3184255</v>
      </c>
      <c r="R6" s="60">
        <v>5117621</v>
      </c>
      <c r="S6" s="60"/>
      <c r="T6" s="60"/>
      <c r="U6" s="60"/>
      <c r="V6" s="60"/>
      <c r="W6" s="60">
        <v>11470741</v>
      </c>
      <c r="X6" s="60">
        <v>27978000</v>
      </c>
      <c r="Y6" s="60">
        <v>-16507259</v>
      </c>
      <c r="Z6" s="140">
        <v>-59</v>
      </c>
      <c r="AA6" s="155">
        <v>37304000</v>
      </c>
    </row>
    <row r="7" spans="1:27" ht="12.75">
      <c r="A7" s="291" t="s">
        <v>206</v>
      </c>
      <c r="B7" s="142"/>
      <c r="C7" s="62">
        <v>20000000</v>
      </c>
      <c r="D7" s="156"/>
      <c r="E7" s="60">
        <v>31000000</v>
      </c>
      <c r="F7" s="60">
        <v>20000000</v>
      </c>
      <c r="G7" s="60"/>
      <c r="H7" s="60">
        <v>897865</v>
      </c>
      <c r="I7" s="60">
        <v>5418134</v>
      </c>
      <c r="J7" s="60">
        <v>6315999</v>
      </c>
      <c r="K7" s="60"/>
      <c r="L7" s="60">
        <v>2490868</v>
      </c>
      <c r="M7" s="60">
        <v>2020746</v>
      </c>
      <c r="N7" s="60">
        <v>4511614</v>
      </c>
      <c r="O7" s="60">
        <v>2001632</v>
      </c>
      <c r="P7" s="60">
        <v>4945550</v>
      </c>
      <c r="Q7" s="60">
        <v>580569</v>
      </c>
      <c r="R7" s="60">
        <v>7527751</v>
      </c>
      <c r="S7" s="60"/>
      <c r="T7" s="60"/>
      <c r="U7" s="60"/>
      <c r="V7" s="60"/>
      <c r="W7" s="60">
        <v>18355364</v>
      </c>
      <c r="X7" s="60">
        <v>15000000</v>
      </c>
      <c r="Y7" s="60">
        <v>3355364</v>
      </c>
      <c r="Z7" s="140">
        <v>22.37</v>
      </c>
      <c r="AA7" s="155">
        <v>20000000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23610295</v>
      </c>
      <c r="D10" s="156"/>
      <c r="E10" s="60">
        <v>1700000</v>
      </c>
      <c r="F10" s="60"/>
      <c r="G10" s="60"/>
      <c r="H10" s="60">
        <v>50000</v>
      </c>
      <c r="I10" s="60">
        <v>171784</v>
      </c>
      <c r="J10" s="60">
        <v>221784</v>
      </c>
      <c r="K10" s="60">
        <v>188445</v>
      </c>
      <c r="L10" s="60">
        <v>715529</v>
      </c>
      <c r="M10" s="60">
        <v>553193</v>
      </c>
      <c r="N10" s="60">
        <v>1457167</v>
      </c>
      <c r="O10" s="60"/>
      <c r="P10" s="60"/>
      <c r="Q10" s="60"/>
      <c r="R10" s="60"/>
      <c r="S10" s="60"/>
      <c r="T10" s="60"/>
      <c r="U10" s="60"/>
      <c r="V10" s="60"/>
      <c r="W10" s="60">
        <v>1678951</v>
      </c>
      <c r="X10" s="60"/>
      <c r="Y10" s="60">
        <v>1678951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80914295</v>
      </c>
      <c r="D11" s="294">
        <f t="shared" si="1"/>
        <v>0</v>
      </c>
      <c r="E11" s="295">
        <f t="shared" si="1"/>
        <v>78831000</v>
      </c>
      <c r="F11" s="295">
        <f t="shared" si="1"/>
        <v>57304000</v>
      </c>
      <c r="G11" s="295">
        <f t="shared" si="1"/>
        <v>487992</v>
      </c>
      <c r="H11" s="295">
        <f t="shared" si="1"/>
        <v>984876</v>
      </c>
      <c r="I11" s="295">
        <f t="shared" si="1"/>
        <v>5589918</v>
      </c>
      <c r="J11" s="295">
        <f t="shared" si="1"/>
        <v>7062786</v>
      </c>
      <c r="K11" s="295">
        <f t="shared" si="1"/>
        <v>593623</v>
      </c>
      <c r="L11" s="295">
        <f t="shared" si="1"/>
        <v>5625721</v>
      </c>
      <c r="M11" s="295">
        <f t="shared" si="1"/>
        <v>5577554</v>
      </c>
      <c r="N11" s="295">
        <f t="shared" si="1"/>
        <v>11796898</v>
      </c>
      <c r="O11" s="295">
        <f t="shared" si="1"/>
        <v>3141129</v>
      </c>
      <c r="P11" s="295">
        <f t="shared" si="1"/>
        <v>5739419</v>
      </c>
      <c r="Q11" s="295">
        <f t="shared" si="1"/>
        <v>3764824</v>
      </c>
      <c r="R11" s="295">
        <f t="shared" si="1"/>
        <v>12645372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31505056</v>
      </c>
      <c r="X11" s="295">
        <f t="shared" si="1"/>
        <v>42978000</v>
      </c>
      <c r="Y11" s="295">
        <f t="shared" si="1"/>
        <v>-11472944</v>
      </c>
      <c r="Z11" s="296">
        <f>+IF(X11&lt;&gt;0,+(Y11/X11)*100,0)</f>
        <v>-26.694922983852205</v>
      </c>
      <c r="AA11" s="297">
        <f>SUM(AA6:AA10)</f>
        <v>57304000</v>
      </c>
    </row>
    <row r="12" spans="1:27" ht="12.75">
      <c r="A12" s="298" t="s">
        <v>211</v>
      </c>
      <c r="B12" s="136"/>
      <c r="C12" s="62"/>
      <c r="D12" s="156"/>
      <c r="E12" s="60"/>
      <c r="F12" s="60">
        <v>600000</v>
      </c>
      <c r="G12" s="60"/>
      <c r="H12" s="60"/>
      <c r="I12" s="60">
        <v>83380</v>
      </c>
      <c r="J12" s="60">
        <v>83380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83380</v>
      </c>
      <c r="X12" s="60">
        <v>450000</v>
      </c>
      <c r="Y12" s="60">
        <v>-366620</v>
      </c>
      <c r="Z12" s="140">
        <v>-81.47</v>
      </c>
      <c r="AA12" s="155">
        <v>600000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11357424</v>
      </c>
      <c r="D15" s="156"/>
      <c r="E15" s="60">
        <v>16784000</v>
      </c>
      <c r="F15" s="60">
        <v>45411516</v>
      </c>
      <c r="G15" s="60">
        <v>2623384</v>
      </c>
      <c r="H15" s="60">
        <v>904590</v>
      </c>
      <c r="I15" s="60">
        <v>4421742</v>
      </c>
      <c r="J15" s="60">
        <v>7949716</v>
      </c>
      <c r="K15" s="60">
        <v>2460392</v>
      </c>
      <c r="L15" s="60">
        <v>3155692</v>
      </c>
      <c r="M15" s="60">
        <v>463972</v>
      </c>
      <c r="N15" s="60">
        <v>6080056</v>
      </c>
      <c r="O15" s="60">
        <v>531868</v>
      </c>
      <c r="P15" s="60">
        <v>353186</v>
      </c>
      <c r="Q15" s="60">
        <v>2022933</v>
      </c>
      <c r="R15" s="60">
        <v>2907987</v>
      </c>
      <c r="S15" s="60"/>
      <c r="T15" s="60"/>
      <c r="U15" s="60"/>
      <c r="V15" s="60"/>
      <c r="W15" s="60">
        <v>16937759</v>
      </c>
      <c r="X15" s="60">
        <v>34058637</v>
      </c>
      <c r="Y15" s="60">
        <v>-17120878</v>
      </c>
      <c r="Z15" s="140">
        <v>-50.27</v>
      </c>
      <c r="AA15" s="155">
        <v>45411516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>
        <v>14967</v>
      </c>
      <c r="J18" s="82">
        <v>14967</v>
      </c>
      <c r="K18" s="82">
        <v>394875</v>
      </c>
      <c r="L18" s="82"/>
      <c r="M18" s="82"/>
      <c r="N18" s="82">
        <v>394875</v>
      </c>
      <c r="O18" s="82"/>
      <c r="P18" s="82"/>
      <c r="Q18" s="82"/>
      <c r="R18" s="82"/>
      <c r="S18" s="82"/>
      <c r="T18" s="82"/>
      <c r="U18" s="82"/>
      <c r="V18" s="82"/>
      <c r="W18" s="82">
        <v>409842</v>
      </c>
      <c r="X18" s="82"/>
      <c r="Y18" s="82">
        <v>409842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37304000</v>
      </c>
      <c r="D36" s="156">
        <f t="shared" si="4"/>
        <v>0</v>
      </c>
      <c r="E36" s="60">
        <f t="shared" si="4"/>
        <v>46131000</v>
      </c>
      <c r="F36" s="60">
        <f t="shared" si="4"/>
        <v>37304000</v>
      </c>
      <c r="G36" s="60">
        <f t="shared" si="4"/>
        <v>487992</v>
      </c>
      <c r="H36" s="60">
        <f t="shared" si="4"/>
        <v>37011</v>
      </c>
      <c r="I36" s="60">
        <f t="shared" si="4"/>
        <v>0</v>
      </c>
      <c r="J36" s="60">
        <f t="shared" si="4"/>
        <v>525003</v>
      </c>
      <c r="K36" s="60">
        <f t="shared" si="4"/>
        <v>405178</v>
      </c>
      <c r="L36" s="60">
        <f t="shared" si="4"/>
        <v>2419324</v>
      </c>
      <c r="M36" s="60">
        <f t="shared" si="4"/>
        <v>3003615</v>
      </c>
      <c r="N36" s="60">
        <f t="shared" si="4"/>
        <v>5828117</v>
      </c>
      <c r="O36" s="60">
        <f t="shared" si="4"/>
        <v>1139497</v>
      </c>
      <c r="P36" s="60">
        <f t="shared" si="4"/>
        <v>793869</v>
      </c>
      <c r="Q36" s="60">
        <f t="shared" si="4"/>
        <v>3184255</v>
      </c>
      <c r="R36" s="60">
        <f t="shared" si="4"/>
        <v>5117621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11470741</v>
      </c>
      <c r="X36" s="60">
        <f t="shared" si="4"/>
        <v>27978000</v>
      </c>
      <c r="Y36" s="60">
        <f t="shared" si="4"/>
        <v>-16507259</v>
      </c>
      <c r="Z36" s="140">
        <f aca="true" t="shared" si="5" ref="Z36:Z49">+IF(X36&lt;&gt;0,+(Y36/X36)*100,0)</f>
        <v>-59.000854242619205</v>
      </c>
      <c r="AA36" s="155">
        <f>AA6+AA21</f>
        <v>37304000</v>
      </c>
    </row>
    <row r="37" spans="1:27" ht="12.75">
      <c r="A37" s="291" t="s">
        <v>206</v>
      </c>
      <c r="B37" s="142"/>
      <c r="C37" s="62">
        <f t="shared" si="4"/>
        <v>20000000</v>
      </c>
      <c r="D37" s="156">
        <f t="shared" si="4"/>
        <v>0</v>
      </c>
      <c r="E37" s="60">
        <f t="shared" si="4"/>
        <v>31000000</v>
      </c>
      <c r="F37" s="60">
        <f t="shared" si="4"/>
        <v>20000000</v>
      </c>
      <c r="G37" s="60">
        <f t="shared" si="4"/>
        <v>0</v>
      </c>
      <c r="H37" s="60">
        <f t="shared" si="4"/>
        <v>897865</v>
      </c>
      <c r="I37" s="60">
        <f t="shared" si="4"/>
        <v>5418134</v>
      </c>
      <c r="J37" s="60">
        <f t="shared" si="4"/>
        <v>6315999</v>
      </c>
      <c r="K37" s="60">
        <f t="shared" si="4"/>
        <v>0</v>
      </c>
      <c r="L37" s="60">
        <f t="shared" si="4"/>
        <v>2490868</v>
      </c>
      <c r="M37" s="60">
        <f t="shared" si="4"/>
        <v>2020746</v>
      </c>
      <c r="N37" s="60">
        <f t="shared" si="4"/>
        <v>4511614</v>
      </c>
      <c r="O37" s="60">
        <f t="shared" si="4"/>
        <v>2001632</v>
      </c>
      <c r="P37" s="60">
        <f t="shared" si="4"/>
        <v>4945550</v>
      </c>
      <c r="Q37" s="60">
        <f t="shared" si="4"/>
        <v>580569</v>
      </c>
      <c r="R37" s="60">
        <f t="shared" si="4"/>
        <v>7527751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18355364</v>
      </c>
      <c r="X37" s="60">
        <f t="shared" si="4"/>
        <v>15000000</v>
      </c>
      <c r="Y37" s="60">
        <f t="shared" si="4"/>
        <v>3355364</v>
      </c>
      <c r="Z37" s="140">
        <f t="shared" si="5"/>
        <v>22.369093333333335</v>
      </c>
      <c r="AA37" s="155">
        <f>AA7+AA22</f>
        <v>20000000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23610295</v>
      </c>
      <c r="D40" s="156">
        <f t="shared" si="4"/>
        <v>0</v>
      </c>
      <c r="E40" s="60">
        <f t="shared" si="4"/>
        <v>1700000</v>
      </c>
      <c r="F40" s="60">
        <f t="shared" si="4"/>
        <v>0</v>
      </c>
      <c r="G40" s="60">
        <f t="shared" si="4"/>
        <v>0</v>
      </c>
      <c r="H40" s="60">
        <f t="shared" si="4"/>
        <v>50000</v>
      </c>
      <c r="I40" s="60">
        <f t="shared" si="4"/>
        <v>171784</v>
      </c>
      <c r="J40" s="60">
        <f t="shared" si="4"/>
        <v>221784</v>
      </c>
      <c r="K40" s="60">
        <f t="shared" si="4"/>
        <v>188445</v>
      </c>
      <c r="L40" s="60">
        <f t="shared" si="4"/>
        <v>715529</v>
      </c>
      <c r="M40" s="60">
        <f t="shared" si="4"/>
        <v>553193</v>
      </c>
      <c r="N40" s="60">
        <f t="shared" si="4"/>
        <v>1457167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1678951</v>
      </c>
      <c r="X40" s="60">
        <f t="shared" si="4"/>
        <v>0</v>
      </c>
      <c r="Y40" s="60">
        <f t="shared" si="4"/>
        <v>1678951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80914295</v>
      </c>
      <c r="D41" s="294">
        <f t="shared" si="6"/>
        <v>0</v>
      </c>
      <c r="E41" s="295">
        <f t="shared" si="6"/>
        <v>78831000</v>
      </c>
      <c r="F41" s="295">
        <f t="shared" si="6"/>
        <v>57304000</v>
      </c>
      <c r="G41" s="295">
        <f t="shared" si="6"/>
        <v>487992</v>
      </c>
      <c r="H41" s="295">
        <f t="shared" si="6"/>
        <v>984876</v>
      </c>
      <c r="I41" s="295">
        <f t="shared" si="6"/>
        <v>5589918</v>
      </c>
      <c r="J41" s="295">
        <f t="shared" si="6"/>
        <v>7062786</v>
      </c>
      <c r="K41" s="295">
        <f t="shared" si="6"/>
        <v>593623</v>
      </c>
      <c r="L41" s="295">
        <f t="shared" si="6"/>
        <v>5625721</v>
      </c>
      <c r="M41" s="295">
        <f t="shared" si="6"/>
        <v>5577554</v>
      </c>
      <c r="N41" s="295">
        <f t="shared" si="6"/>
        <v>11796898</v>
      </c>
      <c r="O41" s="295">
        <f t="shared" si="6"/>
        <v>3141129</v>
      </c>
      <c r="P41" s="295">
        <f t="shared" si="6"/>
        <v>5739419</v>
      </c>
      <c r="Q41" s="295">
        <f t="shared" si="6"/>
        <v>3764824</v>
      </c>
      <c r="R41" s="295">
        <f t="shared" si="6"/>
        <v>12645372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31505056</v>
      </c>
      <c r="X41" s="295">
        <f t="shared" si="6"/>
        <v>42978000</v>
      </c>
      <c r="Y41" s="295">
        <f t="shared" si="6"/>
        <v>-11472944</v>
      </c>
      <c r="Z41" s="296">
        <f t="shared" si="5"/>
        <v>-26.694922983852205</v>
      </c>
      <c r="AA41" s="297">
        <f>SUM(AA36:AA40)</f>
        <v>57304000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600000</v>
      </c>
      <c r="G42" s="54">
        <f t="shared" si="7"/>
        <v>0</v>
      </c>
      <c r="H42" s="54">
        <f t="shared" si="7"/>
        <v>0</v>
      </c>
      <c r="I42" s="54">
        <f t="shared" si="7"/>
        <v>83380</v>
      </c>
      <c r="J42" s="54">
        <f t="shared" si="7"/>
        <v>83380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83380</v>
      </c>
      <c r="X42" s="54">
        <f t="shared" si="7"/>
        <v>450000</v>
      </c>
      <c r="Y42" s="54">
        <f t="shared" si="7"/>
        <v>-366620</v>
      </c>
      <c r="Z42" s="184">
        <f t="shared" si="5"/>
        <v>-81.47111111111111</v>
      </c>
      <c r="AA42" s="130">
        <f aca="true" t="shared" si="8" ref="AA42:AA48">AA12+AA27</f>
        <v>600000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11357424</v>
      </c>
      <c r="D45" s="129">
        <f t="shared" si="7"/>
        <v>0</v>
      </c>
      <c r="E45" s="54">
        <f t="shared" si="7"/>
        <v>16784000</v>
      </c>
      <c r="F45" s="54">
        <f t="shared" si="7"/>
        <v>45411516</v>
      </c>
      <c r="G45" s="54">
        <f t="shared" si="7"/>
        <v>2623384</v>
      </c>
      <c r="H45" s="54">
        <f t="shared" si="7"/>
        <v>904590</v>
      </c>
      <c r="I45" s="54">
        <f t="shared" si="7"/>
        <v>4421742</v>
      </c>
      <c r="J45" s="54">
        <f t="shared" si="7"/>
        <v>7949716</v>
      </c>
      <c r="K45" s="54">
        <f t="shared" si="7"/>
        <v>2460392</v>
      </c>
      <c r="L45" s="54">
        <f t="shared" si="7"/>
        <v>3155692</v>
      </c>
      <c r="M45" s="54">
        <f t="shared" si="7"/>
        <v>463972</v>
      </c>
      <c r="N45" s="54">
        <f t="shared" si="7"/>
        <v>6080056</v>
      </c>
      <c r="O45" s="54">
        <f t="shared" si="7"/>
        <v>531868</v>
      </c>
      <c r="P45" s="54">
        <f t="shared" si="7"/>
        <v>353186</v>
      </c>
      <c r="Q45" s="54">
        <f t="shared" si="7"/>
        <v>2022933</v>
      </c>
      <c r="R45" s="54">
        <f t="shared" si="7"/>
        <v>2907987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16937759</v>
      </c>
      <c r="X45" s="54">
        <f t="shared" si="7"/>
        <v>34058637</v>
      </c>
      <c r="Y45" s="54">
        <f t="shared" si="7"/>
        <v>-17120878</v>
      </c>
      <c r="Z45" s="184">
        <f t="shared" si="5"/>
        <v>-50.268829019787255</v>
      </c>
      <c r="AA45" s="130">
        <f t="shared" si="8"/>
        <v>45411516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14967</v>
      </c>
      <c r="J48" s="54">
        <f t="shared" si="7"/>
        <v>14967</v>
      </c>
      <c r="K48" s="54">
        <f t="shared" si="7"/>
        <v>394875</v>
      </c>
      <c r="L48" s="54">
        <f t="shared" si="7"/>
        <v>0</v>
      </c>
      <c r="M48" s="54">
        <f t="shared" si="7"/>
        <v>0</v>
      </c>
      <c r="N48" s="54">
        <f t="shared" si="7"/>
        <v>394875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409842</v>
      </c>
      <c r="X48" s="54">
        <f t="shared" si="7"/>
        <v>0</v>
      </c>
      <c r="Y48" s="54">
        <f t="shared" si="7"/>
        <v>409842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92271719</v>
      </c>
      <c r="D49" s="218">
        <f t="shared" si="9"/>
        <v>0</v>
      </c>
      <c r="E49" s="220">
        <f t="shared" si="9"/>
        <v>95615000</v>
      </c>
      <c r="F49" s="220">
        <f t="shared" si="9"/>
        <v>103315516</v>
      </c>
      <c r="G49" s="220">
        <f t="shared" si="9"/>
        <v>3111376</v>
      </c>
      <c r="H49" s="220">
        <f t="shared" si="9"/>
        <v>1889466</v>
      </c>
      <c r="I49" s="220">
        <f t="shared" si="9"/>
        <v>10110007</v>
      </c>
      <c r="J49" s="220">
        <f t="shared" si="9"/>
        <v>15110849</v>
      </c>
      <c r="K49" s="220">
        <f t="shared" si="9"/>
        <v>3448890</v>
      </c>
      <c r="L49" s="220">
        <f t="shared" si="9"/>
        <v>8781413</v>
      </c>
      <c r="M49" s="220">
        <f t="shared" si="9"/>
        <v>6041526</v>
      </c>
      <c r="N49" s="220">
        <f t="shared" si="9"/>
        <v>18271829</v>
      </c>
      <c r="O49" s="220">
        <f t="shared" si="9"/>
        <v>3672997</v>
      </c>
      <c r="P49" s="220">
        <f t="shared" si="9"/>
        <v>6092605</v>
      </c>
      <c r="Q49" s="220">
        <f t="shared" si="9"/>
        <v>5787757</v>
      </c>
      <c r="R49" s="220">
        <f t="shared" si="9"/>
        <v>15553359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48936037</v>
      </c>
      <c r="X49" s="220">
        <f t="shared" si="9"/>
        <v>77486637</v>
      </c>
      <c r="Y49" s="220">
        <f t="shared" si="9"/>
        <v>-28550600</v>
      </c>
      <c r="Z49" s="221">
        <f t="shared" si="5"/>
        <v>-36.84583704413446</v>
      </c>
      <c r="AA49" s="222">
        <f>SUM(AA41:AA48)</f>
        <v>103315516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4920000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2000000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100000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150000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2250000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2670000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685628</v>
      </c>
      <c r="D65" s="156">
        <v>730879</v>
      </c>
      <c r="E65" s="60">
        <v>730879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41966</v>
      </c>
      <c r="H66" s="275">
        <v>143530</v>
      </c>
      <c r="I66" s="275">
        <v>136205</v>
      </c>
      <c r="J66" s="275">
        <v>321701</v>
      </c>
      <c r="K66" s="275">
        <v>31347</v>
      </c>
      <c r="L66" s="275">
        <v>31347</v>
      </c>
      <c r="M66" s="275">
        <v>31347</v>
      </c>
      <c r="N66" s="275">
        <v>94041</v>
      </c>
      <c r="O66" s="275">
        <v>45061</v>
      </c>
      <c r="P66" s="275">
        <v>74787</v>
      </c>
      <c r="Q66" s="275">
        <v>72297</v>
      </c>
      <c r="R66" s="275">
        <v>192145</v>
      </c>
      <c r="S66" s="275"/>
      <c r="T66" s="275"/>
      <c r="U66" s="275"/>
      <c r="V66" s="275"/>
      <c r="W66" s="275">
        <v>607887</v>
      </c>
      <c r="X66" s="275"/>
      <c r="Y66" s="275">
        <v>607887</v>
      </c>
      <c r="Z66" s="140"/>
      <c r="AA66" s="277"/>
    </row>
    <row r="67" spans="1:27" ht="12.75">
      <c r="A67" s="311" t="s">
        <v>225</v>
      </c>
      <c r="B67" s="316"/>
      <c r="C67" s="62">
        <v>7422124</v>
      </c>
      <c r="D67" s="156">
        <v>4189121</v>
      </c>
      <c r="E67" s="60">
        <v>4189121</v>
      </c>
      <c r="F67" s="60"/>
      <c r="G67" s="60">
        <v>96670</v>
      </c>
      <c r="H67" s="60">
        <v>235200</v>
      </c>
      <c r="I67" s="60">
        <v>614989</v>
      </c>
      <c r="J67" s="60">
        <v>946859</v>
      </c>
      <c r="K67" s="60">
        <v>174776</v>
      </c>
      <c r="L67" s="60">
        <v>133783</v>
      </c>
      <c r="M67" s="60">
        <v>152705</v>
      </c>
      <c r="N67" s="60">
        <v>461264</v>
      </c>
      <c r="O67" s="60">
        <v>231599</v>
      </c>
      <c r="P67" s="60">
        <v>712625</v>
      </c>
      <c r="Q67" s="60">
        <v>157552</v>
      </c>
      <c r="R67" s="60">
        <v>1101776</v>
      </c>
      <c r="S67" s="60"/>
      <c r="T67" s="60"/>
      <c r="U67" s="60"/>
      <c r="V67" s="60"/>
      <c r="W67" s="60">
        <v>2509899</v>
      </c>
      <c r="X67" s="60"/>
      <c r="Y67" s="60">
        <v>2509899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8107752</v>
      </c>
      <c r="D69" s="218">
        <f t="shared" si="12"/>
        <v>4920000</v>
      </c>
      <c r="E69" s="220">
        <f t="shared" si="12"/>
        <v>4920000</v>
      </c>
      <c r="F69" s="220">
        <f t="shared" si="12"/>
        <v>0</v>
      </c>
      <c r="G69" s="220">
        <f t="shared" si="12"/>
        <v>138636</v>
      </c>
      <c r="H69" s="220">
        <f t="shared" si="12"/>
        <v>378730</v>
      </c>
      <c r="I69" s="220">
        <f t="shared" si="12"/>
        <v>751194</v>
      </c>
      <c r="J69" s="220">
        <f t="shared" si="12"/>
        <v>1268560</v>
      </c>
      <c r="K69" s="220">
        <f t="shared" si="12"/>
        <v>206123</v>
      </c>
      <c r="L69" s="220">
        <f t="shared" si="12"/>
        <v>165130</v>
      </c>
      <c r="M69" s="220">
        <f t="shared" si="12"/>
        <v>184052</v>
      </c>
      <c r="N69" s="220">
        <f t="shared" si="12"/>
        <v>555305</v>
      </c>
      <c r="O69" s="220">
        <f t="shared" si="12"/>
        <v>276660</v>
      </c>
      <c r="P69" s="220">
        <f t="shared" si="12"/>
        <v>787412</v>
      </c>
      <c r="Q69" s="220">
        <f t="shared" si="12"/>
        <v>229849</v>
      </c>
      <c r="R69" s="220">
        <f t="shared" si="12"/>
        <v>1293921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3117786</v>
      </c>
      <c r="X69" s="220">
        <f t="shared" si="12"/>
        <v>0</v>
      </c>
      <c r="Y69" s="220">
        <f t="shared" si="12"/>
        <v>3117786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80914295</v>
      </c>
      <c r="D5" s="357">
        <f t="shared" si="0"/>
        <v>0</v>
      </c>
      <c r="E5" s="356">
        <f t="shared" si="0"/>
        <v>78831000</v>
      </c>
      <c r="F5" s="358">
        <f t="shared" si="0"/>
        <v>57304000</v>
      </c>
      <c r="G5" s="358">
        <f t="shared" si="0"/>
        <v>487992</v>
      </c>
      <c r="H5" s="356">
        <f t="shared" si="0"/>
        <v>984876</v>
      </c>
      <c r="I5" s="356">
        <f t="shared" si="0"/>
        <v>5589918</v>
      </c>
      <c r="J5" s="358">
        <f t="shared" si="0"/>
        <v>7062786</v>
      </c>
      <c r="K5" s="358">
        <f t="shared" si="0"/>
        <v>593623</v>
      </c>
      <c r="L5" s="356">
        <f t="shared" si="0"/>
        <v>5625721</v>
      </c>
      <c r="M5" s="356">
        <f t="shared" si="0"/>
        <v>5577554</v>
      </c>
      <c r="N5" s="358">
        <f t="shared" si="0"/>
        <v>11796898</v>
      </c>
      <c r="O5" s="358">
        <f t="shared" si="0"/>
        <v>3141129</v>
      </c>
      <c r="P5" s="356">
        <f t="shared" si="0"/>
        <v>5739419</v>
      </c>
      <c r="Q5" s="356">
        <f t="shared" si="0"/>
        <v>3764824</v>
      </c>
      <c r="R5" s="358">
        <f t="shared" si="0"/>
        <v>12645372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31505056</v>
      </c>
      <c r="X5" s="356">
        <f t="shared" si="0"/>
        <v>42978000</v>
      </c>
      <c r="Y5" s="358">
        <f t="shared" si="0"/>
        <v>-11472944</v>
      </c>
      <c r="Z5" s="359">
        <f>+IF(X5&lt;&gt;0,+(Y5/X5)*100,0)</f>
        <v>-26.694922983852205</v>
      </c>
      <c r="AA5" s="360">
        <f>+AA6+AA8+AA11+AA13+AA15</f>
        <v>57304000</v>
      </c>
    </row>
    <row r="6" spans="1:27" ht="12.75">
      <c r="A6" s="361" t="s">
        <v>205</v>
      </c>
      <c r="B6" s="142"/>
      <c r="C6" s="60">
        <f>+C7</f>
        <v>37304000</v>
      </c>
      <c r="D6" s="340">
        <f aca="true" t="shared" si="1" ref="D6:AA6">+D7</f>
        <v>0</v>
      </c>
      <c r="E6" s="60">
        <f t="shared" si="1"/>
        <v>46131000</v>
      </c>
      <c r="F6" s="59">
        <f t="shared" si="1"/>
        <v>37304000</v>
      </c>
      <c r="G6" s="59">
        <f t="shared" si="1"/>
        <v>487992</v>
      </c>
      <c r="H6" s="60">
        <f t="shared" si="1"/>
        <v>37011</v>
      </c>
      <c r="I6" s="60">
        <f t="shared" si="1"/>
        <v>0</v>
      </c>
      <c r="J6" s="59">
        <f t="shared" si="1"/>
        <v>525003</v>
      </c>
      <c r="K6" s="59">
        <f t="shared" si="1"/>
        <v>405178</v>
      </c>
      <c r="L6" s="60">
        <f t="shared" si="1"/>
        <v>2419324</v>
      </c>
      <c r="M6" s="60">
        <f t="shared" si="1"/>
        <v>3003615</v>
      </c>
      <c r="N6" s="59">
        <f t="shared" si="1"/>
        <v>5828117</v>
      </c>
      <c r="O6" s="59">
        <f t="shared" si="1"/>
        <v>1139497</v>
      </c>
      <c r="P6" s="60">
        <f t="shared" si="1"/>
        <v>793869</v>
      </c>
      <c r="Q6" s="60">
        <f t="shared" si="1"/>
        <v>3184255</v>
      </c>
      <c r="R6" s="59">
        <f t="shared" si="1"/>
        <v>5117621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11470741</v>
      </c>
      <c r="X6" s="60">
        <f t="shared" si="1"/>
        <v>27978000</v>
      </c>
      <c r="Y6" s="59">
        <f t="shared" si="1"/>
        <v>-16507259</v>
      </c>
      <c r="Z6" s="61">
        <f>+IF(X6&lt;&gt;0,+(Y6/X6)*100,0)</f>
        <v>-59.000854242619205</v>
      </c>
      <c r="AA6" s="62">
        <f t="shared" si="1"/>
        <v>37304000</v>
      </c>
    </row>
    <row r="7" spans="1:27" ht="12.75">
      <c r="A7" s="291" t="s">
        <v>229</v>
      </c>
      <c r="B7" s="142"/>
      <c r="C7" s="60">
        <v>37304000</v>
      </c>
      <c r="D7" s="340"/>
      <c r="E7" s="60">
        <v>46131000</v>
      </c>
      <c r="F7" s="59">
        <v>37304000</v>
      </c>
      <c r="G7" s="59">
        <v>487992</v>
      </c>
      <c r="H7" s="60">
        <v>37011</v>
      </c>
      <c r="I7" s="60"/>
      <c r="J7" s="59">
        <v>525003</v>
      </c>
      <c r="K7" s="59">
        <v>405178</v>
      </c>
      <c r="L7" s="60">
        <v>2419324</v>
      </c>
      <c r="M7" s="60">
        <v>3003615</v>
      </c>
      <c r="N7" s="59">
        <v>5828117</v>
      </c>
      <c r="O7" s="59">
        <v>1139497</v>
      </c>
      <c r="P7" s="60">
        <v>793869</v>
      </c>
      <c r="Q7" s="60">
        <v>3184255</v>
      </c>
      <c r="R7" s="59">
        <v>5117621</v>
      </c>
      <c r="S7" s="59"/>
      <c r="T7" s="60"/>
      <c r="U7" s="60"/>
      <c r="V7" s="59"/>
      <c r="W7" s="59">
        <v>11470741</v>
      </c>
      <c r="X7" s="60">
        <v>27978000</v>
      </c>
      <c r="Y7" s="59">
        <v>-16507259</v>
      </c>
      <c r="Z7" s="61">
        <v>-59</v>
      </c>
      <c r="AA7" s="62">
        <v>37304000</v>
      </c>
    </row>
    <row r="8" spans="1:27" ht="12.75">
      <c r="A8" s="361" t="s">
        <v>206</v>
      </c>
      <c r="B8" s="142"/>
      <c r="C8" s="60">
        <f aca="true" t="shared" si="2" ref="C8:Y8">SUM(C9:C10)</f>
        <v>20000000</v>
      </c>
      <c r="D8" s="340">
        <f t="shared" si="2"/>
        <v>0</v>
      </c>
      <c r="E8" s="60">
        <f t="shared" si="2"/>
        <v>31000000</v>
      </c>
      <c r="F8" s="59">
        <f t="shared" si="2"/>
        <v>20000000</v>
      </c>
      <c r="G8" s="59">
        <f t="shared" si="2"/>
        <v>0</v>
      </c>
      <c r="H8" s="60">
        <f t="shared" si="2"/>
        <v>897865</v>
      </c>
      <c r="I8" s="60">
        <f t="shared" si="2"/>
        <v>5418134</v>
      </c>
      <c r="J8" s="59">
        <f t="shared" si="2"/>
        <v>6315999</v>
      </c>
      <c r="K8" s="59">
        <f t="shared" si="2"/>
        <v>0</v>
      </c>
      <c r="L8" s="60">
        <f t="shared" si="2"/>
        <v>2490868</v>
      </c>
      <c r="M8" s="60">
        <f t="shared" si="2"/>
        <v>2020746</v>
      </c>
      <c r="N8" s="59">
        <f t="shared" si="2"/>
        <v>4511614</v>
      </c>
      <c r="O8" s="59">
        <f t="shared" si="2"/>
        <v>2001632</v>
      </c>
      <c r="P8" s="60">
        <f t="shared" si="2"/>
        <v>4945550</v>
      </c>
      <c r="Q8" s="60">
        <f t="shared" si="2"/>
        <v>580569</v>
      </c>
      <c r="R8" s="59">
        <f t="shared" si="2"/>
        <v>7527751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18355364</v>
      </c>
      <c r="X8" s="60">
        <f t="shared" si="2"/>
        <v>15000000</v>
      </c>
      <c r="Y8" s="59">
        <f t="shared" si="2"/>
        <v>3355364</v>
      </c>
      <c r="Z8" s="61">
        <f>+IF(X8&lt;&gt;0,+(Y8/X8)*100,0)</f>
        <v>22.369093333333335</v>
      </c>
      <c r="AA8" s="62">
        <f>SUM(AA9:AA10)</f>
        <v>20000000</v>
      </c>
    </row>
    <row r="9" spans="1:27" ht="12.75">
      <c r="A9" s="291" t="s">
        <v>230</v>
      </c>
      <c r="B9" s="142"/>
      <c r="C9" s="60">
        <v>20000000</v>
      </c>
      <c r="D9" s="340"/>
      <c r="E9" s="60">
        <v>30000000</v>
      </c>
      <c r="F9" s="59">
        <v>20000000</v>
      </c>
      <c r="G9" s="59"/>
      <c r="H9" s="60">
        <v>897865</v>
      </c>
      <c r="I9" s="60">
        <v>5418134</v>
      </c>
      <c r="J9" s="59">
        <v>6315999</v>
      </c>
      <c r="K9" s="59"/>
      <c r="L9" s="60">
        <v>2490868</v>
      </c>
      <c r="M9" s="60">
        <v>2020746</v>
      </c>
      <c r="N9" s="59">
        <v>4511614</v>
      </c>
      <c r="O9" s="59">
        <v>1950623</v>
      </c>
      <c r="P9" s="60">
        <v>4945550</v>
      </c>
      <c r="Q9" s="60">
        <v>580569</v>
      </c>
      <c r="R9" s="59">
        <v>7476742</v>
      </c>
      <c r="S9" s="59"/>
      <c r="T9" s="60"/>
      <c r="U9" s="60"/>
      <c r="V9" s="59"/>
      <c r="W9" s="59">
        <v>18304355</v>
      </c>
      <c r="X9" s="60">
        <v>15000000</v>
      </c>
      <c r="Y9" s="59">
        <v>3304355</v>
      </c>
      <c r="Z9" s="61">
        <v>22.03</v>
      </c>
      <c r="AA9" s="62">
        <v>20000000</v>
      </c>
    </row>
    <row r="10" spans="1:27" ht="12.75">
      <c r="A10" s="291" t="s">
        <v>231</v>
      </c>
      <c r="B10" s="142"/>
      <c r="C10" s="60"/>
      <c r="D10" s="340"/>
      <c r="E10" s="60">
        <v>1000000</v>
      </c>
      <c r="F10" s="59"/>
      <c r="G10" s="59"/>
      <c r="H10" s="60"/>
      <c r="I10" s="60"/>
      <c r="J10" s="59"/>
      <c r="K10" s="59"/>
      <c r="L10" s="60"/>
      <c r="M10" s="60"/>
      <c r="N10" s="59"/>
      <c r="O10" s="59">
        <v>51009</v>
      </c>
      <c r="P10" s="60"/>
      <c r="Q10" s="60"/>
      <c r="R10" s="59">
        <v>51009</v>
      </c>
      <c r="S10" s="59"/>
      <c r="T10" s="60"/>
      <c r="U10" s="60"/>
      <c r="V10" s="59"/>
      <c r="W10" s="59">
        <v>51009</v>
      </c>
      <c r="X10" s="60"/>
      <c r="Y10" s="59">
        <v>51009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23610295</v>
      </c>
      <c r="D15" s="340">
        <f t="shared" si="5"/>
        <v>0</v>
      </c>
      <c r="E15" s="60">
        <f t="shared" si="5"/>
        <v>1700000</v>
      </c>
      <c r="F15" s="59">
        <f t="shared" si="5"/>
        <v>0</v>
      </c>
      <c r="G15" s="59">
        <f t="shared" si="5"/>
        <v>0</v>
      </c>
      <c r="H15" s="60">
        <f t="shared" si="5"/>
        <v>50000</v>
      </c>
      <c r="I15" s="60">
        <f t="shared" si="5"/>
        <v>171784</v>
      </c>
      <c r="J15" s="59">
        <f t="shared" si="5"/>
        <v>221784</v>
      </c>
      <c r="K15" s="59">
        <f t="shared" si="5"/>
        <v>188445</v>
      </c>
      <c r="L15" s="60">
        <f t="shared" si="5"/>
        <v>715529</v>
      </c>
      <c r="M15" s="60">
        <f t="shared" si="5"/>
        <v>553193</v>
      </c>
      <c r="N15" s="59">
        <f t="shared" si="5"/>
        <v>1457167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1678951</v>
      </c>
      <c r="X15" s="60">
        <f t="shared" si="5"/>
        <v>0</v>
      </c>
      <c r="Y15" s="59">
        <f t="shared" si="5"/>
        <v>1678951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>
        <v>553193</v>
      </c>
      <c r="N16" s="59">
        <v>553193</v>
      </c>
      <c r="O16" s="59"/>
      <c r="P16" s="60"/>
      <c r="Q16" s="60"/>
      <c r="R16" s="59"/>
      <c r="S16" s="59"/>
      <c r="T16" s="60"/>
      <c r="U16" s="60"/>
      <c r="V16" s="59"/>
      <c r="W16" s="59">
        <v>553193</v>
      </c>
      <c r="X16" s="60"/>
      <c r="Y16" s="59">
        <v>553193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23610295</v>
      </c>
      <c r="D20" s="340"/>
      <c r="E20" s="60">
        <v>1700000</v>
      </c>
      <c r="F20" s="59"/>
      <c r="G20" s="59"/>
      <c r="H20" s="60">
        <v>50000</v>
      </c>
      <c r="I20" s="60">
        <v>171784</v>
      </c>
      <c r="J20" s="59">
        <v>221784</v>
      </c>
      <c r="K20" s="59">
        <v>188445</v>
      </c>
      <c r="L20" s="60">
        <v>715529</v>
      </c>
      <c r="M20" s="60"/>
      <c r="N20" s="59">
        <v>903974</v>
      </c>
      <c r="O20" s="59"/>
      <c r="P20" s="60"/>
      <c r="Q20" s="60"/>
      <c r="R20" s="59"/>
      <c r="S20" s="59"/>
      <c r="T20" s="60"/>
      <c r="U20" s="60"/>
      <c r="V20" s="59"/>
      <c r="W20" s="59">
        <v>1125758</v>
      </c>
      <c r="X20" s="60"/>
      <c r="Y20" s="59">
        <v>1125758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600000</v>
      </c>
      <c r="G22" s="345">
        <f t="shared" si="6"/>
        <v>0</v>
      </c>
      <c r="H22" s="343">
        <f t="shared" si="6"/>
        <v>0</v>
      </c>
      <c r="I22" s="343">
        <f t="shared" si="6"/>
        <v>83380</v>
      </c>
      <c r="J22" s="345">
        <f t="shared" si="6"/>
        <v>83380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83380</v>
      </c>
      <c r="X22" s="343">
        <f t="shared" si="6"/>
        <v>450000</v>
      </c>
      <c r="Y22" s="345">
        <f t="shared" si="6"/>
        <v>-366620</v>
      </c>
      <c r="Z22" s="336">
        <f>+IF(X22&lt;&gt;0,+(Y22/X22)*100,0)</f>
        <v>-81.47111111111111</v>
      </c>
      <c r="AA22" s="350">
        <f>SUM(AA23:AA32)</f>
        <v>600000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>
        <v>600000</v>
      </c>
      <c r="G25" s="59"/>
      <c r="H25" s="60"/>
      <c r="I25" s="60">
        <v>83380</v>
      </c>
      <c r="J25" s="59">
        <v>83380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83380</v>
      </c>
      <c r="X25" s="60">
        <v>450000</v>
      </c>
      <c r="Y25" s="59">
        <v>-366620</v>
      </c>
      <c r="Z25" s="61">
        <v>-81.47</v>
      </c>
      <c r="AA25" s="62">
        <v>600000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11357424</v>
      </c>
      <c r="D40" s="344">
        <f t="shared" si="9"/>
        <v>0</v>
      </c>
      <c r="E40" s="343">
        <f t="shared" si="9"/>
        <v>16784000</v>
      </c>
      <c r="F40" s="345">
        <f t="shared" si="9"/>
        <v>45411516</v>
      </c>
      <c r="G40" s="345">
        <f t="shared" si="9"/>
        <v>2623384</v>
      </c>
      <c r="H40" s="343">
        <f t="shared" si="9"/>
        <v>904590</v>
      </c>
      <c r="I40" s="343">
        <f t="shared" si="9"/>
        <v>4421742</v>
      </c>
      <c r="J40" s="345">
        <f t="shared" si="9"/>
        <v>7949716</v>
      </c>
      <c r="K40" s="345">
        <f t="shared" si="9"/>
        <v>2460392</v>
      </c>
      <c r="L40" s="343">
        <f t="shared" si="9"/>
        <v>3155692</v>
      </c>
      <c r="M40" s="343">
        <f t="shared" si="9"/>
        <v>463972</v>
      </c>
      <c r="N40" s="345">
        <f t="shared" si="9"/>
        <v>6080056</v>
      </c>
      <c r="O40" s="345">
        <f t="shared" si="9"/>
        <v>531868</v>
      </c>
      <c r="P40" s="343">
        <f t="shared" si="9"/>
        <v>353186</v>
      </c>
      <c r="Q40" s="343">
        <f t="shared" si="9"/>
        <v>2022933</v>
      </c>
      <c r="R40" s="345">
        <f t="shared" si="9"/>
        <v>2907987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16937759</v>
      </c>
      <c r="X40" s="343">
        <f t="shared" si="9"/>
        <v>34058637</v>
      </c>
      <c r="Y40" s="345">
        <f t="shared" si="9"/>
        <v>-17120878</v>
      </c>
      <c r="Z40" s="336">
        <f>+IF(X40&lt;&gt;0,+(Y40/X40)*100,0)</f>
        <v>-50.268829019787255</v>
      </c>
      <c r="AA40" s="350">
        <f>SUM(AA41:AA49)</f>
        <v>45411516</v>
      </c>
    </row>
    <row r="41" spans="1:27" ht="12.75">
      <c r="A41" s="361" t="s">
        <v>248</v>
      </c>
      <c r="B41" s="142"/>
      <c r="C41" s="362">
        <v>2151495</v>
      </c>
      <c r="D41" s="363"/>
      <c r="E41" s="362">
        <v>2400000</v>
      </c>
      <c r="F41" s="364">
        <v>4100000</v>
      </c>
      <c r="G41" s="364">
        <v>425290</v>
      </c>
      <c r="H41" s="362">
        <v>876330</v>
      </c>
      <c r="I41" s="362"/>
      <c r="J41" s="364">
        <v>1301620</v>
      </c>
      <c r="K41" s="364">
        <v>2388504</v>
      </c>
      <c r="L41" s="362">
        <v>10660</v>
      </c>
      <c r="M41" s="362"/>
      <c r="N41" s="364">
        <v>2399164</v>
      </c>
      <c r="O41" s="364"/>
      <c r="P41" s="362"/>
      <c r="Q41" s="362"/>
      <c r="R41" s="364"/>
      <c r="S41" s="364"/>
      <c r="T41" s="362"/>
      <c r="U41" s="362"/>
      <c r="V41" s="364"/>
      <c r="W41" s="364">
        <v>3700784</v>
      </c>
      <c r="X41" s="362">
        <v>3075000</v>
      </c>
      <c r="Y41" s="364">
        <v>625784</v>
      </c>
      <c r="Z41" s="365">
        <v>20.35</v>
      </c>
      <c r="AA41" s="366">
        <v>4100000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4337131</v>
      </c>
      <c r="D43" s="369"/>
      <c r="E43" s="305">
        <v>3784000</v>
      </c>
      <c r="F43" s="370">
        <v>29635435</v>
      </c>
      <c r="G43" s="370">
        <v>1880492</v>
      </c>
      <c r="H43" s="305"/>
      <c r="I43" s="305">
        <v>4042048</v>
      </c>
      <c r="J43" s="370">
        <v>5922540</v>
      </c>
      <c r="K43" s="370"/>
      <c r="L43" s="305">
        <v>2687655</v>
      </c>
      <c r="M43" s="305">
        <v>139671</v>
      </c>
      <c r="N43" s="370">
        <v>2827326</v>
      </c>
      <c r="O43" s="370">
        <v>308697</v>
      </c>
      <c r="P43" s="305"/>
      <c r="Q43" s="305">
        <v>375438</v>
      </c>
      <c r="R43" s="370">
        <v>684135</v>
      </c>
      <c r="S43" s="370"/>
      <c r="T43" s="305"/>
      <c r="U43" s="305"/>
      <c r="V43" s="370"/>
      <c r="W43" s="370">
        <v>9434001</v>
      </c>
      <c r="X43" s="305">
        <v>22226576</v>
      </c>
      <c r="Y43" s="370">
        <v>-12792575</v>
      </c>
      <c r="Z43" s="371">
        <v>-57.56</v>
      </c>
      <c r="AA43" s="303">
        <v>29635435</v>
      </c>
    </row>
    <row r="44" spans="1:27" ht="12.75">
      <c r="A44" s="361" t="s">
        <v>251</v>
      </c>
      <c r="B44" s="136"/>
      <c r="C44" s="60">
        <v>1533798</v>
      </c>
      <c r="D44" s="368"/>
      <c r="E44" s="54">
        <v>5000000</v>
      </c>
      <c r="F44" s="53">
        <v>3839124</v>
      </c>
      <c r="G44" s="53">
        <v>30884</v>
      </c>
      <c r="H44" s="54">
        <v>900</v>
      </c>
      <c r="I44" s="54">
        <v>161007</v>
      </c>
      <c r="J44" s="53">
        <v>192791</v>
      </c>
      <c r="K44" s="53">
        <v>71888</v>
      </c>
      <c r="L44" s="54">
        <v>15094</v>
      </c>
      <c r="M44" s="54">
        <v>49674</v>
      </c>
      <c r="N44" s="53">
        <v>136656</v>
      </c>
      <c r="O44" s="53">
        <v>80048</v>
      </c>
      <c r="P44" s="54">
        <v>168890</v>
      </c>
      <c r="Q44" s="54">
        <v>61945</v>
      </c>
      <c r="R44" s="53">
        <v>310883</v>
      </c>
      <c r="S44" s="53"/>
      <c r="T44" s="54"/>
      <c r="U44" s="54"/>
      <c r="V44" s="53"/>
      <c r="W44" s="53">
        <v>640330</v>
      </c>
      <c r="X44" s="54">
        <v>2879343</v>
      </c>
      <c r="Y44" s="53">
        <v>-2239013</v>
      </c>
      <c r="Z44" s="94">
        <v>-77.76</v>
      </c>
      <c r="AA44" s="95">
        <v>3839124</v>
      </c>
    </row>
    <row r="45" spans="1:27" ht="12.75">
      <c r="A45" s="361" t="s">
        <v>252</v>
      </c>
      <c r="B45" s="136"/>
      <c r="C45" s="60"/>
      <c r="D45" s="368"/>
      <c r="E45" s="54">
        <v>100000</v>
      </c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3335000</v>
      </c>
      <c r="D47" s="368"/>
      <c r="E47" s="54">
        <v>3800000</v>
      </c>
      <c r="F47" s="53">
        <v>600000</v>
      </c>
      <c r="G47" s="53"/>
      <c r="H47" s="54"/>
      <c r="I47" s="54">
        <v>212160</v>
      </c>
      <c r="J47" s="53">
        <v>212160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212160</v>
      </c>
      <c r="X47" s="54">
        <v>450000</v>
      </c>
      <c r="Y47" s="53">
        <v>-237840</v>
      </c>
      <c r="Z47" s="94">
        <v>-52.85</v>
      </c>
      <c r="AA47" s="95">
        <v>600000</v>
      </c>
    </row>
    <row r="48" spans="1:27" ht="12.75">
      <c r="A48" s="361" t="s">
        <v>255</v>
      </c>
      <c r="B48" s="136"/>
      <c r="C48" s="60"/>
      <c r="D48" s="368"/>
      <c r="E48" s="54">
        <v>1000000</v>
      </c>
      <c r="F48" s="53">
        <v>600000</v>
      </c>
      <c r="G48" s="53"/>
      <c r="H48" s="54">
        <v>27360</v>
      </c>
      <c r="I48" s="54">
        <v>6527</v>
      </c>
      <c r="J48" s="53">
        <v>33887</v>
      </c>
      <c r="K48" s="53"/>
      <c r="L48" s="54">
        <v>442283</v>
      </c>
      <c r="M48" s="54">
        <v>274627</v>
      </c>
      <c r="N48" s="53">
        <v>716910</v>
      </c>
      <c r="O48" s="53">
        <v>143123</v>
      </c>
      <c r="P48" s="54">
        <v>184296</v>
      </c>
      <c r="Q48" s="54">
        <v>1496760</v>
      </c>
      <c r="R48" s="53">
        <v>1824179</v>
      </c>
      <c r="S48" s="53"/>
      <c r="T48" s="54"/>
      <c r="U48" s="54"/>
      <c r="V48" s="53"/>
      <c r="W48" s="53">
        <v>2574976</v>
      </c>
      <c r="X48" s="54">
        <v>450000</v>
      </c>
      <c r="Y48" s="53">
        <v>2124976</v>
      </c>
      <c r="Z48" s="94">
        <v>472.22</v>
      </c>
      <c r="AA48" s="95">
        <v>600000</v>
      </c>
    </row>
    <row r="49" spans="1:27" ht="12.75">
      <c r="A49" s="361" t="s">
        <v>93</v>
      </c>
      <c r="B49" s="136"/>
      <c r="C49" s="54"/>
      <c r="D49" s="368"/>
      <c r="E49" s="54">
        <v>700000</v>
      </c>
      <c r="F49" s="53">
        <v>6636957</v>
      </c>
      <c r="G49" s="53">
        <v>286718</v>
      </c>
      <c r="H49" s="54"/>
      <c r="I49" s="54"/>
      <c r="J49" s="53">
        <v>286718</v>
      </c>
      <c r="K49" s="53"/>
      <c r="L49" s="54"/>
      <c r="M49" s="54"/>
      <c r="N49" s="53"/>
      <c r="O49" s="53"/>
      <c r="P49" s="54"/>
      <c r="Q49" s="54">
        <v>88790</v>
      </c>
      <c r="R49" s="53">
        <v>88790</v>
      </c>
      <c r="S49" s="53"/>
      <c r="T49" s="54"/>
      <c r="U49" s="54"/>
      <c r="V49" s="53"/>
      <c r="W49" s="53">
        <v>375508</v>
      </c>
      <c r="X49" s="54">
        <v>4977718</v>
      </c>
      <c r="Y49" s="53">
        <v>-4602210</v>
      </c>
      <c r="Z49" s="94">
        <v>-92.46</v>
      </c>
      <c r="AA49" s="95">
        <v>6636957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14967</v>
      </c>
      <c r="J57" s="345">
        <f t="shared" si="13"/>
        <v>14967</v>
      </c>
      <c r="K57" s="345">
        <f t="shared" si="13"/>
        <v>394875</v>
      </c>
      <c r="L57" s="343">
        <f t="shared" si="13"/>
        <v>0</v>
      </c>
      <c r="M57" s="343">
        <f t="shared" si="13"/>
        <v>0</v>
      </c>
      <c r="N57" s="345">
        <f t="shared" si="13"/>
        <v>394875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409842</v>
      </c>
      <c r="X57" s="343">
        <f t="shared" si="13"/>
        <v>0</v>
      </c>
      <c r="Y57" s="345">
        <f t="shared" si="13"/>
        <v>409842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>
        <v>14967</v>
      </c>
      <c r="J58" s="59">
        <v>14967</v>
      </c>
      <c r="K58" s="59">
        <v>394875</v>
      </c>
      <c r="L58" s="60"/>
      <c r="M58" s="60"/>
      <c r="N58" s="59">
        <v>394875</v>
      </c>
      <c r="O58" s="59"/>
      <c r="P58" s="60"/>
      <c r="Q58" s="60"/>
      <c r="R58" s="59"/>
      <c r="S58" s="59"/>
      <c r="T58" s="60"/>
      <c r="U58" s="60"/>
      <c r="V58" s="59"/>
      <c r="W58" s="59">
        <v>409842</v>
      </c>
      <c r="X58" s="60"/>
      <c r="Y58" s="59">
        <v>409842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92271719</v>
      </c>
      <c r="D60" s="346">
        <f t="shared" si="14"/>
        <v>0</v>
      </c>
      <c r="E60" s="219">
        <f t="shared" si="14"/>
        <v>95615000</v>
      </c>
      <c r="F60" s="264">
        <f t="shared" si="14"/>
        <v>103315516</v>
      </c>
      <c r="G60" s="264">
        <f t="shared" si="14"/>
        <v>3111376</v>
      </c>
      <c r="H60" s="219">
        <f t="shared" si="14"/>
        <v>1889466</v>
      </c>
      <c r="I60" s="219">
        <f t="shared" si="14"/>
        <v>10110007</v>
      </c>
      <c r="J60" s="264">
        <f t="shared" si="14"/>
        <v>15110849</v>
      </c>
      <c r="K60" s="264">
        <f t="shared" si="14"/>
        <v>3448890</v>
      </c>
      <c r="L60" s="219">
        <f t="shared" si="14"/>
        <v>8781413</v>
      </c>
      <c r="M60" s="219">
        <f t="shared" si="14"/>
        <v>6041526</v>
      </c>
      <c r="N60" s="264">
        <f t="shared" si="14"/>
        <v>18271829</v>
      </c>
      <c r="O60" s="264">
        <f t="shared" si="14"/>
        <v>3672997</v>
      </c>
      <c r="P60" s="219">
        <f t="shared" si="14"/>
        <v>6092605</v>
      </c>
      <c r="Q60" s="219">
        <f t="shared" si="14"/>
        <v>5787757</v>
      </c>
      <c r="R60" s="264">
        <f t="shared" si="14"/>
        <v>15553359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48936037</v>
      </c>
      <c r="X60" s="219">
        <f t="shared" si="14"/>
        <v>77486637</v>
      </c>
      <c r="Y60" s="264">
        <f t="shared" si="14"/>
        <v>-28550600</v>
      </c>
      <c r="Z60" s="337">
        <f>+IF(X60&lt;&gt;0,+(Y60/X60)*100,0)</f>
        <v>-36.84583704413446</v>
      </c>
      <c r="AA60" s="232">
        <f>+AA57+AA54+AA51+AA40+AA37+AA34+AA22+AA5</f>
        <v>103315516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2017-05-05T12:10:10Z</dcterms:created>
  <dcterms:modified xsi:type="dcterms:W3CDTF">2017-05-05T12:10:14Z</dcterms:modified>
  <cp:category/>
  <cp:version/>
  <cp:contentType/>
  <cp:contentStatus/>
</cp:coreProperties>
</file>