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<sst xmlns="http://schemas.openxmlformats.org/spreadsheetml/2006/main" count="857" uniqueCount="303">
  <si>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Sakhisizwe(EC138)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</si>
  <si>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</si>
  <si>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</si>
  <si>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</si>
  <si>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</si>
  <si>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</si>
  <si>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</si>
  <si>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</si>
  <si>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</si>
  <si>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</si>
  <si>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</si>
  <si>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</si>
  <si>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</si>
  <si>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</si>
  <si>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</si>
  <si>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</si>
  <si>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</si>
  <si>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</si>
  <si>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</si>
  <si>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</si>
  <si>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</si>
  <si>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</si>
  <si>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</si>
  <si>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</si>
  <si>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</si>
  <si>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</si>
  <si>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</si>
  <si>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</si>
  <si>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</si>
  <si>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</si>
  <si>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</si>
  <si>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</si>
  <si>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</si>
  <si>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</si>
  <si>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</si>
  <si>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</si>
  <si>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</si>
  <si>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</si>
  <si>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</si>
  <si>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</si>
  <si>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</si>
  <si>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</si>
  <si>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</si>
  <si>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</si>
  <si>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</si>
  <si>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</si>
  <si>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</si>
  <si>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</si>
  <si>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</si>
  <si>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</si>
  <si>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</si>
  <si>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</si>
  <si>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</si>
  <si>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</si>
  <si>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</si>
  <si>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</si>
  <si>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</si>
  <si>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</si>
  <si>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</si>
  <si>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</si>
  <si>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</si>
  <si>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</si>
  <si>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</si>
  <si>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</si>
  <si>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</si>
  <si>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</si>
  <si>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</si>
  <si>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</si>
  <si>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</si>
  <si>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</si>
  <si>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Sakhisizwe(EC138)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</si>
  <si>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</si>
  <si>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</si>
  <si>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</si>
  <si>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</si>
  <si>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</si>
  <si>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</si>
  <si>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</si>
  <si>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</si>
  <si>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</si>
  <si>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</si>
  <si>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</si>
  <si>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</si>
  <si>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</si>
  <si>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</si>
  <si>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</si>
  <si>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</si>
  <si>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</si>
  <si>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</si>
  <si>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</si>
  <si>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</si>
  <si>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</si>
  <si>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</si>
  <si>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</si>
  <si>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</si>
  <si>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</si>
  <si>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</si>
  <si>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</si>
  <si>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</si>
  <si>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</si>
  <si>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Sakhisizwe(EC138)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</si>
  <si>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</si>
  <si>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</si>
  <si>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</si>
  <si>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</si>
  <si>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</si>
  <si>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</si>
  <si>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</si>
  <si>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</si>
  <si>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</si>
  <si>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</si>
  <si>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</si>
  <si>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</si>
  <si>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</si>
  <si>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</si>
  <si>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</si>
  <si>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</si>
  <si>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</si>
  <si>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</si>
  <si>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</si>
  <si>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</si>
  <si>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</si>
  <si>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</si>
  <si>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</si>
  <si>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</si>
  <si>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</si>
  <si>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</si>
  <si>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</si>
  <si>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</si>
  <si>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Sakhisizwe(EC138)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</si>
  <si>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</si>
  <si>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</si>
  <si>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</si>
  <si>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</si>
  <si>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</si>
  <si>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</si>
  <si>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</si>
  <si>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</si>
  <si>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</si>
  <si>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</si>
  <si>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Sakhisizwe(EC138)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</si>
  <si>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</si>
  <si>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</si>
  <si>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</si>
  <si>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</si>
  <si>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</si>
  <si>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</si>
  <si>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</si>
  <si>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</si>
  <si>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</si>
  <si>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</si>
  <si>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</si>
  <si>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</si>
  <si>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</si>
  <si>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</si>
  <si>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</si>
  <si>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</si>
  <si>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</si>
  <si>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</si>
  <si>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</si>
  <si>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</si>
  <si>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</si>
  <si>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</si>
  <si>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</si>
  <si>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</si>
  <si>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</si>
  <si>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</si>
  <si>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</si>
  <si>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</si>
  <si>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</si>
  <si>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</si>
  <si>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</si>
  <si>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</si>
  <si>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</si>
  <si>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Sakhisizwe(EC138)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</si>
  <si>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</si>
  <si>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</si>
  <si>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</si>
  <si>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</si>
  <si>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</si>
  <si>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</si>
  <si>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</si>
  <si>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</si>
  <si>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</si>
  <si>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</si>
  <si>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</si>
  <si>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</si>
  <si>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</si>
  <si>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</si>
  <si>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</si>
  <si>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</si>
  <si>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</si>
  <si>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</si>
  <si>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</si>
  <si>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</si>
  <si>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</si>
  <si>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</si>
  <si>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</si>
  <si>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</si>
  <si>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</si>
  <si>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</si>
  <si>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</si>
  <si>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Sakhisizwe(EC138)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</si>
  <si>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</si>
  <si>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</si>
  <si>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</si>
  <si>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</si>
  <si>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</si>
  <si>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</si>
  <si>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</si>
  <si>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</si>
  <si>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</si>
  <si>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</si>
  <si>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</si>
  <si>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</si>
  <si>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</si>
  <si>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</si>
  <si>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</si>
  <si>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</si>
  <si>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</si>
  <si>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</si>
  <si>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</si>
  <si>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</si>
  <si>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</si>
  <si>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</si>
  <si>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</si>
  <si>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</si>
  <si>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Sakhisizwe(EC138)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</si>
  <si>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</si>
  <si>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</si>
  <si>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</si>
  <si>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</si>
  <si>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</si>
  <si>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</si>
  <si>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</si>
  <si>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</si>
  <si>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</si>
  <si>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</si>
  <si>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</si>
  <si>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</si>
  <si>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</si>
  <si>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</si>
  <si>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</si>
  <si>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</si>
  <si>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</si>
  <si>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</si>
  <si>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</si>
  <si>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</si>
  <si>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</si>
  <si>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</si>
  <si>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</si>
  <si>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</si>
  <si>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</si>
  <si>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</si>
  <si>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</si>
  <si>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</si>
  <si>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</si>
  <si>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</si>
  <si>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</si>
  <si>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</si>
  <si>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</si>
  <si>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</si>
  <si>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</si>
  <si>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Sakhisizwe(EC138)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</si>
  <si>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</si>
  <si>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</si>
  <si>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Sakhisizwe(EC138)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</si>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</sst>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5259315</v>
      </c>
      <c r="C5" s="19">
        <v>0</v>
      </c>
      <c r="D5" s="59">
        <v>5451560</v>
      </c>
      <c r="E5" s="60">
        <v>5451560</v>
      </c>
      <c r="F5" s="60">
        <v>6845</v>
      </c>
      <c r="G5" s="60">
        <v>8110988</v>
      </c>
      <c r="H5" s="60">
        <v>306537</v>
      </c>
      <c r="I5" s="60">
        <v>8424370</v>
      </c>
      <c r="J5" s="60">
        <v>0</v>
      </c>
      <c r="K5" s="60">
        <v>325604</v>
      </c>
      <c r="L5" s="60">
        <v>317179</v>
      </c>
      <c r="M5" s="60">
        <v>642783</v>
      </c>
      <c r="N5" s="60">
        <v>325759</v>
      </c>
      <c r="O5" s="60">
        <v>304377</v>
      </c>
      <c r="P5" s="60">
        <v>308035</v>
      </c>
      <c r="Q5" s="60">
        <v>938171</v>
      </c>
      <c r="R5" s="60">
        <v>0</v>
      </c>
      <c r="S5" s="60">
        <v>0</v>
      </c>
      <c r="T5" s="60">
        <v>0</v>
      </c>
      <c r="U5" s="60">
        <v>0</v>
      </c>
      <c r="V5" s="60">
        <v>10005324</v>
      </c>
      <c r="W5" s="60">
        <v>4088673</v>
      </c>
      <c r="X5" s="60">
        <v>5916651</v>
      </c>
      <c r="Y5" s="61">
        <v>144.71</v>
      </c>
      <c r="Z5" s="62">
        <v>5451560</v>
      </c>
    </row>
    <row r="6" spans="1:26" ht="12.75">
      <c r="A6" s="58" t="s">
        <v>32</v>
      </c>
      <c r="B6" s="19">
        <v>10572439</v>
      </c>
      <c r="C6" s="19">
        <v>0</v>
      </c>
      <c r="D6" s="59">
        <v>15075684</v>
      </c>
      <c r="E6" s="60">
        <v>15075684</v>
      </c>
      <c r="F6" s="60">
        <v>1035372</v>
      </c>
      <c r="G6" s="60">
        <v>1239513</v>
      </c>
      <c r="H6" s="60">
        <v>691452</v>
      </c>
      <c r="I6" s="60">
        <v>2966337</v>
      </c>
      <c r="J6" s="60">
        <v>0</v>
      </c>
      <c r="K6" s="60">
        <v>800665</v>
      </c>
      <c r="L6" s="60">
        <v>762288</v>
      </c>
      <c r="M6" s="60">
        <v>1562953</v>
      </c>
      <c r="N6" s="60">
        <v>776893</v>
      </c>
      <c r="O6" s="60">
        <v>661920</v>
      </c>
      <c r="P6" s="60">
        <v>728419</v>
      </c>
      <c r="Q6" s="60">
        <v>2167232</v>
      </c>
      <c r="R6" s="60">
        <v>0</v>
      </c>
      <c r="S6" s="60">
        <v>0</v>
      </c>
      <c r="T6" s="60">
        <v>0</v>
      </c>
      <c r="U6" s="60">
        <v>0</v>
      </c>
      <c r="V6" s="60">
        <v>6696522</v>
      </c>
      <c r="W6" s="60">
        <v>11306763</v>
      </c>
      <c r="X6" s="60">
        <v>-4610241</v>
      </c>
      <c r="Y6" s="61">
        <v>-40.77</v>
      </c>
      <c r="Z6" s="62">
        <v>15075684</v>
      </c>
    </row>
    <row r="7" spans="1:26" ht="12.75">
      <c r="A7" s="58" t="s">
        <v>33</v>
      </c>
      <c r="B7" s="19">
        <v>975891</v>
      </c>
      <c r="C7" s="19">
        <v>0</v>
      </c>
      <c r="D7" s="59">
        <v>456000</v>
      </c>
      <c r="E7" s="60">
        <v>456000</v>
      </c>
      <c r="F7" s="60">
        <v>65697</v>
      </c>
      <c r="G7" s="60">
        <v>116944</v>
      </c>
      <c r="H7" s="60">
        <v>91937</v>
      </c>
      <c r="I7" s="60">
        <v>274578</v>
      </c>
      <c r="J7" s="60">
        <v>0</v>
      </c>
      <c r="K7" s="60">
        <v>51507</v>
      </c>
      <c r="L7" s="60">
        <v>7001</v>
      </c>
      <c r="M7" s="60">
        <v>58508</v>
      </c>
      <c r="N7" s="60">
        <v>76784</v>
      </c>
      <c r="O7" s="60">
        <v>47251</v>
      </c>
      <c r="P7" s="60">
        <v>23414</v>
      </c>
      <c r="Q7" s="60">
        <v>147449</v>
      </c>
      <c r="R7" s="60">
        <v>0</v>
      </c>
      <c r="S7" s="60">
        <v>0</v>
      </c>
      <c r="T7" s="60">
        <v>0</v>
      </c>
      <c r="U7" s="60">
        <v>0</v>
      </c>
      <c r="V7" s="60">
        <v>480535</v>
      </c>
      <c r="W7" s="60">
        <v>342000</v>
      </c>
      <c r="X7" s="60">
        <v>138535</v>
      </c>
      <c r="Y7" s="61">
        <v>40.51</v>
      </c>
      <c r="Z7" s="62">
        <v>456000</v>
      </c>
    </row>
    <row r="8" spans="1:26" ht="12.75">
      <c r="A8" s="58" t="s">
        <v>34</v>
      </c>
      <c r="B8" s="19">
        <v>64445708</v>
      </c>
      <c r="C8" s="19">
        <v>0</v>
      </c>
      <c r="D8" s="59">
        <v>62232000</v>
      </c>
      <c r="E8" s="60">
        <v>62232000</v>
      </c>
      <c r="F8" s="60">
        <v>24127000</v>
      </c>
      <c r="G8" s="60">
        <v>0</v>
      </c>
      <c r="H8" s="60">
        <v>695024</v>
      </c>
      <c r="I8" s="60">
        <v>24822024</v>
      </c>
      <c r="J8" s="60">
        <v>0</v>
      </c>
      <c r="K8" s="60">
        <v>975635</v>
      </c>
      <c r="L8" s="60">
        <v>14802000</v>
      </c>
      <c r="M8" s="60">
        <v>15777635</v>
      </c>
      <c r="N8" s="60">
        <v>0</v>
      </c>
      <c r="O8" s="60">
        <v>2623460</v>
      </c>
      <c r="P8" s="60">
        <v>14477000</v>
      </c>
      <c r="Q8" s="60">
        <v>17100460</v>
      </c>
      <c r="R8" s="60">
        <v>0</v>
      </c>
      <c r="S8" s="60">
        <v>0</v>
      </c>
      <c r="T8" s="60">
        <v>0</v>
      </c>
      <c r="U8" s="60">
        <v>0</v>
      </c>
      <c r="V8" s="60">
        <v>57700119</v>
      </c>
      <c r="W8" s="60">
        <v>80831051</v>
      </c>
      <c r="X8" s="60">
        <v>-23130932</v>
      </c>
      <c r="Y8" s="61">
        <v>-28.62</v>
      </c>
      <c r="Z8" s="62">
        <v>62232000</v>
      </c>
    </row>
    <row r="9" spans="1:26" ht="12.75">
      <c r="A9" s="58" t="s">
        <v>35</v>
      </c>
      <c r="B9" s="19">
        <v>7404924</v>
      </c>
      <c r="C9" s="19">
        <v>0</v>
      </c>
      <c r="D9" s="59">
        <v>7731150</v>
      </c>
      <c r="E9" s="60">
        <v>7731150</v>
      </c>
      <c r="F9" s="60">
        <v>583826</v>
      </c>
      <c r="G9" s="60">
        <v>615036</v>
      </c>
      <c r="H9" s="60">
        <v>479293</v>
      </c>
      <c r="I9" s="60">
        <v>1678155</v>
      </c>
      <c r="J9" s="60">
        <v>0</v>
      </c>
      <c r="K9" s="60">
        <v>633066</v>
      </c>
      <c r="L9" s="60">
        <v>551974</v>
      </c>
      <c r="M9" s="60">
        <v>1185040</v>
      </c>
      <c r="N9" s="60">
        <v>567885</v>
      </c>
      <c r="O9" s="60">
        <v>564912</v>
      </c>
      <c r="P9" s="60">
        <v>557322</v>
      </c>
      <c r="Q9" s="60">
        <v>1690119</v>
      </c>
      <c r="R9" s="60">
        <v>0</v>
      </c>
      <c r="S9" s="60">
        <v>0</v>
      </c>
      <c r="T9" s="60">
        <v>0</v>
      </c>
      <c r="U9" s="60">
        <v>0</v>
      </c>
      <c r="V9" s="60">
        <v>4553314</v>
      </c>
      <c r="W9" s="60">
        <v>5798367</v>
      </c>
      <c r="X9" s="60">
        <v>-1245053</v>
      </c>
      <c r="Y9" s="61">
        <v>-21.47</v>
      </c>
      <c r="Z9" s="62">
        <v>7731150</v>
      </c>
    </row>
    <row r="10" spans="1:26" ht="22.5">
      <c r="A10" s="63" t="s">
        <v>278</v>
      </c>
      <c r="B10" s="64">
        <f>SUM(B5:B9)</f>
        <v>88658277</v>
      </c>
      <c r="C10" s="64">
        <f>SUM(C5:C9)</f>
        <v>0</v>
      </c>
      <c r="D10" s="65">
        <f aca="true" t="shared" si="0" ref="D10:Z10">SUM(D5:D9)</f>
        <v>90946394</v>
      </c>
      <c r="E10" s="66">
        <f t="shared" si="0"/>
        <v>90946394</v>
      </c>
      <c r="F10" s="66">
        <f t="shared" si="0"/>
        <v>25818740</v>
      </c>
      <c r="G10" s="66">
        <f t="shared" si="0"/>
        <v>10082481</v>
      </c>
      <c r="H10" s="66">
        <f t="shared" si="0"/>
        <v>2264243</v>
      </c>
      <c r="I10" s="66">
        <f t="shared" si="0"/>
        <v>38165464</v>
      </c>
      <c r="J10" s="66">
        <f t="shared" si="0"/>
        <v>0</v>
      </c>
      <c r="K10" s="66">
        <f t="shared" si="0"/>
        <v>2786477</v>
      </c>
      <c r="L10" s="66">
        <f t="shared" si="0"/>
        <v>16440442</v>
      </c>
      <c r="M10" s="66">
        <f t="shared" si="0"/>
        <v>19226919</v>
      </c>
      <c r="N10" s="66">
        <f t="shared" si="0"/>
        <v>1747321</v>
      </c>
      <c r="O10" s="66">
        <f t="shared" si="0"/>
        <v>4201920</v>
      </c>
      <c r="P10" s="66">
        <f t="shared" si="0"/>
        <v>16094190</v>
      </c>
      <c r="Q10" s="66">
        <f t="shared" si="0"/>
        <v>22043431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79435814</v>
      </c>
      <c r="W10" s="66">
        <f t="shared" si="0"/>
        <v>102366854</v>
      </c>
      <c r="X10" s="66">
        <f t="shared" si="0"/>
        <v>-22931040</v>
      </c>
      <c r="Y10" s="67">
        <f>+IF(W10&lt;&gt;0,(X10/W10)*100,0)</f>
        <v>-22.400844710925668</v>
      </c>
      <c r="Z10" s="68">
        <f t="shared" si="0"/>
        <v>90946394</v>
      </c>
    </row>
    <row r="11" spans="1:26" ht="12.75">
      <c r="A11" s="58" t="s">
        <v>37</v>
      </c>
      <c r="B11" s="19">
        <v>30088100</v>
      </c>
      <c r="C11" s="19">
        <v>0</v>
      </c>
      <c r="D11" s="59">
        <v>34309251</v>
      </c>
      <c r="E11" s="60">
        <v>34309251</v>
      </c>
      <c r="F11" s="60">
        <v>2785230</v>
      </c>
      <c r="G11" s="60">
        <v>2694808</v>
      </c>
      <c r="H11" s="60">
        <v>2993749</v>
      </c>
      <c r="I11" s="60">
        <v>8473787</v>
      </c>
      <c r="J11" s="60">
        <v>0</v>
      </c>
      <c r="K11" s="60">
        <v>2835593</v>
      </c>
      <c r="L11" s="60">
        <v>2998179</v>
      </c>
      <c r="M11" s="60">
        <v>5833772</v>
      </c>
      <c r="N11" s="60">
        <v>2549409</v>
      </c>
      <c r="O11" s="60">
        <v>2886361</v>
      </c>
      <c r="P11" s="60">
        <v>2556959</v>
      </c>
      <c r="Q11" s="60">
        <v>7992729</v>
      </c>
      <c r="R11" s="60">
        <v>0</v>
      </c>
      <c r="S11" s="60">
        <v>0</v>
      </c>
      <c r="T11" s="60">
        <v>0</v>
      </c>
      <c r="U11" s="60">
        <v>0</v>
      </c>
      <c r="V11" s="60">
        <v>22300288</v>
      </c>
      <c r="W11" s="60">
        <v>25742790</v>
      </c>
      <c r="X11" s="60">
        <v>-3442502</v>
      </c>
      <c r="Y11" s="61">
        <v>-13.37</v>
      </c>
      <c r="Z11" s="62">
        <v>34309251</v>
      </c>
    </row>
    <row r="12" spans="1:26" ht="12.75">
      <c r="A12" s="58" t="s">
        <v>38</v>
      </c>
      <c r="B12" s="19">
        <v>5961719</v>
      </c>
      <c r="C12" s="19">
        <v>0</v>
      </c>
      <c r="D12" s="59">
        <v>6496224</v>
      </c>
      <c r="E12" s="60">
        <v>6496224</v>
      </c>
      <c r="F12" s="60">
        <v>496327</v>
      </c>
      <c r="G12" s="60">
        <v>506355</v>
      </c>
      <c r="H12" s="60">
        <v>436914</v>
      </c>
      <c r="I12" s="60">
        <v>1439596</v>
      </c>
      <c r="J12" s="60">
        <v>0</v>
      </c>
      <c r="K12" s="60">
        <v>439357</v>
      </c>
      <c r="L12" s="60">
        <v>439357</v>
      </c>
      <c r="M12" s="60">
        <v>878714</v>
      </c>
      <c r="N12" s="60">
        <v>439357</v>
      </c>
      <c r="O12" s="60">
        <v>429882</v>
      </c>
      <c r="P12" s="60">
        <v>429882</v>
      </c>
      <c r="Q12" s="60">
        <v>1299121</v>
      </c>
      <c r="R12" s="60">
        <v>0</v>
      </c>
      <c r="S12" s="60">
        <v>0</v>
      </c>
      <c r="T12" s="60">
        <v>0</v>
      </c>
      <c r="U12" s="60">
        <v>0</v>
      </c>
      <c r="V12" s="60">
        <v>3617431</v>
      </c>
      <c r="W12" s="60">
        <v>4872168</v>
      </c>
      <c r="X12" s="60">
        <v>-1254737</v>
      </c>
      <c r="Y12" s="61">
        <v>-25.75</v>
      </c>
      <c r="Z12" s="62">
        <v>6496224</v>
      </c>
    </row>
    <row r="13" spans="1:26" ht="12.75">
      <c r="A13" s="58" t="s">
        <v>279</v>
      </c>
      <c r="B13" s="19">
        <v>6193381</v>
      </c>
      <c r="C13" s="19">
        <v>0</v>
      </c>
      <c r="D13" s="59">
        <v>9097000</v>
      </c>
      <c r="E13" s="60">
        <v>9097000</v>
      </c>
      <c r="F13" s="60">
        <v>480</v>
      </c>
      <c r="G13" s="60">
        <v>0</v>
      </c>
      <c r="H13" s="60">
        <v>0</v>
      </c>
      <c r="I13" s="60">
        <v>480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480</v>
      </c>
      <c r="W13" s="60">
        <v>6822747</v>
      </c>
      <c r="X13" s="60">
        <v>-6822267</v>
      </c>
      <c r="Y13" s="61">
        <v>-99.99</v>
      </c>
      <c r="Z13" s="62">
        <v>9097000</v>
      </c>
    </row>
    <row r="14" spans="1:26" ht="12.75">
      <c r="A14" s="58" t="s">
        <v>40</v>
      </c>
      <c r="B14" s="19">
        <v>635157</v>
      </c>
      <c r="C14" s="19">
        <v>0</v>
      </c>
      <c r="D14" s="59">
        <v>463095</v>
      </c>
      <c r="E14" s="60">
        <v>463095</v>
      </c>
      <c r="F14" s="60">
        <v>46262</v>
      </c>
      <c r="G14" s="60">
        <v>43700</v>
      </c>
      <c r="H14" s="60">
        <v>41766</v>
      </c>
      <c r="I14" s="60">
        <v>131728</v>
      </c>
      <c r="J14" s="60">
        <v>0</v>
      </c>
      <c r="K14" s="60">
        <v>38706</v>
      </c>
      <c r="L14" s="60">
        <v>38399</v>
      </c>
      <c r="M14" s="60">
        <v>77105</v>
      </c>
      <c r="N14" s="60">
        <v>36786</v>
      </c>
      <c r="O14" s="60">
        <v>31724</v>
      </c>
      <c r="P14" s="60">
        <v>38976</v>
      </c>
      <c r="Q14" s="60">
        <v>107486</v>
      </c>
      <c r="R14" s="60">
        <v>0</v>
      </c>
      <c r="S14" s="60">
        <v>0</v>
      </c>
      <c r="T14" s="60">
        <v>0</v>
      </c>
      <c r="U14" s="60">
        <v>0</v>
      </c>
      <c r="V14" s="60">
        <v>316319</v>
      </c>
      <c r="W14" s="60">
        <v>347319</v>
      </c>
      <c r="X14" s="60">
        <v>-31000</v>
      </c>
      <c r="Y14" s="61">
        <v>-8.93</v>
      </c>
      <c r="Z14" s="62">
        <v>463095</v>
      </c>
    </row>
    <row r="15" spans="1:26" ht="12.75">
      <c r="A15" s="58" t="s">
        <v>41</v>
      </c>
      <c r="B15" s="19">
        <v>11789772</v>
      </c>
      <c r="C15" s="19">
        <v>0</v>
      </c>
      <c r="D15" s="59">
        <v>12775784</v>
      </c>
      <c r="E15" s="60">
        <v>12775784</v>
      </c>
      <c r="F15" s="60">
        <v>1453365</v>
      </c>
      <c r="G15" s="60">
        <v>1417216</v>
      </c>
      <c r="H15" s="60">
        <v>1095360</v>
      </c>
      <c r="I15" s="60">
        <v>3965941</v>
      </c>
      <c r="J15" s="60">
        <v>0</v>
      </c>
      <c r="K15" s="60">
        <v>873482</v>
      </c>
      <c r="L15" s="60">
        <v>773080</v>
      </c>
      <c r="M15" s="60">
        <v>1646562</v>
      </c>
      <c r="N15" s="60">
        <v>764108</v>
      </c>
      <c r="O15" s="60">
        <v>839524</v>
      </c>
      <c r="P15" s="60">
        <v>784597</v>
      </c>
      <c r="Q15" s="60">
        <v>2388229</v>
      </c>
      <c r="R15" s="60">
        <v>0</v>
      </c>
      <c r="S15" s="60">
        <v>0</v>
      </c>
      <c r="T15" s="60">
        <v>0</v>
      </c>
      <c r="U15" s="60">
        <v>0</v>
      </c>
      <c r="V15" s="60">
        <v>8000732</v>
      </c>
      <c r="W15" s="60">
        <v>9831844</v>
      </c>
      <c r="X15" s="60">
        <v>-1831112</v>
      </c>
      <c r="Y15" s="61">
        <v>-18.62</v>
      </c>
      <c r="Z15" s="62">
        <v>12775784</v>
      </c>
    </row>
    <row r="16" spans="1:26" ht="12.75">
      <c r="A16" s="69" t="s">
        <v>42</v>
      </c>
      <c r="B16" s="19">
        <v>4460566</v>
      </c>
      <c r="C16" s="19">
        <v>0</v>
      </c>
      <c r="D16" s="59">
        <v>0</v>
      </c>
      <c r="E16" s="60">
        <v>0</v>
      </c>
      <c r="F16" s="60">
        <v>531811</v>
      </c>
      <c r="G16" s="60">
        <v>271454</v>
      </c>
      <c r="H16" s="60">
        <v>1045673</v>
      </c>
      <c r="I16" s="60">
        <v>1848938</v>
      </c>
      <c r="J16" s="60">
        <v>0</v>
      </c>
      <c r="K16" s="60">
        <v>339346</v>
      </c>
      <c r="L16" s="60">
        <v>537548</v>
      </c>
      <c r="M16" s="60">
        <v>876894</v>
      </c>
      <c r="N16" s="60">
        <v>407753</v>
      </c>
      <c r="O16" s="60">
        <v>335047</v>
      </c>
      <c r="P16" s="60">
        <v>711000</v>
      </c>
      <c r="Q16" s="60">
        <v>1453800</v>
      </c>
      <c r="R16" s="60">
        <v>0</v>
      </c>
      <c r="S16" s="60">
        <v>0</v>
      </c>
      <c r="T16" s="60">
        <v>0</v>
      </c>
      <c r="U16" s="60">
        <v>0</v>
      </c>
      <c r="V16" s="60">
        <v>4179632</v>
      </c>
      <c r="W16" s="60">
        <v>1947503</v>
      </c>
      <c r="X16" s="60">
        <v>2232129</v>
      </c>
      <c r="Y16" s="61">
        <v>114.61</v>
      </c>
      <c r="Z16" s="62">
        <v>0</v>
      </c>
    </row>
    <row r="17" spans="1:26" ht="12.75">
      <c r="A17" s="58" t="s">
        <v>43</v>
      </c>
      <c r="B17" s="19">
        <v>41701073</v>
      </c>
      <c r="C17" s="19">
        <v>0</v>
      </c>
      <c r="D17" s="59">
        <v>30060707</v>
      </c>
      <c r="E17" s="60">
        <v>30060707</v>
      </c>
      <c r="F17" s="60">
        <v>1309402</v>
      </c>
      <c r="G17" s="60">
        <v>2717033</v>
      </c>
      <c r="H17" s="60">
        <v>1958218</v>
      </c>
      <c r="I17" s="60">
        <v>5984653</v>
      </c>
      <c r="J17" s="60">
        <v>0</v>
      </c>
      <c r="K17" s="60">
        <v>2418808</v>
      </c>
      <c r="L17" s="60">
        <v>3723070</v>
      </c>
      <c r="M17" s="60">
        <v>6141878</v>
      </c>
      <c r="N17" s="60">
        <v>1157279</v>
      </c>
      <c r="O17" s="60">
        <v>1075974</v>
      </c>
      <c r="P17" s="60">
        <v>1942847</v>
      </c>
      <c r="Q17" s="60">
        <v>4176100</v>
      </c>
      <c r="R17" s="60">
        <v>0</v>
      </c>
      <c r="S17" s="60">
        <v>0</v>
      </c>
      <c r="T17" s="60">
        <v>0</v>
      </c>
      <c r="U17" s="60">
        <v>0</v>
      </c>
      <c r="V17" s="60">
        <v>16302631</v>
      </c>
      <c r="W17" s="60">
        <v>21025439</v>
      </c>
      <c r="X17" s="60">
        <v>-4722808</v>
      </c>
      <c r="Y17" s="61">
        <v>-22.46</v>
      </c>
      <c r="Z17" s="62">
        <v>30060707</v>
      </c>
    </row>
    <row r="18" spans="1:26" ht="12.75">
      <c r="A18" s="70" t="s">
        <v>44</v>
      </c>
      <c r="B18" s="71">
        <f>SUM(B11:B17)</f>
        <v>100829768</v>
      </c>
      <c r="C18" s="71">
        <f>SUM(C11:C17)</f>
        <v>0</v>
      </c>
      <c r="D18" s="72">
        <f aca="true" t="shared" si="1" ref="D18:Z18">SUM(D11:D17)</f>
        <v>93202061</v>
      </c>
      <c r="E18" s="73">
        <f t="shared" si="1"/>
        <v>93202061</v>
      </c>
      <c r="F18" s="73">
        <f t="shared" si="1"/>
        <v>6622877</v>
      </c>
      <c r="G18" s="73">
        <f t="shared" si="1"/>
        <v>7650566</v>
      </c>
      <c r="H18" s="73">
        <f t="shared" si="1"/>
        <v>7571680</v>
      </c>
      <c r="I18" s="73">
        <f t="shared" si="1"/>
        <v>21845123</v>
      </c>
      <c r="J18" s="73">
        <f t="shared" si="1"/>
        <v>0</v>
      </c>
      <c r="K18" s="73">
        <f t="shared" si="1"/>
        <v>6945292</v>
      </c>
      <c r="L18" s="73">
        <f t="shared" si="1"/>
        <v>8509633</v>
      </c>
      <c r="M18" s="73">
        <f t="shared" si="1"/>
        <v>15454925</v>
      </c>
      <c r="N18" s="73">
        <f t="shared" si="1"/>
        <v>5354692</v>
      </c>
      <c r="O18" s="73">
        <f t="shared" si="1"/>
        <v>5598512</v>
      </c>
      <c r="P18" s="73">
        <f t="shared" si="1"/>
        <v>6464261</v>
      </c>
      <c r="Q18" s="73">
        <f t="shared" si="1"/>
        <v>17417465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54717513</v>
      </c>
      <c r="W18" s="73">
        <f t="shared" si="1"/>
        <v>70589810</v>
      </c>
      <c r="X18" s="73">
        <f t="shared" si="1"/>
        <v>-15872297</v>
      </c>
      <c r="Y18" s="67">
        <f>+IF(W18&lt;&gt;0,(X18/W18)*100,0)</f>
        <v>-22.48525247482604</v>
      </c>
      <c r="Z18" s="74">
        <f t="shared" si="1"/>
        <v>93202061</v>
      </c>
    </row>
    <row r="19" spans="1:26" ht="12.75">
      <c r="A19" s="70" t="s">
        <v>45</v>
      </c>
      <c r="B19" s="75">
        <f>+B10-B18</f>
        <v>-12171491</v>
      </c>
      <c r="C19" s="75">
        <f>+C10-C18</f>
        <v>0</v>
      </c>
      <c r="D19" s="76">
        <f aca="true" t="shared" si="2" ref="D19:Z19">+D10-D18</f>
        <v>-2255667</v>
      </c>
      <c r="E19" s="77">
        <f t="shared" si="2"/>
        <v>-2255667</v>
      </c>
      <c r="F19" s="77">
        <f t="shared" si="2"/>
        <v>19195863</v>
      </c>
      <c r="G19" s="77">
        <f t="shared" si="2"/>
        <v>2431915</v>
      </c>
      <c r="H19" s="77">
        <f t="shared" si="2"/>
        <v>-5307437</v>
      </c>
      <c r="I19" s="77">
        <f t="shared" si="2"/>
        <v>16320341</v>
      </c>
      <c r="J19" s="77">
        <f t="shared" si="2"/>
        <v>0</v>
      </c>
      <c r="K19" s="77">
        <f t="shared" si="2"/>
        <v>-4158815</v>
      </c>
      <c r="L19" s="77">
        <f t="shared" si="2"/>
        <v>7930809</v>
      </c>
      <c r="M19" s="77">
        <f t="shared" si="2"/>
        <v>3771994</v>
      </c>
      <c r="N19" s="77">
        <f t="shared" si="2"/>
        <v>-3607371</v>
      </c>
      <c r="O19" s="77">
        <f t="shared" si="2"/>
        <v>-1396592</v>
      </c>
      <c r="P19" s="77">
        <f t="shared" si="2"/>
        <v>9629929</v>
      </c>
      <c r="Q19" s="77">
        <f t="shared" si="2"/>
        <v>4625966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24718301</v>
      </c>
      <c r="W19" s="77">
        <f>IF(E10=E18,0,W10-W18)</f>
        <v>31777044</v>
      </c>
      <c r="X19" s="77">
        <f t="shared" si="2"/>
        <v>-7058743</v>
      </c>
      <c r="Y19" s="78">
        <f>+IF(W19&lt;&gt;0,(X19/W19)*100,0)</f>
        <v>-22.213340548604833</v>
      </c>
      <c r="Z19" s="79">
        <f t="shared" si="2"/>
        <v>-2255667</v>
      </c>
    </row>
    <row r="20" spans="1:26" ht="12.75">
      <c r="A20" s="58" t="s">
        <v>46</v>
      </c>
      <c r="B20" s="19">
        <v>20984136</v>
      </c>
      <c r="C20" s="19">
        <v>0</v>
      </c>
      <c r="D20" s="59">
        <v>18662050</v>
      </c>
      <c r="E20" s="60">
        <v>18662050</v>
      </c>
      <c r="F20" s="60">
        <v>1557526</v>
      </c>
      <c r="G20" s="60">
        <v>387025</v>
      </c>
      <c r="H20" s="60">
        <v>444153</v>
      </c>
      <c r="I20" s="60">
        <v>2388704</v>
      </c>
      <c r="J20" s="60">
        <v>0</v>
      </c>
      <c r="K20" s="60">
        <v>280839</v>
      </c>
      <c r="L20" s="60">
        <v>0</v>
      </c>
      <c r="M20" s="60">
        <v>280839</v>
      </c>
      <c r="N20" s="60">
        <v>284905</v>
      </c>
      <c r="O20" s="60">
        <v>4737046</v>
      </c>
      <c r="P20" s="60">
        <v>0</v>
      </c>
      <c r="Q20" s="60">
        <v>5021951</v>
      </c>
      <c r="R20" s="60">
        <v>0</v>
      </c>
      <c r="S20" s="60">
        <v>0</v>
      </c>
      <c r="T20" s="60">
        <v>0</v>
      </c>
      <c r="U20" s="60">
        <v>0</v>
      </c>
      <c r="V20" s="60">
        <v>7691494</v>
      </c>
      <c r="W20" s="60"/>
      <c r="X20" s="60">
        <v>7691494</v>
      </c>
      <c r="Y20" s="61">
        <v>0</v>
      </c>
      <c r="Z20" s="62">
        <v>18662050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8812645</v>
      </c>
      <c r="C22" s="86">
        <f>SUM(C19:C21)</f>
        <v>0</v>
      </c>
      <c r="D22" s="87">
        <f aca="true" t="shared" si="3" ref="D22:Z22">SUM(D19:D21)</f>
        <v>16406383</v>
      </c>
      <c r="E22" s="88">
        <f t="shared" si="3"/>
        <v>16406383</v>
      </c>
      <c r="F22" s="88">
        <f t="shared" si="3"/>
        <v>20753389</v>
      </c>
      <c r="G22" s="88">
        <f t="shared" si="3"/>
        <v>2818940</v>
      </c>
      <c r="H22" s="88">
        <f t="shared" si="3"/>
        <v>-4863284</v>
      </c>
      <c r="I22" s="88">
        <f t="shared" si="3"/>
        <v>18709045</v>
      </c>
      <c r="J22" s="88">
        <f t="shared" si="3"/>
        <v>0</v>
      </c>
      <c r="K22" s="88">
        <f t="shared" si="3"/>
        <v>-3877976</v>
      </c>
      <c r="L22" s="88">
        <f t="shared" si="3"/>
        <v>7930809</v>
      </c>
      <c r="M22" s="88">
        <f t="shared" si="3"/>
        <v>4052833</v>
      </c>
      <c r="N22" s="88">
        <f t="shared" si="3"/>
        <v>-3322466</v>
      </c>
      <c r="O22" s="88">
        <f t="shared" si="3"/>
        <v>3340454</v>
      </c>
      <c r="P22" s="88">
        <f t="shared" si="3"/>
        <v>9629929</v>
      </c>
      <c r="Q22" s="88">
        <f t="shared" si="3"/>
        <v>9647917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32409795</v>
      </c>
      <c r="W22" s="88">
        <f t="shared" si="3"/>
        <v>31777044</v>
      </c>
      <c r="X22" s="88">
        <f t="shared" si="3"/>
        <v>632751</v>
      </c>
      <c r="Y22" s="89">
        <f>+IF(W22&lt;&gt;0,(X22/W22)*100,0)</f>
        <v>1.991220454614973</v>
      </c>
      <c r="Z22" s="90">
        <f t="shared" si="3"/>
        <v>16406383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8812645</v>
      </c>
      <c r="C24" s="75">
        <f>SUM(C22:C23)</f>
        <v>0</v>
      </c>
      <c r="D24" s="76">
        <f aca="true" t="shared" si="4" ref="D24:Z24">SUM(D22:D23)</f>
        <v>16406383</v>
      </c>
      <c r="E24" s="77">
        <f t="shared" si="4"/>
        <v>16406383</v>
      </c>
      <c r="F24" s="77">
        <f t="shared" si="4"/>
        <v>20753389</v>
      </c>
      <c r="G24" s="77">
        <f t="shared" si="4"/>
        <v>2818940</v>
      </c>
      <c r="H24" s="77">
        <f t="shared" si="4"/>
        <v>-4863284</v>
      </c>
      <c r="I24" s="77">
        <f t="shared" si="4"/>
        <v>18709045</v>
      </c>
      <c r="J24" s="77">
        <f t="shared" si="4"/>
        <v>0</v>
      </c>
      <c r="K24" s="77">
        <f t="shared" si="4"/>
        <v>-3877976</v>
      </c>
      <c r="L24" s="77">
        <f t="shared" si="4"/>
        <v>7930809</v>
      </c>
      <c r="M24" s="77">
        <f t="shared" si="4"/>
        <v>4052833</v>
      </c>
      <c r="N24" s="77">
        <f t="shared" si="4"/>
        <v>-3322466</v>
      </c>
      <c r="O24" s="77">
        <f t="shared" si="4"/>
        <v>3340454</v>
      </c>
      <c r="P24" s="77">
        <f t="shared" si="4"/>
        <v>9629929</v>
      </c>
      <c r="Q24" s="77">
        <f t="shared" si="4"/>
        <v>9647917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32409795</v>
      </c>
      <c r="W24" s="77">
        <f t="shared" si="4"/>
        <v>31777044</v>
      </c>
      <c r="X24" s="77">
        <f t="shared" si="4"/>
        <v>632751</v>
      </c>
      <c r="Y24" s="78">
        <f>+IF(W24&lt;&gt;0,(X24/W24)*100,0)</f>
        <v>1.991220454614973</v>
      </c>
      <c r="Z24" s="79">
        <f t="shared" si="4"/>
        <v>16406383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27565550</v>
      </c>
      <c r="C27" s="22">
        <v>0</v>
      </c>
      <c r="D27" s="99">
        <v>19182050</v>
      </c>
      <c r="E27" s="100">
        <v>19182050</v>
      </c>
      <c r="F27" s="100">
        <v>251938</v>
      </c>
      <c r="G27" s="100">
        <v>275223</v>
      </c>
      <c r="H27" s="100">
        <v>231029</v>
      </c>
      <c r="I27" s="100">
        <v>758190</v>
      </c>
      <c r="J27" s="100">
        <v>0</v>
      </c>
      <c r="K27" s="100">
        <v>283396</v>
      </c>
      <c r="L27" s="100">
        <v>640163</v>
      </c>
      <c r="M27" s="100">
        <v>923559</v>
      </c>
      <c r="N27" s="100">
        <v>303607</v>
      </c>
      <c r="O27" s="100">
        <v>3050257</v>
      </c>
      <c r="P27" s="100">
        <v>48973</v>
      </c>
      <c r="Q27" s="100">
        <v>3402837</v>
      </c>
      <c r="R27" s="100">
        <v>0</v>
      </c>
      <c r="S27" s="100">
        <v>0</v>
      </c>
      <c r="T27" s="100">
        <v>0</v>
      </c>
      <c r="U27" s="100">
        <v>0</v>
      </c>
      <c r="V27" s="100">
        <v>5084586</v>
      </c>
      <c r="W27" s="100">
        <v>14386538</v>
      </c>
      <c r="X27" s="100">
        <v>-9301952</v>
      </c>
      <c r="Y27" s="101">
        <v>-64.66</v>
      </c>
      <c r="Z27" s="102">
        <v>19182050</v>
      </c>
    </row>
    <row r="28" spans="1:26" ht="12.75">
      <c r="A28" s="103" t="s">
        <v>46</v>
      </c>
      <c r="B28" s="19">
        <v>22611201</v>
      </c>
      <c r="C28" s="19">
        <v>0</v>
      </c>
      <c r="D28" s="59">
        <v>18662050</v>
      </c>
      <c r="E28" s="60">
        <v>18662050</v>
      </c>
      <c r="F28" s="60">
        <v>251938</v>
      </c>
      <c r="G28" s="60">
        <v>275223</v>
      </c>
      <c r="H28" s="60">
        <v>231029</v>
      </c>
      <c r="I28" s="60">
        <v>758190</v>
      </c>
      <c r="J28" s="60">
        <v>0</v>
      </c>
      <c r="K28" s="60">
        <v>283396</v>
      </c>
      <c r="L28" s="60">
        <v>77430</v>
      </c>
      <c r="M28" s="60">
        <v>360826</v>
      </c>
      <c r="N28" s="60">
        <v>260605</v>
      </c>
      <c r="O28" s="60">
        <v>3050257</v>
      </c>
      <c r="P28" s="60">
        <v>30000</v>
      </c>
      <c r="Q28" s="60">
        <v>3340862</v>
      </c>
      <c r="R28" s="60">
        <v>0</v>
      </c>
      <c r="S28" s="60">
        <v>0</v>
      </c>
      <c r="T28" s="60">
        <v>0</v>
      </c>
      <c r="U28" s="60">
        <v>0</v>
      </c>
      <c r="V28" s="60">
        <v>4459878</v>
      </c>
      <c r="W28" s="60">
        <v>13996538</v>
      </c>
      <c r="X28" s="60">
        <v>-9536660</v>
      </c>
      <c r="Y28" s="61">
        <v>-68.14</v>
      </c>
      <c r="Z28" s="62">
        <v>18662050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3665298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1289051</v>
      </c>
      <c r="C31" s="19">
        <v>0</v>
      </c>
      <c r="D31" s="59">
        <v>520000</v>
      </c>
      <c r="E31" s="60">
        <v>520000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562733</v>
      </c>
      <c r="M31" s="60">
        <v>562733</v>
      </c>
      <c r="N31" s="60">
        <v>43002</v>
      </c>
      <c r="O31" s="60">
        <v>0</v>
      </c>
      <c r="P31" s="60">
        <v>18973</v>
      </c>
      <c r="Q31" s="60">
        <v>61975</v>
      </c>
      <c r="R31" s="60">
        <v>0</v>
      </c>
      <c r="S31" s="60">
        <v>0</v>
      </c>
      <c r="T31" s="60">
        <v>0</v>
      </c>
      <c r="U31" s="60">
        <v>0</v>
      </c>
      <c r="V31" s="60">
        <v>624708</v>
      </c>
      <c r="W31" s="60">
        <v>390000</v>
      </c>
      <c r="X31" s="60">
        <v>234708</v>
      </c>
      <c r="Y31" s="61">
        <v>60.18</v>
      </c>
      <c r="Z31" s="62">
        <v>520000</v>
      </c>
    </row>
    <row r="32" spans="1:26" ht="12.75">
      <c r="A32" s="70" t="s">
        <v>54</v>
      </c>
      <c r="B32" s="22">
        <f>SUM(B28:B31)</f>
        <v>27565550</v>
      </c>
      <c r="C32" s="22">
        <f>SUM(C28:C31)</f>
        <v>0</v>
      </c>
      <c r="D32" s="99">
        <f aca="true" t="shared" si="5" ref="D32:Z32">SUM(D28:D31)</f>
        <v>19182050</v>
      </c>
      <c r="E32" s="100">
        <f t="shared" si="5"/>
        <v>19182050</v>
      </c>
      <c r="F32" s="100">
        <f t="shared" si="5"/>
        <v>251938</v>
      </c>
      <c r="G32" s="100">
        <f t="shared" si="5"/>
        <v>275223</v>
      </c>
      <c r="H32" s="100">
        <f t="shared" si="5"/>
        <v>231029</v>
      </c>
      <c r="I32" s="100">
        <f t="shared" si="5"/>
        <v>758190</v>
      </c>
      <c r="J32" s="100">
        <f t="shared" si="5"/>
        <v>0</v>
      </c>
      <c r="K32" s="100">
        <f t="shared" si="5"/>
        <v>283396</v>
      </c>
      <c r="L32" s="100">
        <f t="shared" si="5"/>
        <v>640163</v>
      </c>
      <c r="M32" s="100">
        <f t="shared" si="5"/>
        <v>923559</v>
      </c>
      <c r="N32" s="100">
        <f t="shared" si="5"/>
        <v>303607</v>
      </c>
      <c r="O32" s="100">
        <f t="shared" si="5"/>
        <v>3050257</v>
      </c>
      <c r="P32" s="100">
        <f t="shared" si="5"/>
        <v>48973</v>
      </c>
      <c r="Q32" s="100">
        <f t="shared" si="5"/>
        <v>3402837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5084586</v>
      </c>
      <c r="W32" s="100">
        <f t="shared" si="5"/>
        <v>14386538</v>
      </c>
      <c r="X32" s="100">
        <f t="shared" si="5"/>
        <v>-9301952</v>
      </c>
      <c r="Y32" s="101">
        <f>+IF(W32&lt;&gt;0,(X32/W32)*100,0)</f>
        <v>-64.65733451647645</v>
      </c>
      <c r="Z32" s="102">
        <f t="shared" si="5"/>
        <v>19182050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11234720</v>
      </c>
      <c r="C35" s="19">
        <v>0</v>
      </c>
      <c r="D35" s="59">
        <v>12712614</v>
      </c>
      <c r="E35" s="60">
        <v>12712614</v>
      </c>
      <c r="F35" s="60">
        <v>1218182</v>
      </c>
      <c r="G35" s="60">
        <v>8801926</v>
      </c>
      <c r="H35" s="60">
        <v>23208876</v>
      </c>
      <c r="I35" s="60">
        <v>23208876</v>
      </c>
      <c r="J35" s="60">
        <v>0</v>
      </c>
      <c r="K35" s="60">
        <v>14256541</v>
      </c>
      <c r="L35" s="60">
        <v>27802481</v>
      </c>
      <c r="M35" s="60">
        <v>27802481</v>
      </c>
      <c r="N35" s="60">
        <v>22563297</v>
      </c>
      <c r="O35" s="60">
        <v>16752414</v>
      </c>
      <c r="P35" s="60">
        <v>28810623</v>
      </c>
      <c r="Q35" s="60">
        <v>28810623</v>
      </c>
      <c r="R35" s="60">
        <v>0</v>
      </c>
      <c r="S35" s="60">
        <v>0</v>
      </c>
      <c r="T35" s="60">
        <v>0</v>
      </c>
      <c r="U35" s="60">
        <v>0</v>
      </c>
      <c r="V35" s="60">
        <v>28810623</v>
      </c>
      <c r="W35" s="60">
        <v>9534461</v>
      </c>
      <c r="X35" s="60">
        <v>19276162</v>
      </c>
      <c r="Y35" s="61">
        <v>202.17</v>
      </c>
      <c r="Z35" s="62">
        <v>12712614</v>
      </c>
    </row>
    <row r="36" spans="1:26" ht="12.75">
      <c r="A36" s="58" t="s">
        <v>57</v>
      </c>
      <c r="B36" s="19">
        <v>205176305</v>
      </c>
      <c r="C36" s="19">
        <v>0</v>
      </c>
      <c r="D36" s="59">
        <v>205548163</v>
      </c>
      <c r="E36" s="60">
        <v>205548163</v>
      </c>
      <c r="F36" s="60">
        <v>20049855</v>
      </c>
      <c r="G36" s="60">
        <v>320583</v>
      </c>
      <c r="H36" s="60">
        <v>206972265</v>
      </c>
      <c r="I36" s="60">
        <v>206972265</v>
      </c>
      <c r="J36" s="60">
        <v>0</v>
      </c>
      <c r="K36" s="60">
        <v>207767530</v>
      </c>
      <c r="L36" s="60">
        <v>208407692</v>
      </c>
      <c r="M36" s="60">
        <v>208407692</v>
      </c>
      <c r="N36" s="60">
        <v>208711300</v>
      </c>
      <c r="O36" s="60">
        <v>211761557</v>
      </c>
      <c r="P36" s="60">
        <v>211810530</v>
      </c>
      <c r="Q36" s="60">
        <v>211810530</v>
      </c>
      <c r="R36" s="60">
        <v>0</v>
      </c>
      <c r="S36" s="60">
        <v>0</v>
      </c>
      <c r="T36" s="60">
        <v>0</v>
      </c>
      <c r="U36" s="60">
        <v>0</v>
      </c>
      <c r="V36" s="60">
        <v>211810530</v>
      </c>
      <c r="W36" s="60">
        <v>154161122</v>
      </c>
      <c r="X36" s="60">
        <v>57649408</v>
      </c>
      <c r="Y36" s="61">
        <v>37.4</v>
      </c>
      <c r="Z36" s="62">
        <v>205548163</v>
      </c>
    </row>
    <row r="37" spans="1:26" ht="12.75">
      <c r="A37" s="58" t="s">
        <v>58</v>
      </c>
      <c r="B37" s="19">
        <v>16325978</v>
      </c>
      <c r="C37" s="19">
        <v>0</v>
      </c>
      <c r="D37" s="59">
        <v>24058573</v>
      </c>
      <c r="E37" s="60">
        <v>24058573</v>
      </c>
      <c r="F37" s="60">
        <v>3943836</v>
      </c>
      <c r="G37" s="60">
        <v>4008229</v>
      </c>
      <c r="H37" s="60">
        <v>12367513</v>
      </c>
      <c r="I37" s="60">
        <v>12367513</v>
      </c>
      <c r="J37" s="60">
        <v>0</v>
      </c>
      <c r="K37" s="60">
        <v>12394440</v>
      </c>
      <c r="L37" s="60">
        <v>18823611</v>
      </c>
      <c r="M37" s="60">
        <v>18823611</v>
      </c>
      <c r="N37" s="60">
        <v>19043762</v>
      </c>
      <c r="O37" s="60">
        <v>14773157</v>
      </c>
      <c r="P37" s="60">
        <v>17440337</v>
      </c>
      <c r="Q37" s="60">
        <v>17440337</v>
      </c>
      <c r="R37" s="60">
        <v>0</v>
      </c>
      <c r="S37" s="60">
        <v>0</v>
      </c>
      <c r="T37" s="60">
        <v>0</v>
      </c>
      <c r="U37" s="60">
        <v>0</v>
      </c>
      <c r="V37" s="60">
        <v>17440337</v>
      </c>
      <c r="W37" s="60">
        <v>18043930</v>
      </c>
      <c r="X37" s="60">
        <v>-603593</v>
      </c>
      <c r="Y37" s="61">
        <v>-3.35</v>
      </c>
      <c r="Z37" s="62">
        <v>24058573</v>
      </c>
    </row>
    <row r="38" spans="1:26" ht="12.75">
      <c r="A38" s="58" t="s">
        <v>59</v>
      </c>
      <c r="B38" s="19">
        <v>20635199</v>
      </c>
      <c r="C38" s="19">
        <v>0</v>
      </c>
      <c r="D38" s="59">
        <v>7165411</v>
      </c>
      <c r="E38" s="60">
        <v>7165411</v>
      </c>
      <c r="F38" s="60">
        <v>159523</v>
      </c>
      <c r="G38" s="60">
        <v>0</v>
      </c>
      <c r="H38" s="60">
        <v>25419017</v>
      </c>
      <c r="I38" s="60">
        <v>25419017</v>
      </c>
      <c r="J38" s="60">
        <v>0</v>
      </c>
      <c r="K38" s="60">
        <v>25064282</v>
      </c>
      <c r="L38" s="60">
        <v>24890404</v>
      </c>
      <c r="M38" s="60">
        <v>24890404</v>
      </c>
      <c r="N38" s="60">
        <v>23057146</v>
      </c>
      <c r="O38" s="60">
        <v>21226674</v>
      </c>
      <c r="P38" s="60">
        <v>21036749</v>
      </c>
      <c r="Q38" s="60">
        <v>21036749</v>
      </c>
      <c r="R38" s="60">
        <v>0</v>
      </c>
      <c r="S38" s="60">
        <v>0</v>
      </c>
      <c r="T38" s="60">
        <v>0</v>
      </c>
      <c r="U38" s="60">
        <v>0</v>
      </c>
      <c r="V38" s="60">
        <v>21036749</v>
      </c>
      <c r="W38" s="60">
        <v>5374058</v>
      </c>
      <c r="X38" s="60">
        <v>15662691</v>
      </c>
      <c r="Y38" s="61">
        <v>291.45</v>
      </c>
      <c r="Z38" s="62">
        <v>7165411</v>
      </c>
    </row>
    <row r="39" spans="1:26" ht="12.75">
      <c r="A39" s="58" t="s">
        <v>60</v>
      </c>
      <c r="B39" s="19">
        <v>179449848</v>
      </c>
      <c r="C39" s="19">
        <v>0</v>
      </c>
      <c r="D39" s="59">
        <v>187036793</v>
      </c>
      <c r="E39" s="60">
        <v>187036793</v>
      </c>
      <c r="F39" s="60">
        <v>17164678</v>
      </c>
      <c r="G39" s="60">
        <v>5114280</v>
      </c>
      <c r="H39" s="60">
        <v>192394612</v>
      </c>
      <c r="I39" s="60">
        <v>192394612</v>
      </c>
      <c r="J39" s="60">
        <v>0</v>
      </c>
      <c r="K39" s="60">
        <v>184565349</v>
      </c>
      <c r="L39" s="60">
        <v>192496157</v>
      </c>
      <c r="M39" s="60">
        <v>192496157</v>
      </c>
      <c r="N39" s="60">
        <v>189173690</v>
      </c>
      <c r="O39" s="60">
        <v>192514141</v>
      </c>
      <c r="P39" s="60">
        <v>202144068</v>
      </c>
      <c r="Q39" s="60">
        <v>202144068</v>
      </c>
      <c r="R39" s="60">
        <v>0</v>
      </c>
      <c r="S39" s="60">
        <v>0</v>
      </c>
      <c r="T39" s="60">
        <v>0</v>
      </c>
      <c r="U39" s="60">
        <v>0</v>
      </c>
      <c r="V39" s="60">
        <v>202144068</v>
      </c>
      <c r="W39" s="60">
        <v>140277595</v>
      </c>
      <c r="X39" s="60">
        <v>61866473</v>
      </c>
      <c r="Y39" s="61">
        <v>44.1</v>
      </c>
      <c r="Z39" s="62">
        <v>187036793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22398122</v>
      </c>
      <c r="C42" s="19">
        <v>0</v>
      </c>
      <c r="D42" s="59">
        <v>30146587</v>
      </c>
      <c r="E42" s="60">
        <v>30146587</v>
      </c>
      <c r="F42" s="60">
        <v>14352748</v>
      </c>
      <c r="G42" s="60">
        <v>-4874205</v>
      </c>
      <c r="H42" s="60">
        <v>-4228535</v>
      </c>
      <c r="I42" s="60">
        <v>5250008</v>
      </c>
      <c r="J42" s="60">
        <v>-3598535</v>
      </c>
      <c r="K42" s="60">
        <v>-5163240</v>
      </c>
      <c r="L42" s="60">
        <v>13095752</v>
      </c>
      <c r="M42" s="60">
        <v>4333977</v>
      </c>
      <c r="N42" s="60">
        <v>-5349862</v>
      </c>
      <c r="O42" s="60">
        <v>-3344450</v>
      </c>
      <c r="P42" s="60">
        <v>12784460</v>
      </c>
      <c r="Q42" s="60">
        <v>4090148</v>
      </c>
      <c r="R42" s="60">
        <v>0</v>
      </c>
      <c r="S42" s="60">
        <v>0</v>
      </c>
      <c r="T42" s="60">
        <v>0</v>
      </c>
      <c r="U42" s="60">
        <v>0</v>
      </c>
      <c r="V42" s="60">
        <v>13674133</v>
      </c>
      <c r="W42" s="60">
        <v>42082194</v>
      </c>
      <c r="X42" s="60">
        <v>-28408061</v>
      </c>
      <c r="Y42" s="61">
        <v>-67.51</v>
      </c>
      <c r="Z42" s="62">
        <v>30146587</v>
      </c>
    </row>
    <row r="43" spans="1:26" ht="12.75">
      <c r="A43" s="58" t="s">
        <v>63</v>
      </c>
      <c r="B43" s="19">
        <v>-27565551</v>
      </c>
      <c r="C43" s="19">
        <v>0</v>
      </c>
      <c r="D43" s="59">
        <v>-19182048</v>
      </c>
      <c r="E43" s="60">
        <v>-19182048</v>
      </c>
      <c r="F43" s="60">
        <v>-403390</v>
      </c>
      <c r="G43" s="60">
        <v>-432143</v>
      </c>
      <c r="H43" s="60">
        <v>-1598504</v>
      </c>
      <c r="I43" s="60">
        <v>-2434037</v>
      </c>
      <c r="J43" s="60">
        <v>-1598504</v>
      </c>
      <c r="K43" s="60">
        <v>-283396</v>
      </c>
      <c r="L43" s="60">
        <v>-640163</v>
      </c>
      <c r="M43" s="60">
        <v>-2522063</v>
      </c>
      <c r="N43" s="60">
        <v>-303607</v>
      </c>
      <c r="O43" s="60">
        <v>-3050257</v>
      </c>
      <c r="P43" s="60">
        <v>-48973</v>
      </c>
      <c r="Q43" s="60">
        <v>-3402837</v>
      </c>
      <c r="R43" s="60">
        <v>0</v>
      </c>
      <c r="S43" s="60">
        <v>0</v>
      </c>
      <c r="T43" s="60">
        <v>0</v>
      </c>
      <c r="U43" s="60">
        <v>0</v>
      </c>
      <c r="V43" s="60">
        <v>-8358937</v>
      </c>
      <c r="W43" s="60">
        <v>-14386536</v>
      </c>
      <c r="X43" s="60">
        <v>6027599</v>
      </c>
      <c r="Y43" s="61">
        <v>-41.9</v>
      </c>
      <c r="Z43" s="62">
        <v>-19182048</v>
      </c>
    </row>
    <row r="44" spans="1:26" ht="12.75">
      <c r="A44" s="58" t="s">
        <v>64</v>
      </c>
      <c r="B44" s="19">
        <v>3269909</v>
      </c>
      <c r="C44" s="19">
        <v>0</v>
      </c>
      <c r="D44" s="59">
        <v>-926187</v>
      </c>
      <c r="E44" s="60">
        <v>-926187</v>
      </c>
      <c r="F44" s="60">
        <v>-115152</v>
      </c>
      <c r="G44" s="60">
        <v>-115152</v>
      </c>
      <c r="H44" s="60">
        <v>-38591</v>
      </c>
      <c r="I44" s="60">
        <v>-268895</v>
      </c>
      <c r="J44" s="60">
        <v>-38591</v>
      </c>
      <c r="K44" s="60">
        <v>-166878</v>
      </c>
      <c r="L44" s="60">
        <v>-169387</v>
      </c>
      <c r="M44" s="60">
        <v>-374856</v>
      </c>
      <c r="N44" s="60">
        <v>-175442</v>
      </c>
      <c r="O44" s="60">
        <v>-171910</v>
      </c>
      <c r="P44" s="60">
        <v>-172306</v>
      </c>
      <c r="Q44" s="60">
        <v>-519658</v>
      </c>
      <c r="R44" s="60">
        <v>0</v>
      </c>
      <c r="S44" s="60">
        <v>0</v>
      </c>
      <c r="T44" s="60">
        <v>0</v>
      </c>
      <c r="U44" s="60">
        <v>0</v>
      </c>
      <c r="V44" s="60">
        <v>-1163409</v>
      </c>
      <c r="W44" s="60">
        <v>-347319</v>
      </c>
      <c r="X44" s="60">
        <v>-816090</v>
      </c>
      <c r="Y44" s="61">
        <v>234.97</v>
      </c>
      <c r="Z44" s="62">
        <v>-926187</v>
      </c>
    </row>
    <row r="45" spans="1:26" ht="12.75">
      <c r="A45" s="70" t="s">
        <v>65</v>
      </c>
      <c r="B45" s="22">
        <v>4536873</v>
      </c>
      <c r="C45" s="22">
        <v>0</v>
      </c>
      <c r="D45" s="99">
        <v>11038353</v>
      </c>
      <c r="E45" s="100">
        <v>11038353</v>
      </c>
      <c r="F45" s="100">
        <v>13841826</v>
      </c>
      <c r="G45" s="100">
        <v>8420326</v>
      </c>
      <c r="H45" s="100">
        <v>2554696</v>
      </c>
      <c r="I45" s="100">
        <v>2554696</v>
      </c>
      <c r="J45" s="100">
        <v>-2680934</v>
      </c>
      <c r="K45" s="100">
        <v>-8294448</v>
      </c>
      <c r="L45" s="100">
        <v>3991754</v>
      </c>
      <c r="M45" s="100">
        <v>3991754</v>
      </c>
      <c r="N45" s="100">
        <v>-1837157</v>
      </c>
      <c r="O45" s="100">
        <v>-8403774</v>
      </c>
      <c r="P45" s="100">
        <v>4159407</v>
      </c>
      <c r="Q45" s="100">
        <v>4159407</v>
      </c>
      <c r="R45" s="100">
        <v>0</v>
      </c>
      <c r="S45" s="100">
        <v>0</v>
      </c>
      <c r="T45" s="100">
        <v>0</v>
      </c>
      <c r="U45" s="100">
        <v>0</v>
      </c>
      <c r="V45" s="100">
        <v>4159407</v>
      </c>
      <c r="W45" s="100">
        <v>28348340</v>
      </c>
      <c r="X45" s="100">
        <v>-24188933</v>
      </c>
      <c r="Y45" s="101">
        <v>-85.33</v>
      </c>
      <c r="Z45" s="102">
        <v>11038353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125.04974493980798</v>
      </c>
      <c r="C58" s="5">
        <f>IF(C67=0,0,+(C76/C67)*100)</f>
        <v>0</v>
      </c>
      <c r="D58" s="6">
        <f aca="true" t="shared" si="6" ref="D58:Z58">IF(D67=0,0,+(D76/D67)*100)</f>
        <v>100.00003493107488</v>
      </c>
      <c r="E58" s="7">
        <f t="shared" si="6"/>
        <v>100.00003493107488</v>
      </c>
      <c r="F58" s="7">
        <f t="shared" si="6"/>
        <v>100.00006898716494</v>
      </c>
      <c r="G58" s="7">
        <f t="shared" si="6"/>
        <v>99.97181258879499</v>
      </c>
      <c r="H58" s="7">
        <f t="shared" si="6"/>
        <v>141.89736661905826</v>
      </c>
      <c r="I58" s="7">
        <f t="shared" si="6"/>
        <v>104.49104879898927</v>
      </c>
      <c r="J58" s="7">
        <f t="shared" si="6"/>
        <v>0</v>
      </c>
      <c r="K58" s="7">
        <f t="shared" si="6"/>
        <v>69.10502672065402</v>
      </c>
      <c r="L58" s="7">
        <f t="shared" si="6"/>
        <v>62.08005326492032</v>
      </c>
      <c r="M58" s="7">
        <f t="shared" si="6"/>
        <v>127.79600619161772</v>
      </c>
      <c r="N58" s="7">
        <f t="shared" si="6"/>
        <v>85.32366129417755</v>
      </c>
      <c r="O58" s="7">
        <f t="shared" si="6"/>
        <v>87.65770922134571</v>
      </c>
      <c r="P58" s="7">
        <f t="shared" si="6"/>
        <v>89.18021041389962</v>
      </c>
      <c r="Q58" s="7">
        <f t="shared" si="6"/>
        <v>87.35464768148054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104.27691575533157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100.00003493107488</v>
      </c>
    </row>
    <row r="59" spans="1:26" ht="12.75">
      <c r="A59" s="37" t="s">
        <v>31</v>
      </c>
      <c r="B59" s="9">
        <f aca="true" t="shared" si="7" ref="B59:Z66">IF(B68=0,0,+(B77/B68)*100)</f>
        <v>480.471905561846</v>
      </c>
      <c r="C59" s="9">
        <f t="shared" si="7"/>
        <v>0</v>
      </c>
      <c r="D59" s="2">
        <f t="shared" si="7"/>
        <v>100.00007337349308</v>
      </c>
      <c r="E59" s="10">
        <f t="shared" si="7"/>
        <v>100.00007337349308</v>
      </c>
      <c r="F59" s="10">
        <f t="shared" si="7"/>
        <v>100</v>
      </c>
      <c r="G59" s="10">
        <f t="shared" si="7"/>
        <v>99.96631729698035</v>
      </c>
      <c r="H59" s="10">
        <f t="shared" si="7"/>
        <v>148.20299017736846</v>
      </c>
      <c r="I59" s="10">
        <f t="shared" si="7"/>
        <v>101.72152932504153</v>
      </c>
      <c r="J59" s="10">
        <f t="shared" si="7"/>
        <v>0</v>
      </c>
      <c r="K59" s="10">
        <f t="shared" si="7"/>
        <v>100</v>
      </c>
      <c r="L59" s="10">
        <f t="shared" si="7"/>
        <v>100</v>
      </c>
      <c r="M59" s="10">
        <f t="shared" si="7"/>
        <v>170.6765735870426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105.99006089158132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100.00007337349308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181.69113691188977</v>
      </c>
      <c r="I60" s="13">
        <f t="shared" si="7"/>
        <v>119.04217221441797</v>
      </c>
      <c r="J60" s="13">
        <f t="shared" si="7"/>
        <v>0</v>
      </c>
      <c r="K60" s="13">
        <f t="shared" si="7"/>
        <v>39.93368012839327</v>
      </c>
      <c r="L60" s="13">
        <f t="shared" si="7"/>
        <v>24.689093885775453</v>
      </c>
      <c r="M60" s="13">
        <f t="shared" si="7"/>
        <v>112.87889015216707</v>
      </c>
      <c r="N60" s="13">
        <f t="shared" si="7"/>
        <v>70.91349774035807</v>
      </c>
      <c r="O60" s="13">
        <f t="shared" si="7"/>
        <v>73.77477640802515</v>
      </c>
      <c r="P60" s="13">
        <f t="shared" si="7"/>
        <v>78.02432391247345</v>
      </c>
      <c r="Q60" s="13">
        <f t="shared" si="7"/>
        <v>74.17738387030091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103.08383964093599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99.9999648653235</v>
      </c>
      <c r="E61" s="13">
        <f t="shared" si="7"/>
        <v>99.9999648653235</v>
      </c>
      <c r="F61" s="13">
        <f t="shared" si="7"/>
        <v>100</v>
      </c>
      <c r="G61" s="13">
        <f t="shared" si="7"/>
        <v>100</v>
      </c>
      <c r="H61" s="13">
        <f t="shared" si="7"/>
        <v>193.10918964689023</v>
      </c>
      <c r="I61" s="13">
        <f t="shared" si="7"/>
        <v>121.13964361355283</v>
      </c>
      <c r="J61" s="13">
        <f t="shared" si="7"/>
        <v>0</v>
      </c>
      <c r="K61" s="13">
        <f t="shared" si="7"/>
        <v>83.39425979353935</v>
      </c>
      <c r="L61" s="13">
        <f t="shared" si="7"/>
        <v>63.376212300175474</v>
      </c>
      <c r="M61" s="13">
        <f t="shared" si="7"/>
        <v>155.70550737458285</v>
      </c>
      <c r="N61" s="13">
        <f t="shared" si="7"/>
        <v>121.70861720918495</v>
      </c>
      <c r="O61" s="13">
        <f t="shared" si="7"/>
        <v>143.1006022464955</v>
      </c>
      <c r="P61" s="13">
        <f t="shared" si="7"/>
        <v>132.81061932767838</v>
      </c>
      <c r="Q61" s="13">
        <f t="shared" si="7"/>
        <v>131.8194128844266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132.7490542735287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99.9999648653235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100.00010837406393</v>
      </c>
      <c r="E64" s="13">
        <f t="shared" si="7"/>
        <v>100.00010837406393</v>
      </c>
      <c r="F64" s="13">
        <f t="shared" si="7"/>
        <v>100</v>
      </c>
      <c r="G64" s="13">
        <f t="shared" si="7"/>
        <v>100</v>
      </c>
      <c r="H64" s="13">
        <f t="shared" si="7"/>
        <v>153.66556754596323</v>
      </c>
      <c r="I64" s="13">
        <f t="shared" si="7"/>
        <v>113.3861299769456</v>
      </c>
      <c r="J64" s="13">
        <f t="shared" si="7"/>
        <v>0</v>
      </c>
      <c r="K64" s="13">
        <f t="shared" si="7"/>
        <v>-83.2626159623946</v>
      </c>
      <c r="L64" s="13">
        <f t="shared" si="7"/>
        <v>-80.32550241973763</v>
      </c>
      <c r="M64" s="13">
        <f t="shared" si="7"/>
        <v>-5.911257141165676</v>
      </c>
      <c r="N64" s="13">
        <f t="shared" si="7"/>
        <v>-71.92235514326863</v>
      </c>
      <c r="O64" s="13">
        <f t="shared" si="7"/>
        <v>-92.4291423864295</v>
      </c>
      <c r="P64" s="13">
        <f t="shared" si="7"/>
        <v>-60.2903560318009</v>
      </c>
      <c r="Q64" s="13">
        <f t="shared" si="7"/>
        <v>-74.69296803894329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23.919461251384952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100.00010837406393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100.00016842105263</v>
      </c>
      <c r="E66" s="16">
        <f t="shared" si="7"/>
        <v>100.00016842105263</v>
      </c>
      <c r="F66" s="16">
        <f t="shared" si="7"/>
        <v>100.0002455023961</v>
      </c>
      <c r="G66" s="16">
        <f t="shared" si="7"/>
        <v>100</v>
      </c>
      <c r="H66" s="16">
        <f t="shared" si="7"/>
        <v>57.03462704459788</v>
      </c>
      <c r="I66" s="16">
        <f t="shared" si="7"/>
        <v>86.39788561174116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122.88409662988644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101.48796217480256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100.00016842105263</v>
      </c>
    </row>
    <row r="67" spans="1:26" ht="12.75" hidden="1">
      <c r="A67" s="41" t="s">
        <v>286</v>
      </c>
      <c r="B67" s="24">
        <v>20207583</v>
      </c>
      <c r="C67" s="24"/>
      <c r="D67" s="25">
        <v>22902244</v>
      </c>
      <c r="E67" s="26">
        <v>22902244</v>
      </c>
      <c r="F67" s="26">
        <v>1449545</v>
      </c>
      <c r="G67" s="26">
        <v>9692270</v>
      </c>
      <c r="H67" s="26">
        <v>1345001</v>
      </c>
      <c r="I67" s="26">
        <v>12486816</v>
      </c>
      <c r="J67" s="26"/>
      <c r="K67" s="26">
        <v>1556661</v>
      </c>
      <c r="L67" s="26">
        <v>1513942</v>
      </c>
      <c r="M67" s="26">
        <v>3070603</v>
      </c>
      <c r="N67" s="26">
        <v>1539696</v>
      </c>
      <c r="O67" s="26">
        <v>1406465</v>
      </c>
      <c r="P67" s="26">
        <v>1479465</v>
      </c>
      <c r="Q67" s="26">
        <v>4425626</v>
      </c>
      <c r="R67" s="26"/>
      <c r="S67" s="26"/>
      <c r="T67" s="26"/>
      <c r="U67" s="26"/>
      <c r="V67" s="26">
        <v>19983045</v>
      </c>
      <c r="W67" s="26">
        <v>17176689</v>
      </c>
      <c r="X67" s="26"/>
      <c r="Y67" s="25"/>
      <c r="Z67" s="27">
        <v>22902244</v>
      </c>
    </row>
    <row r="68" spans="1:26" ht="12.75" hidden="1">
      <c r="A68" s="37" t="s">
        <v>31</v>
      </c>
      <c r="B68" s="19">
        <v>5259315</v>
      </c>
      <c r="C68" s="19"/>
      <c r="D68" s="20">
        <v>5451560</v>
      </c>
      <c r="E68" s="21">
        <v>5451560</v>
      </c>
      <c r="F68" s="21">
        <v>6845</v>
      </c>
      <c r="G68" s="21">
        <v>8110988</v>
      </c>
      <c r="H68" s="21">
        <v>306537</v>
      </c>
      <c r="I68" s="21">
        <v>8424370</v>
      </c>
      <c r="J68" s="21"/>
      <c r="K68" s="21">
        <v>325604</v>
      </c>
      <c r="L68" s="21">
        <v>317179</v>
      </c>
      <c r="M68" s="21">
        <v>642783</v>
      </c>
      <c r="N68" s="21">
        <v>325759</v>
      </c>
      <c r="O68" s="21">
        <v>304377</v>
      </c>
      <c r="P68" s="21">
        <v>308035</v>
      </c>
      <c r="Q68" s="21">
        <v>938171</v>
      </c>
      <c r="R68" s="21"/>
      <c r="S68" s="21"/>
      <c r="T68" s="21"/>
      <c r="U68" s="21"/>
      <c r="V68" s="21">
        <v>10005324</v>
      </c>
      <c r="W68" s="21">
        <v>4088673</v>
      </c>
      <c r="X68" s="21"/>
      <c r="Y68" s="20"/>
      <c r="Z68" s="23">
        <v>5451560</v>
      </c>
    </row>
    <row r="69" spans="1:26" ht="12.75" hidden="1">
      <c r="A69" s="38" t="s">
        <v>32</v>
      </c>
      <c r="B69" s="19">
        <v>10572439</v>
      </c>
      <c r="C69" s="19"/>
      <c r="D69" s="20">
        <v>15075684</v>
      </c>
      <c r="E69" s="21">
        <v>15075684</v>
      </c>
      <c r="F69" s="21">
        <v>1035372</v>
      </c>
      <c r="G69" s="21">
        <v>1239513</v>
      </c>
      <c r="H69" s="21">
        <v>691452</v>
      </c>
      <c r="I69" s="21">
        <v>2966337</v>
      </c>
      <c r="J69" s="21"/>
      <c r="K69" s="21">
        <v>800665</v>
      </c>
      <c r="L69" s="21">
        <v>762288</v>
      </c>
      <c r="M69" s="21">
        <v>1562953</v>
      </c>
      <c r="N69" s="21">
        <v>776893</v>
      </c>
      <c r="O69" s="21">
        <v>661920</v>
      </c>
      <c r="P69" s="21">
        <v>728419</v>
      </c>
      <c r="Q69" s="21">
        <v>2167232</v>
      </c>
      <c r="R69" s="21"/>
      <c r="S69" s="21"/>
      <c r="T69" s="21"/>
      <c r="U69" s="21"/>
      <c r="V69" s="21">
        <v>6696522</v>
      </c>
      <c r="W69" s="21">
        <v>11306763</v>
      </c>
      <c r="X69" s="21"/>
      <c r="Y69" s="20"/>
      <c r="Z69" s="23">
        <v>15075684</v>
      </c>
    </row>
    <row r="70" spans="1:26" ht="12.75" hidden="1">
      <c r="A70" s="39" t="s">
        <v>103</v>
      </c>
      <c r="B70" s="19">
        <v>7669130</v>
      </c>
      <c r="C70" s="19"/>
      <c r="D70" s="20">
        <v>11384764</v>
      </c>
      <c r="E70" s="21">
        <v>11384764</v>
      </c>
      <c r="F70" s="21">
        <v>746752</v>
      </c>
      <c r="G70" s="21">
        <v>925843</v>
      </c>
      <c r="H70" s="21">
        <v>491292</v>
      </c>
      <c r="I70" s="21">
        <v>2163887</v>
      </c>
      <c r="J70" s="21"/>
      <c r="K70" s="21">
        <v>599630</v>
      </c>
      <c r="L70" s="21">
        <v>557927</v>
      </c>
      <c r="M70" s="21">
        <v>1157557</v>
      </c>
      <c r="N70" s="21">
        <v>570672</v>
      </c>
      <c r="O70" s="21">
        <v>465258</v>
      </c>
      <c r="P70" s="21">
        <v>525909</v>
      </c>
      <c r="Q70" s="21">
        <v>1561839</v>
      </c>
      <c r="R70" s="21"/>
      <c r="S70" s="21"/>
      <c r="T70" s="21"/>
      <c r="U70" s="21"/>
      <c r="V70" s="21">
        <v>4883283</v>
      </c>
      <c r="W70" s="21">
        <v>8538570</v>
      </c>
      <c r="X70" s="21"/>
      <c r="Y70" s="20"/>
      <c r="Z70" s="23">
        <v>11384764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2903309</v>
      </c>
      <c r="C73" s="19"/>
      <c r="D73" s="20">
        <v>3690920</v>
      </c>
      <c r="E73" s="21">
        <v>3690920</v>
      </c>
      <c r="F73" s="21">
        <v>288620</v>
      </c>
      <c r="G73" s="21">
        <v>313670</v>
      </c>
      <c r="H73" s="21">
        <v>200160</v>
      </c>
      <c r="I73" s="21">
        <v>802450</v>
      </c>
      <c r="J73" s="21"/>
      <c r="K73" s="21">
        <v>201035</v>
      </c>
      <c r="L73" s="21">
        <v>204361</v>
      </c>
      <c r="M73" s="21">
        <v>405396</v>
      </c>
      <c r="N73" s="21">
        <v>206221</v>
      </c>
      <c r="O73" s="21">
        <v>196662</v>
      </c>
      <c r="P73" s="21">
        <v>202510</v>
      </c>
      <c r="Q73" s="21">
        <v>605393</v>
      </c>
      <c r="R73" s="21"/>
      <c r="S73" s="21"/>
      <c r="T73" s="21"/>
      <c r="U73" s="21"/>
      <c r="V73" s="21">
        <v>1813239</v>
      </c>
      <c r="W73" s="21">
        <v>2768193</v>
      </c>
      <c r="X73" s="21"/>
      <c r="Y73" s="20"/>
      <c r="Z73" s="23">
        <v>3690920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4375829</v>
      </c>
      <c r="C75" s="28"/>
      <c r="D75" s="29">
        <v>2375000</v>
      </c>
      <c r="E75" s="30">
        <v>2375000</v>
      </c>
      <c r="F75" s="30">
        <v>407328</v>
      </c>
      <c r="G75" s="30">
        <v>341769</v>
      </c>
      <c r="H75" s="30">
        <v>347012</v>
      </c>
      <c r="I75" s="30">
        <v>1096109</v>
      </c>
      <c r="J75" s="30"/>
      <c r="K75" s="30">
        <v>430392</v>
      </c>
      <c r="L75" s="30">
        <v>434475</v>
      </c>
      <c r="M75" s="30">
        <v>864867</v>
      </c>
      <c r="N75" s="30">
        <v>437044</v>
      </c>
      <c r="O75" s="30">
        <v>440168</v>
      </c>
      <c r="P75" s="30">
        <v>443011</v>
      </c>
      <c r="Q75" s="30">
        <v>1320223</v>
      </c>
      <c r="R75" s="30"/>
      <c r="S75" s="30"/>
      <c r="T75" s="30"/>
      <c r="U75" s="30"/>
      <c r="V75" s="30">
        <v>3281199</v>
      </c>
      <c r="W75" s="30">
        <v>1781253</v>
      </c>
      <c r="X75" s="30"/>
      <c r="Y75" s="29"/>
      <c r="Z75" s="31">
        <v>2375000</v>
      </c>
    </row>
    <row r="76" spans="1:26" ht="12.75" hidden="1">
      <c r="A76" s="42" t="s">
        <v>287</v>
      </c>
      <c r="B76" s="32">
        <v>25269531</v>
      </c>
      <c r="C76" s="32"/>
      <c r="D76" s="33">
        <v>22902252</v>
      </c>
      <c r="E76" s="34">
        <v>22902252</v>
      </c>
      <c r="F76" s="34">
        <v>1449546</v>
      </c>
      <c r="G76" s="34">
        <v>9689538</v>
      </c>
      <c r="H76" s="34">
        <v>1908521</v>
      </c>
      <c r="I76" s="34">
        <v>13047605</v>
      </c>
      <c r="J76" s="34">
        <v>1908521</v>
      </c>
      <c r="K76" s="34">
        <v>1075731</v>
      </c>
      <c r="L76" s="34">
        <v>939856</v>
      </c>
      <c r="M76" s="34">
        <v>3924108</v>
      </c>
      <c r="N76" s="34">
        <v>1313725</v>
      </c>
      <c r="O76" s="34">
        <v>1232875</v>
      </c>
      <c r="P76" s="34">
        <v>1319390</v>
      </c>
      <c r="Q76" s="34">
        <v>3865990</v>
      </c>
      <c r="R76" s="34"/>
      <c r="S76" s="34"/>
      <c r="T76" s="34"/>
      <c r="U76" s="34"/>
      <c r="V76" s="34">
        <v>20837703</v>
      </c>
      <c r="W76" s="34">
        <v>17176689</v>
      </c>
      <c r="X76" s="34"/>
      <c r="Y76" s="33"/>
      <c r="Z76" s="35">
        <v>22902252</v>
      </c>
    </row>
    <row r="77" spans="1:26" ht="12.75" hidden="1">
      <c r="A77" s="37" t="s">
        <v>31</v>
      </c>
      <c r="B77" s="19">
        <v>25269531</v>
      </c>
      <c r="C77" s="19"/>
      <c r="D77" s="20">
        <v>5451564</v>
      </c>
      <c r="E77" s="21">
        <v>5451564</v>
      </c>
      <c r="F77" s="21">
        <v>6845</v>
      </c>
      <c r="G77" s="21">
        <v>8108256</v>
      </c>
      <c r="H77" s="21">
        <v>454297</v>
      </c>
      <c r="I77" s="21">
        <v>8569398</v>
      </c>
      <c r="J77" s="21">
        <v>454297</v>
      </c>
      <c r="K77" s="21">
        <v>325604</v>
      </c>
      <c r="L77" s="21">
        <v>317179</v>
      </c>
      <c r="M77" s="21">
        <v>1097080</v>
      </c>
      <c r="N77" s="21">
        <v>325759</v>
      </c>
      <c r="O77" s="21">
        <v>304377</v>
      </c>
      <c r="P77" s="21">
        <v>308035</v>
      </c>
      <c r="Q77" s="21">
        <v>938171</v>
      </c>
      <c r="R77" s="21"/>
      <c r="S77" s="21"/>
      <c r="T77" s="21"/>
      <c r="U77" s="21"/>
      <c r="V77" s="21">
        <v>10604649</v>
      </c>
      <c r="W77" s="21">
        <v>4088673</v>
      </c>
      <c r="X77" s="21"/>
      <c r="Y77" s="20"/>
      <c r="Z77" s="23">
        <v>5451564</v>
      </c>
    </row>
    <row r="78" spans="1:26" ht="12.75" hidden="1">
      <c r="A78" s="38" t="s">
        <v>32</v>
      </c>
      <c r="B78" s="19"/>
      <c r="C78" s="19"/>
      <c r="D78" s="20">
        <v>15075684</v>
      </c>
      <c r="E78" s="21">
        <v>15075684</v>
      </c>
      <c r="F78" s="21">
        <v>1035372</v>
      </c>
      <c r="G78" s="21">
        <v>1239513</v>
      </c>
      <c r="H78" s="21">
        <v>1256307</v>
      </c>
      <c r="I78" s="21">
        <v>3531192</v>
      </c>
      <c r="J78" s="21">
        <v>1256307</v>
      </c>
      <c r="K78" s="21">
        <v>319735</v>
      </c>
      <c r="L78" s="21">
        <v>188202</v>
      </c>
      <c r="M78" s="21">
        <v>1764244</v>
      </c>
      <c r="N78" s="21">
        <v>550922</v>
      </c>
      <c r="O78" s="21">
        <v>488330</v>
      </c>
      <c r="P78" s="21">
        <v>568344</v>
      </c>
      <c r="Q78" s="21">
        <v>1607596</v>
      </c>
      <c r="R78" s="21"/>
      <c r="S78" s="21"/>
      <c r="T78" s="21"/>
      <c r="U78" s="21"/>
      <c r="V78" s="21">
        <v>6903032</v>
      </c>
      <c r="W78" s="21">
        <v>11306763</v>
      </c>
      <c r="X78" s="21"/>
      <c r="Y78" s="20"/>
      <c r="Z78" s="23">
        <v>15075684</v>
      </c>
    </row>
    <row r="79" spans="1:26" ht="12.75" hidden="1">
      <c r="A79" s="39" t="s">
        <v>103</v>
      </c>
      <c r="B79" s="19"/>
      <c r="C79" s="19"/>
      <c r="D79" s="20">
        <v>11384760</v>
      </c>
      <c r="E79" s="21">
        <v>11384760</v>
      </c>
      <c r="F79" s="21">
        <v>746752</v>
      </c>
      <c r="G79" s="21">
        <v>925843</v>
      </c>
      <c r="H79" s="21">
        <v>948730</v>
      </c>
      <c r="I79" s="21">
        <v>2621325</v>
      </c>
      <c r="J79" s="21">
        <v>948730</v>
      </c>
      <c r="K79" s="21">
        <v>500057</v>
      </c>
      <c r="L79" s="21">
        <v>353593</v>
      </c>
      <c r="M79" s="21">
        <v>1802380</v>
      </c>
      <c r="N79" s="21">
        <v>694557</v>
      </c>
      <c r="O79" s="21">
        <v>665787</v>
      </c>
      <c r="P79" s="21">
        <v>698463</v>
      </c>
      <c r="Q79" s="21">
        <v>2058807</v>
      </c>
      <c r="R79" s="21"/>
      <c r="S79" s="21"/>
      <c r="T79" s="21"/>
      <c r="U79" s="21"/>
      <c r="V79" s="21">
        <v>6482512</v>
      </c>
      <c r="W79" s="21">
        <v>8538570</v>
      </c>
      <c r="X79" s="21"/>
      <c r="Y79" s="20"/>
      <c r="Z79" s="23">
        <v>11384760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3690924</v>
      </c>
      <c r="E82" s="21">
        <v>3690924</v>
      </c>
      <c r="F82" s="21">
        <v>288620</v>
      </c>
      <c r="G82" s="21">
        <v>313670</v>
      </c>
      <c r="H82" s="21">
        <v>307577</v>
      </c>
      <c r="I82" s="21">
        <v>909867</v>
      </c>
      <c r="J82" s="21">
        <v>307577</v>
      </c>
      <c r="K82" s="21">
        <v>-167387</v>
      </c>
      <c r="L82" s="21">
        <v>-164154</v>
      </c>
      <c r="M82" s="21">
        <v>-23964</v>
      </c>
      <c r="N82" s="21">
        <v>-148319</v>
      </c>
      <c r="O82" s="21">
        <v>-181773</v>
      </c>
      <c r="P82" s="21">
        <v>-122094</v>
      </c>
      <c r="Q82" s="21">
        <v>-452186</v>
      </c>
      <c r="R82" s="21"/>
      <c r="S82" s="21"/>
      <c r="T82" s="21"/>
      <c r="U82" s="21"/>
      <c r="V82" s="21">
        <v>433717</v>
      </c>
      <c r="W82" s="21">
        <v>2768193</v>
      </c>
      <c r="X82" s="21"/>
      <c r="Y82" s="20"/>
      <c r="Z82" s="23">
        <v>3690924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>
        <v>-12935</v>
      </c>
      <c r="L83" s="21">
        <v>-1237</v>
      </c>
      <c r="M83" s="21">
        <v>-14172</v>
      </c>
      <c r="N83" s="21">
        <v>4684</v>
      </c>
      <c r="O83" s="21">
        <v>4316</v>
      </c>
      <c r="P83" s="21">
        <v>-8025</v>
      </c>
      <c r="Q83" s="21">
        <v>975</v>
      </c>
      <c r="R83" s="21"/>
      <c r="S83" s="21"/>
      <c r="T83" s="21"/>
      <c r="U83" s="21"/>
      <c r="V83" s="21">
        <v>-13197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2375004</v>
      </c>
      <c r="E84" s="30">
        <v>2375004</v>
      </c>
      <c r="F84" s="30">
        <v>407329</v>
      </c>
      <c r="G84" s="30">
        <v>341769</v>
      </c>
      <c r="H84" s="30">
        <v>197917</v>
      </c>
      <c r="I84" s="30">
        <v>947015</v>
      </c>
      <c r="J84" s="30">
        <v>197917</v>
      </c>
      <c r="K84" s="30">
        <v>430392</v>
      </c>
      <c r="L84" s="30">
        <v>434475</v>
      </c>
      <c r="M84" s="30">
        <v>1062784</v>
      </c>
      <c r="N84" s="30">
        <v>437044</v>
      </c>
      <c r="O84" s="30">
        <v>440168</v>
      </c>
      <c r="P84" s="30">
        <v>443011</v>
      </c>
      <c r="Q84" s="30">
        <v>1320223</v>
      </c>
      <c r="R84" s="30"/>
      <c r="S84" s="30"/>
      <c r="T84" s="30"/>
      <c r="U84" s="30"/>
      <c r="V84" s="30">
        <v>3330022</v>
      </c>
      <c r="W84" s="30">
        <v>1781253</v>
      </c>
      <c r="X84" s="30"/>
      <c r="Y84" s="29"/>
      <c r="Z84" s="31">
        <v>2375004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151452</v>
      </c>
      <c r="H40" s="343">
        <f t="shared" si="9"/>
        <v>156920</v>
      </c>
      <c r="I40" s="343">
        <f t="shared" si="9"/>
        <v>0</v>
      </c>
      <c r="J40" s="345">
        <f t="shared" si="9"/>
        <v>308372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308372</v>
      </c>
      <c r="X40" s="343">
        <f t="shared" si="9"/>
        <v>0</v>
      </c>
      <c r="Y40" s="345">
        <f t="shared" si="9"/>
        <v>308372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151452</v>
      </c>
      <c r="H48" s="54">
        <v>156920</v>
      </c>
      <c r="I48" s="54"/>
      <c r="J48" s="53">
        <v>308372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308372</v>
      </c>
      <c r="X48" s="54"/>
      <c r="Y48" s="53">
        <v>308372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151452</v>
      </c>
      <c r="H60" s="219">
        <f t="shared" si="14"/>
        <v>156920</v>
      </c>
      <c r="I60" s="219">
        <f t="shared" si="14"/>
        <v>0</v>
      </c>
      <c r="J60" s="264">
        <f t="shared" si="14"/>
        <v>308372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308372</v>
      </c>
      <c r="X60" s="219">
        <f t="shared" si="14"/>
        <v>0</v>
      </c>
      <c r="Y60" s="264">
        <f t="shared" si="14"/>
        <v>308372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97053567</v>
      </c>
      <c r="D5" s="153">
        <f>SUM(D6:D8)</f>
        <v>0</v>
      </c>
      <c r="E5" s="154">
        <f t="shared" si="0"/>
        <v>66865560</v>
      </c>
      <c r="F5" s="100">
        <f t="shared" si="0"/>
        <v>66865560</v>
      </c>
      <c r="G5" s="100">
        <f t="shared" si="0"/>
        <v>24424057</v>
      </c>
      <c r="H5" s="100">
        <f t="shared" si="0"/>
        <v>8450808</v>
      </c>
      <c r="I5" s="100">
        <f t="shared" si="0"/>
        <v>1316247</v>
      </c>
      <c r="J5" s="100">
        <f t="shared" si="0"/>
        <v>34191112</v>
      </c>
      <c r="K5" s="100">
        <f t="shared" si="0"/>
        <v>0</v>
      </c>
      <c r="L5" s="100">
        <f t="shared" si="0"/>
        <v>1094790</v>
      </c>
      <c r="M5" s="100">
        <f t="shared" si="0"/>
        <v>15356298</v>
      </c>
      <c r="N5" s="100">
        <f t="shared" si="0"/>
        <v>16451088</v>
      </c>
      <c r="O5" s="100">
        <f t="shared" si="0"/>
        <v>641619</v>
      </c>
      <c r="P5" s="100">
        <f t="shared" si="0"/>
        <v>589649</v>
      </c>
      <c r="Q5" s="100">
        <f t="shared" si="0"/>
        <v>15046953</v>
      </c>
      <c r="R5" s="100">
        <f t="shared" si="0"/>
        <v>16278221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66920421</v>
      </c>
      <c r="X5" s="100">
        <f t="shared" si="0"/>
        <v>65037420</v>
      </c>
      <c r="Y5" s="100">
        <f t="shared" si="0"/>
        <v>1883001</v>
      </c>
      <c r="Z5" s="137">
        <f>+IF(X5&lt;&gt;0,+(Y5/X5)*100,0)</f>
        <v>2.895257837718655</v>
      </c>
      <c r="AA5" s="153">
        <f>SUM(AA6:AA8)</f>
        <v>66865560</v>
      </c>
    </row>
    <row r="6" spans="1:27" ht="12.75">
      <c r="A6" s="138" t="s">
        <v>75</v>
      </c>
      <c r="B6" s="136"/>
      <c r="C6" s="155"/>
      <c r="D6" s="155"/>
      <c r="E6" s="156">
        <v>3259000</v>
      </c>
      <c r="F6" s="60">
        <v>3259000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3258999</v>
      </c>
      <c r="Y6" s="60">
        <v>-3258999</v>
      </c>
      <c r="Z6" s="140">
        <v>-100</v>
      </c>
      <c r="AA6" s="155">
        <v>3259000</v>
      </c>
    </row>
    <row r="7" spans="1:27" ht="12.75">
      <c r="A7" s="138" t="s">
        <v>76</v>
      </c>
      <c r="B7" s="136"/>
      <c r="C7" s="157">
        <v>76056791</v>
      </c>
      <c r="D7" s="157"/>
      <c r="E7" s="158">
        <v>63516560</v>
      </c>
      <c r="F7" s="159">
        <v>63516560</v>
      </c>
      <c r="G7" s="159">
        <v>24423845</v>
      </c>
      <c r="H7" s="159">
        <v>8377672</v>
      </c>
      <c r="I7" s="159">
        <v>1316035</v>
      </c>
      <c r="J7" s="159">
        <v>34117552</v>
      </c>
      <c r="K7" s="159"/>
      <c r="L7" s="159">
        <v>1095148</v>
      </c>
      <c r="M7" s="159">
        <v>15356086</v>
      </c>
      <c r="N7" s="159">
        <v>16451234</v>
      </c>
      <c r="O7" s="159">
        <v>641619</v>
      </c>
      <c r="P7" s="159">
        <v>589649</v>
      </c>
      <c r="Q7" s="159">
        <v>15046953</v>
      </c>
      <c r="R7" s="159">
        <v>16278221</v>
      </c>
      <c r="S7" s="159"/>
      <c r="T7" s="159"/>
      <c r="U7" s="159"/>
      <c r="V7" s="159"/>
      <c r="W7" s="159">
        <v>66847007</v>
      </c>
      <c r="X7" s="159">
        <v>61767171</v>
      </c>
      <c r="Y7" s="159">
        <v>5079836</v>
      </c>
      <c r="Z7" s="141">
        <v>8.22</v>
      </c>
      <c r="AA7" s="157">
        <v>63516560</v>
      </c>
    </row>
    <row r="8" spans="1:27" ht="12.75">
      <c r="A8" s="138" t="s">
        <v>77</v>
      </c>
      <c r="B8" s="136"/>
      <c r="C8" s="155">
        <v>20996776</v>
      </c>
      <c r="D8" s="155"/>
      <c r="E8" s="156">
        <v>90000</v>
      </c>
      <c r="F8" s="60">
        <v>90000</v>
      </c>
      <c r="G8" s="60">
        <v>212</v>
      </c>
      <c r="H8" s="60">
        <v>73136</v>
      </c>
      <c r="I8" s="60">
        <v>212</v>
      </c>
      <c r="J8" s="60">
        <v>73560</v>
      </c>
      <c r="K8" s="60"/>
      <c r="L8" s="60">
        <v>-358</v>
      </c>
      <c r="M8" s="60">
        <v>212</v>
      </c>
      <c r="N8" s="60">
        <v>-146</v>
      </c>
      <c r="O8" s="60"/>
      <c r="P8" s="60"/>
      <c r="Q8" s="60"/>
      <c r="R8" s="60"/>
      <c r="S8" s="60"/>
      <c r="T8" s="60"/>
      <c r="U8" s="60"/>
      <c r="V8" s="60"/>
      <c r="W8" s="60">
        <v>73414</v>
      </c>
      <c r="X8" s="60">
        <v>11250</v>
      </c>
      <c r="Y8" s="60">
        <v>62164</v>
      </c>
      <c r="Z8" s="140">
        <v>552.57</v>
      </c>
      <c r="AA8" s="155">
        <v>90000</v>
      </c>
    </row>
    <row r="9" spans="1:27" ht="12.75">
      <c r="A9" s="135" t="s">
        <v>78</v>
      </c>
      <c r="B9" s="136"/>
      <c r="C9" s="153">
        <f aca="true" t="shared" si="1" ref="C9:Y9">SUM(C10:C14)</f>
        <v>369000</v>
      </c>
      <c r="D9" s="153">
        <f>SUM(D10:D14)</f>
        <v>0</v>
      </c>
      <c r="E9" s="154">
        <f t="shared" si="1"/>
        <v>3316200</v>
      </c>
      <c r="F9" s="100">
        <f t="shared" si="1"/>
        <v>3316200</v>
      </c>
      <c r="G9" s="100">
        <f t="shared" si="1"/>
        <v>132510</v>
      </c>
      <c r="H9" s="100">
        <f t="shared" si="1"/>
        <v>175221</v>
      </c>
      <c r="I9" s="100">
        <f t="shared" si="1"/>
        <v>19054</v>
      </c>
      <c r="J9" s="100">
        <f t="shared" si="1"/>
        <v>326785</v>
      </c>
      <c r="K9" s="100">
        <f t="shared" si="1"/>
        <v>0</v>
      </c>
      <c r="L9" s="100">
        <f t="shared" si="1"/>
        <v>134185</v>
      </c>
      <c r="M9" s="100">
        <f t="shared" si="1"/>
        <v>82511</v>
      </c>
      <c r="N9" s="100">
        <f t="shared" si="1"/>
        <v>216696</v>
      </c>
      <c r="O9" s="100">
        <f t="shared" si="1"/>
        <v>90267</v>
      </c>
      <c r="P9" s="100">
        <f t="shared" si="1"/>
        <v>465579</v>
      </c>
      <c r="Q9" s="100">
        <f t="shared" si="1"/>
        <v>81452</v>
      </c>
      <c r="R9" s="100">
        <f t="shared" si="1"/>
        <v>637298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1180779</v>
      </c>
      <c r="X9" s="100">
        <f t="shared" si="1"/>
        <v>2582156</v>
      </c>
      <c r="Y9" s="100">
        <f t="shared" si="1"/>
        <v>-1401377</v>
      </c>
      <c r="Z9" s="137">
        <f>+IF(X9&lt;&gt;0,+(Y9/X9)*100,0)</f>
        <v>-54.27158545029812</v>
      </c>
      <c r="AA9" s="153">
        <f>SUM(AA10:AA14)</f>
        <v>3316200</v>
      </c>
    </row>
    <row r="10" spans="1:27" ht="12.75">
      <c r="A10" s="138" t="s">
        <v>79</v>
      </c>
      <c r="B10" s="136"/>
      <c r="C10" s="155">
        <v>369000</v>
      </c>
      <c r="D10" s="155"/>
      <c r="E10" s="156">
        <v>448700</v>
      </c>
      <c r="F10" s="60">
        <v>448700</v>
      </c>
      <c r="G10" s="60">
        <v>6137</v>
      </c>
      <c r="H10" s="60">
        <v>4453</v>
      </c>
      <c r="I10" s="60">
        <v>5680</v>
      </c>
      <c r="J10" s="60">
        <v>16270</v>
      </c>
      <c r="K10" s="60"/>
      <c r="L10" s="60">
        <v>12402</v>
      </c>
      <c r="M10" s="60">
        <v>5893</v>
      </c>
      <c r="N10" s="60">
        <v>18295</v>
      </c>
      <c r="O10" s="60">
        <v>4558</v>
      </c>
      <c r="P10" s="60">
        <v>392005</v>
      </c>
      <c r="Q10" s="60">
        <v>5480</v>
      </c>
      <c r="R10" s="60">
        <v>402043</v>
      </c>
      <c r="S10" s="60"/>
      <c r="T10" s="60"/>
      <c r="U10" s="60"/>
      <c r="V10" s="60"/>
      <c r="W10" s="60">
        <v>436608</v>
      </c>
      <c r="X10" s="60">
        <v>431525</v>
      </c>
      <c r="Y10" s="60">
        <v>5083</v>
      </c>
      <c r="Z10" s="140">
        <v>1.18</v>
      </c>
      <c r="AA10" s="155">
        <v>448700</v>
      </c>
    </row>
    <row r="11" spans="1:27" ht="12.75">
      <c r="A11" s="138" t="s">
        <v>80</v>
      </c>
      <c r="B11" s="136"/>
      <c r="C11" s="155"/>
      <c r="D11" s="155"/>
      <c r="E11" s="156">
        <v>500</v>
      </c>
      <c r="F11" s="60">
        <v>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378</v>
      </c>
      <c r="Y11" s="60">
        <v>-378</v>
      </c>
      <c r="Z11" s="140">
        <v>-100</v>
      </c>
      <c r="AA11" s="155">
        <v>500</v>
      </c>
    </row>
    <row r="12" spans="1:27" ht="12.75">
      <c r="A12" s="138" t="s">
        <v>81</v>
      </c>
      <c r="B12" s="136"/>
      <c r="C12" s="155"/>
      <c r="D12" s="155"/>
      <c r="E12" s="156">
        <v>2817000</v>
      </c>
      <c r="F12" s="60">
        <v>2817000</v>
      </c>
      <c r="G12" s="60">
        <v>101746</v>
      </c>
      <c r="H12" s="60">
        <v>154474</v>
      </c>
      <c r="I12" s="60">
        <v>13374</v>
      </c>
      <c r="J12" s="60">
        <v>269594</v>
      </c>
      <c r="K12" s="60"/>
      <c r="L12" s="60">
        <v>121783</v>
      </c>
      <c r="M12" s="60">
        <v>76618</v>
      </c>
      <c r="N12" s="60">
        <v>198401</v>
      </c>
      <c r="O12" s="60">
        <v>85709</v>
      </c>
      <c r="P12" s="60">
        <v>73574</v>
      </c>
      <c r="Q12" s="60">
        <v>75972</v>
      </c>
      <c r="R12" s="60">
        <v>235255</v>
      </c>
      <c r="S12" s="60"/>
      <c r="T12" s="60"/>
      <c r="U12" s="60"/>
      <c r="V12" s="60"/>
      <c r="W12" s="60">
        <v>703250</v>
      </c>
      <c r="X12" s="60">
        <v>2112750</v>
      </c>
      <c r="Y12" s="60">
        <v>-1409500</v>
      </c>
      <c r="Z12" s="140">
        <v>-66.71</v>
      </c>
      <c r="AA12" s="155">
        <v>2817000</v>
      </c>
    </row>
    <row r="13" spans="1:27" ht="12.75">
      <c r="A13" s="138" t="s">
        <v>82</v>
      </c>
      <c r="B13" s="136"/>
      <c r="C13" s="155"/>
      <c r="D13" s="155"/>
      <c r="E13" s="156">
        <v>50000</v>
      </c>
      <c r="F13" s="60">
        <v>50000</v>
      </c>
      <c r="G13" s="60">
        <v>24627</v>
      </c>
      <c r="H13" s="60">
        <v>16294</v>
      </c>
      <c r="I13" s="60"/>
      <c r="J13" s="60">
        <v>40921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40921</v>
      </c>
      <c r="X13" s="60">
        <v>37503</v>
      </c>
      <c r="Y13" s="60">
        <v>3418</v>
      </c>
      <c r="Z13" s="140">
        <v>9.11</v>
      </c>
      <c r="AA13" s="155">
        <v>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1647407</v>
      </c>
      <c r="D15" s="153">
        <f>SUM(D16:D18)</f>
        <v>0</v>
      </c>
      <c r="E15" s="154">
        <f t="shared" si="2"/>
        <v>22829000</v>
      </c>
      <c r="F15" s="100">
        <f t="shared" si="2"/>
        <v>22829000</v>
      </c>
      <c r="G15" s="100">
        <f t="shared" si="2"/>
        <v>1561758</v>
      </c>
      <c r="H15" s="100">
        <f t="shared" si="2"/>
        <v>387675</v>
      </c>
      <c r="I15" s="100">
        <f t="shared" si="2"/>
        <v>457749</v>
      </c>
      <c r="J15" s="100">
        <f t="shared" si="2"/>
        <v>2407182</v>
      </c>
      <c r="K15" s="100">
        <f t="shared" si="2"/>
        <v>0</v>
      </c>
      <c r="L15" s="100">
        <f t="shared" si="2"/>
        <v>808888</v>
      </c>
      <c r="M15" s="100">
        <f t="shared" si="2"/>
        <v>10132</v>
      </c>
      <c r="N15" s="100">
        <f t="shared" si="2"/>
        <v>819020</v>
      </c>
      <c r="O15" s="100">
        <f t="shared" si="2"/>
        <v>294511</v>
      </c>
      <c r="P15" s="100">
        <f t="shared" si="2"/>
        <v>6988094</v>
      </c>
      <c r="Q15" s="100">
        <f t="shared" si="2"/>
        <v>1316</v>
      </c>
      <c r="R15" s="100">
        <f t="shared" si="2"/>
        <v>7283921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10510123</v>
      </c>
      <c r="X15" s="100">
        <f t="shared" si="2"/>
        <v>22299009</v>
      </c>
      <c r="Y15" s="100">
        <f t="shared" si="2"/>
        <v>-11788886</v>
      </c>
      <c r="Z15" s="137">
        <f>+IF(X15&lt;&gt;0,+(Y15/X15)*100,0)</f>
        <v>-52.867309036020394</v>
      </c>
      <c r="AA15" s="153">
        <f>SUM(AA16:AA18)</f>
        <v>22829000</v>
      </c>
    </row>
    <row r="16" spans="1:27" ht="12.75">
      <c r="A16" s="138" t="s">
        <v>85</v>
      </c>
      <c r="B16" s="136"/>
      <c r="C16" s="155">
        <v>1647407</v>
      </c>
      <c r="D16" s="155"/>
      <c r="E16" s="156">
        <v>20823000</v>
      </c>
      <c r="F16" s="60">
        <v>20823000</v>
      </c>
      <c r="G16" s="60">
        <v>1557526</v>
      </c>
      <c r="H16" s="60">
        <v>387025</v>
      </c>
      <c r="I16" s="60">
        <v>457749</v>
      </c>
      <c r="J16" s="60">
        <v>2402300</v>
      </c>
      <c r="K16" s="60"/>
      <c r="L16" s="60">
        <v>807941</v>
      </c>
      <c r="M16" s="60">
        <v>10132</v>
      </c>
      <c r="N16" s="60">
        <v>818073</v>
      </c>
      <c r="O16" s="60">
        <v>294511</v>
      </c>
      <c r="P16" s="60">
        <v>6988094</v>
      </c>
      <c r="Q16" s="60">
        <v>1316</v>
      </c>
      <c r="R16" s="60">
        <v>7283921</v>
      </c>
      <c r="S16" s="60"/>
      <c r="T16" s="60"/>
      <c r="U16" s="60"/>
      <c r="V16" s="60"/>
      <c r="W16" s="60">
        <v>10504294</v>
      </c>
      <c r="X16" s="60">
        <v>20544512</v>
      </c>
      <c r="Y16" s="60">
        <v>-10040218</v>
      </c>
      <c r="Z16" s="140">
        <v>-48.87</v>
      </c>
      <c r="AA16" s="155">
        <v>20823000</v>
      </c>
    </row>
    <row r="17" spans="1:27" ht="12.75">
      <c r="A17" s="138" t="s">
        <v>86</v>
      </c>
      <c r="B17" s="136"/>
      <c r="C17" s="155"/>
      <c r="D17" s="155"/>
      <c r="E17" s="156">
        <v>2006000</v>
      </c>
      <c r="F17" s="60">
        <v>2006000</v>
      </c>
      <c r="G17" s="60">
        <v>4232</v>
      </c>
      <c r="H17" s="60">
        <v>650</v>
      </c>
      <c r="I17" s="60"/>
      <c r="J17" s="60">
        <v>4882</v>
      </c>
      <c r="K17" s="60"/>
      <c r="L17" s="60">
        <v>947</v>
      </c>
      <c r="M17" s="60"/>
      <c r="N17" s="60">
        <v>947</v>
      </c>
      <c r="O17" s="60"/>
      <c r="P17" s="60"/>
      <c r="Q17" s="60"/>
      <c r="R17" s="60"/>
      <c r="S17" s="60"/>
      <c r="T17" s="60"/>
      <c r="U17" s="60"/>
      <c r="V17" s="60"/>
      <c r="W17" s="60">
        <v>5829</v>
      </c>
      <c r="X17" s="60">
        <v>1754497</v>
      </c>
      <c r="Y17" s="60">
        <v>-1748668</v>
      </c>
      <c r="Z17" s="140">
        <v>-99.67</v>
      </c>
      <c r="AA17" s="155">
        <v>2006000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10572439</v>
      </c>
      <c r="D19" s="153">
        <f>SUM(D20:D23)</f>
        <v>0</v>
      </c>
      <c r="E19" s="154">
        <f t="shared" si="3"/>
        <v>16597684</v>
      </c>
      <c r="F19" s="100">
        <f t="shared" si="3"/>
        <v>16597684</v>
      </c>
      <c r="G19" s="100">
        <f t="shared" si="3"/>
        <v>1257941</v>
      </c>
      <c r="H19" s="100">
        <f t="shared" si="3"/>
        <v>1455802</v>
      </c>
      <c r="I19" s="100">
        <f t="shared" si="3"/>
        <v>915346</v>
      </c>
      <c r="J19" s="100">
        <f t="shared" si="3"/>
        <v>3629089</v>
      </c>
      <c r="K19" s="100">
        <f t="shared" si="3"/>
        <v>0</v>
      </c>
      <c r="L19" s="100">
        <f t="shared" si="3"/>
        <v>1029453</v>
      </c>
      <c r="M19" s="100">
        <f t="shared" si="3"/>
        <v>991501</v>
      </c>
      <c r="N19" s="100">
        <f t="shared" si="3"/>
        <v>2020954</v>
      </c>
      <c r="O19" s="100">
        <f t="shared" si="3"/>
        <v>1005829</v>
      </c>
      <c r="P19" s="100">
        <f t="shared" si="3"/>
        <v>895644</v>
      </c>
      <c r="Q19" s="100">
        <f t="shared" si="3"/>
        <v>964469</v>
      </c>
      <c r="R19" s="100">
        <f t="shared" si="3"/>
        <v>2865942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8515985</v>
      </c>
      <c r="X19" s="100">
        <f t="shared" si="3"/>
        <v>12448260</v>
      </c>
      <c r="Y19" s="100">
        <f t="shared" si="3"/>
        <v>-3932275</v>
      </c>
      <c r="Z19" s="137">
        <f>+IF(X19&lt;&gt;0,+(Y19/X19)*100,0)</f>
        <v>-31.588952994233733</v>
      </c>
      <c r="AA19" s="153">
        <f>SUM(AA20:AA23)</f>
        <v>16597684</v>
      </c>
    </row>
    <row r="20" spans="1:27" ht="12.75">
      <c r="A20" s="138" t="s">
        <v>89</v>
      </c>
      <c r="B20" s="136"/>
      <c r="C20" s="155">
        <v>7669130</v>
      </c>
      <c r="D20" s="155"/>
      <c r="E20" s="156">
        <v>11656264</v>
      </c>
      <c r="F20" s="60">
        <v>11656264</v>
      </c>
      <c r="G20" s="60">
        <v>795727</v>
      </c>
      <c r="H20" s="60">
        <v>966882</v>
      </c>
      <c r="I20" s="60">
        <v>538245</v>
      </c>
      <c r="J20" s="60">
        <v>2300854</v>
      </c>
      <c r="K20" s="60"/>
      <c r="L20" s="60">
        <v>648112</v>
      </c>
      <c r="M20" s="60">
        <v>605150</v>
      </c>
      <c r="N20" s="60">
        <v>1253262</v>
      </c>
      <c r="O20" s="60">
        <v>615832</v>
      </c>
      <c r="P20" s="60">
        <v>513470</v>
      </c>
      <c r="Q20" s="60">
        <v>574837</v>
      </c>
      <c r="R20" s="60">
        <v>1704139</v>
      </c>
      <c r="S20" s="60"/>
      <c r="T20" s="60"/>
      <c r="U20" s="60"/>
      <c r="V20" s="60"/>
      <c r="W20" s="60">
        <v>5258255</v>
      </c>
      <c r="X20" s="60">
        <v>8742195</v>
      </c>
      <c r="Y20" s="60">
        <v>-3483940</v>
      </c>
      <c r="Z20" s="140">
        <v>-39.85</v>
      </c>
      <c r="AA20" s="155">
        <v>11656264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2903309</v>
      </c>
      <c r="D23" s="155"/>
      <c r="E23" s="156">
        <v>4941420</v>
      </c>
      <c r="F23" s="60">
        <v>4941420</v>
      </c>
      <c r="G23" s="60">
        <v>462214</v>
      </c>
      <c r="H23" s="60">
        <v>488920</v>
      </c>
      <c r="I23" s="60">
        <v>377101</v>
      </c>
      <c r="J23" s="60">
        <v>1328235</v>
      </c>
      <c r="K23" s="60"/>
      <c r="L23" s="60">
        <v>381341</v>
      </c>
      <c r="M23" s="60">
        <v>386351</v>
      </c>
      <c r="N23" s="60">
        <v>767692</v>
      </c>
      <c r="O23" s="60">
        <v>389997</v>
      </c>
      <c r="P23" s="60">
        <v>382174</v>
      </c>
      <c r="Q23" s="60">
        <v>389632</v>
      </c>
      <c r="R23" s="60">
        <v>1161803</v>
      </c>
      <c r="S23" s="60"/>
      <c r="T23" s="60"/>
      <c r="U23" s="60"/>
      <c r="V23" s="60"/>
      <c r="W23" s="60">
        <v>3257730</v>
      </c>
      <c r="X23" s="60">
        <v>3706065</v>
      </c>
      <c r="Y23" s="60">
        <v>-448335</v>
      </c>
      <c r="Z23" s="140">
        <v>-12.1</v>
      </c>
      <c r="AA23" s="155">
        <v>4941420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109642413</v>
      </c>
      <c r="D25" s="168">
        <f>+D5+D9+D15+D19+D24</f>
        <v>0</v>
      </c>
      <c r="E25" s="169">
        <f t="shared" si="4"/>
        <v>109608444</v>
      </c>
      <c r="F25" s="73">
        <f t="shared" si="4"/>
        <v>109608444</v>
      </c>
      <c r="G25" s="73">
        <f t="shared" si="4"/>
        <v>27376266</v>
      </c>
      <c r="H25" s="73">
        <f t="shared" si="4"/>
        <v>10469506</v>
      </c>
      <c r="I25" s="73">
        <f t="shared" si="4"/>
        <v>2708396</v>
      </c>
      <c r="J25" s="73">
        <f t="shared" si="4"/>
        <v>40554168</v>
      </c>
      <c r="K25" s="73">
        <f t="shared" si="4"/>
        <v>0</v>
      </c>
      <c r="L25" s="73">
        <f t="shared" si="4"/>
        <v>3067316</v>
      </c>
      <c r="M25" s="73">
        <f t="shared" si="4"/>
        <v>16440442</v>
      </c>
      <c r="N25" s="73">
        <f t="shared" si="4"/>
        <v>19507758</v>
      </c>
      <c r="O25" s="73">
        <f t="shared" si="4"/>
        <v>2032226</v>
      </c>
      <c r="P25" s="73">
        <f t="shared" si="4"/>
        <v>8938966</v>
      </c>
      <c r="Q25" s="73">
        <f t="shared" si="4"/>
        <v>16094190</v>
      </c>
      <c r="R25" s="73">
        <f t="shared" si="4"/>
        <v>27065382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87127308</v>
      </c>
      <c r="X25" s="73">
        <f t="shared" si="4"/>
        <v>102366845</v>
      </c>
      <c r="Y25" s="73">
        <f t="shared" si="4"/>
        <v>-15239537</v>
      </c>
      <c r="Z25" s="170">
        <f>+IF(X25&lt;&gt;0,+(Y25/X25)*100,0)</f>
        <v>-14.887180512401258</v>
      </c>
      <c r="AA25" s="168">
        <f>+AA5+AA9+AA15+AA19+AA24</f>
        <v>109608444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100829768</v>
      </c>
      <c r="D28" s="153">
        <f>SUM(D29:D31)</f>
        <v>0</v>
      </c>
      <c r="E28" s="154">
        <f t="shared" si="5"/>
        <v>42238595</v>
      </c>
      <c r="F28" s="100">
        <f t="shared" si="5"/>
        <v>42238595</v>
      </c>
      <c r="G28" s="100">
        <f t="shared" si="5"/>
        <v>3420584</v>
      </c>
      <c r="H28" s="100">
        <f t="shared" si="5"/>
        <v>3173701</v>
      </c>
      <c r="I28" s="100">
        <f t="shared" si="5"/>
        <v>3938509</v>
      </c>
      <c r="J28" s="100">
        <f t="shared" si="5"/>
        <v>10532794</v>
      </c>
      <c r="K28" s="100">
        <f t="shared" si="5"/>
        <v>0</v>
      </c>
      <c r="L28" s="100">
        <f t="shared" si="5"/>
        <v>3510647</v>
      </c>
      <c r="M28" s="100">
        <f t="shared" si="5"/>
        <v>4694471</v>
      </c>
      <c r="N28" s="100">
        <f t="shared" si="5"/>
        <v>8205118</v>
      </c>
      <c r="O28" s="100">
        <f t="shared" si="5"/>
        <v>2485000</v>
      </c>
      <c r="P28" s="100">
        <f t="shared" si="5"/>
        <v>2398793</v>
      </c>
      <c r="Q28" s="100">
        <f t="shared" si="5"/>
        <v>3346501</v>
      </c>
      <c r="R28" s="100">
        <f t="shared" si="5"/>
        <v>8230294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26968206</v>
      </c>
      <c r="X28" s="100">
        <f t="shared" si="5"/>
        <v>33451855</v>
      </c>
      <c r="Y28" s="100">
        <f t="shared" si="5"/>
        <v>-6483649</v>
      </c>
      <c r="Z28" s="137">
        <f>+IF(X28&lt;&gt;0,+(Y28/X28)*100,0)</f>
        <v>-19.38203128047757</v>
      </c>
      <c r="AA28" s="153">
        <f>SUM(AA29:AA31)</f>
        <v>42238595</v>
      </c>
    </row>
    <row r="29" spans="1:27" ht="12.75">
      <c r="A29" s="138" t="s">
        <v>75</v>
      </c>
      <c r="B29" s="136"/>
      <c r="C29" s="155">
        <v>5961719</v>
      </c>
      <c r="D29" s="155"/>
      <c r="E29" s="156">
        <v>19459808</v>
      </c>
      <c r="F29" s="60">
        <v>19459808</v>
      </c>
      <c r="G29" s="60">
        <v>1707984</v>
      </c>
      <c r="H29" s="60">
        <v>1310940</v>
      </c>
      <c r="I29" s="60">
        <v>1462924</v>
      </c>
      <c r="J29" s="60">
        <v>4481848</v>
      </c>
      <c r="K29" s="60"/>
      <c r="L29" s="60">
        <v>1295346</v>
      </c>
      <c r="M29" s="60">
        <v>1905717</v>
      </c>
      <c r="N29" s="60">
        <v>3201063</v>
      </c>
      <c r="O29" s="60">
        <v>1109534</v>
      </c>
      <c r="P29" s="60">
        <v>1308672</v>
      </c>
      <c r="Q29" s="60">
        <v>1186125</v>
      </c>
      <c r="R29" s="60">
        <v>3604331</v>
      </c>
      <c r="S29" s="60"/>
      <c r="T29" s="60"/>
      <c r="U29" s="60"/>
      <c r="V29" s="60"/>
      <c r="W29" s="60">
        <v>11287242</v>
      </c>
      <c r="X29" s="60">
        <v>14902575</v>
      </c>
      <c r="Y29" s="60">
        <v>-3615333</v>
      </c>
      <c r="Z29" s="140">
        <v>-24.26</v>
      </c>
      <c r="AA29" s="155">
        <v>19459808</v>
      </c>
    </row>
    <row r="30" spans="1:27" ht="12.75">
      <c r="A30" s="138" t="s">
        <v>76</v>
      </c>
      <c r="B30" s="136"/>
      <c r="C30" s="157">
        <v>94868049</v>
      </c>
      <c r="D30" s="157"/>
      <c r="E30" s="158">
        <v>12596021</v>
      </c>
      <c r="F30" s="159">
        <v>12596021</v>
      </c>
      <c r="G30" s="159">
        <v>755440</v>
      </c>
      <c r="H30" s="159">
        <v>874466</v>
      </c>
      <c r="I30" s="159">
        <v>1517813</v>
      </c>
      <c r="J30" s="159">
        <v>3147719</v>
      </c>
      <c r="K30" s="159"/>
      <c r="L30" s="159">
        <v>1292418</v>
      </c>
      <c r="M30" s="159">
        <v>1226353</v>
      </c>
      <c r="N30" s="159">
        <v>2518771</v>
      </c>
      <c r="O30" s="159">
        <v>587000</v>
      </c>
      <c r="P30" s="159">
        <v>405638</v>
      </c>
      <c r="Q30" s="159">
        <v>1258240</v>
      </c>
      <c r="R30" s="159">
        <v>2250878</v>
      </c>
      <c r="S30" s="159"/>
      <c r="T30" s="159"/>
      <c r="U30" s="159"/>
      <c r="V30" s="159"/>
      <c r="W30" s="159">
        <v>7917368</v>
      </c>
      <c r="X30" s="159">
        <v>12626402</v>
      </c>
      <c r="Y30" s="159">
        <v>-4709034</v>
      </c>
      <c r="Z30" s="141">
        <v>-37.3</v>
      </c>
      <c r="AA30" s="157">
        <v>12596021</v>
      </c>
    </row>
    <row r="31" spans="1:27" ht="12.75">
      <c r="A31" s="138" t="s">
        <v>77</v>
      </c>
      <c r="B31" s="136"/>
      <c r="C31" s="155"/>
      <c r="D31" s="155"/>
      <c r="E31" s="156">
        <v>10182766</v>
      </c>
      <c r="F31" s="60">
        <v>10182766</v>
      </c>
      <c r="G31" s="60">
        <v>957160</v>
      </c>
      <c r="H31" s="60">
        <v>988295</v>
      </c>
      <c r="I31" s="60">
        <v>957772</v>
      </c>
      <c r="J31" s="60">
        <v>2903227</v>
      </c>
      <c r="K31" s="60"/>
      <c r="L31" s="60">
        <v>922883</v>
      </c>
      <c r="M31" s="60">
        <v>1562401</v>
      </c>
      <c r="N31" s="60">
        <v>2485284</v>
      </c>
      <c r="O31" s="60">
        <v>788466</v>
      </c>
      <c r="P31" s="60">
        <v>684483</v>
      </c>
      <c r="Q31" s="60">
        <v>902136</v>
      </c>
      <c r="R31" s="60">
        <v>2375085</v>
      </c>
      <c r="S31" s="60"/>
      <c r="T31" s="60"/>
      <c r="U31" s="60"/>
      <c r="V31" s="60"/>
      <c r="W31" s="60">
        <v>7763596</v>
      </c>
      <c r="X31" s="60">
        <v>5922878</v>
      </c>
      <c r="Y31" s="60">
        <v>1840718</v>
      </c>
      <c r="Z31" s="140">
        <v>31.08</v>
      </c>
      <c r="AA31" s="155">
        <v>10182766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6828606</v>
      </c>
      <c r="F32" s="100">
        <f t="shared" si="6"/>
        <v>6828606</v>
      </c>
      <c r="G32" s="100">
        <f t="shared" si="6"/>
        <v>471777</v>
      </c>
      <c r="H32" s="100">
        <f t="shared" si="6"/>
        <v>531387</v>
      </c>
      <c r="I32" s="100">
        <f t="shared" si="6"/>
        <v>490913</v>
      </c>
      <c r="J32" s="100">
        <f t="shared" si="6"/>
        <v>1494077</v>
      </c>
      <c r="K32" s="100">
        <f t="shared" si="6"/>
        <v>0</v>
      </c>
      <c r="L32" s="100">
        <f t="shared" si="6"/>
        <v>495567</v>
      </c>
      <c r="M32" s="100">
        <f t="shared" si="6"/>
        <v>503887</v>
      </c>
      <c r="N32" s="100">
        <f t="shared" si="6"/>
        <v>999454</v>
      </c>
      <c r="O32" s="100">
        <f t="shared" si="6"/>
        <v>488005</v>
      </c>
      <c r="P32" s="100">
        <f t="shared" si="6"/>
        <v>485899</v>
      </c>
      <c r="Q32" s="100">
        <f t="shared" si="6"/>
        <v>445191</v>
      </c>
      <c r="R32" s="100">
        <f t="shared" si="6"/>
        <v>1419095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3912626</v>
      </c>
      <c r="X32" s="100">
        <f t="shared" si="6"/>
        <v>5465959</v>
      </c>
      <c r="Y32" s="100">
        <f t="shared" si="6"/>
        <v>-1553333</v>
      </c>
      <c r="Z32" s="137">
        <f>+IF(X32&lt;&gt;0,+(Y32/X32)*100,0)</f>
        <v>-28.418306833256523</v>
      </c>
      <c r="AA32" s="153">
        <f>SUM(AA33:AA37)</f>
        <v>6828606</v>
      </c>
    </row>
    <row r="33" spans="1:27" ht="12.75">
      <c r="A33" s="138" t="s">
        <v>79</v>
      </c>
      <c r="B33" s="136"/>
      <c r="C33" s="155"/>
      <c r="D33" s="155"/>
      <c r="E33" s="156">
        <v>3374351</v>
      </c>
      <c r="F33" s="60">
        <v>3374351</v>
      </c>
      <c r="G33" s="60">
        <v>232725</v>
      </c>
      <c r="H33" s="60">
        <v>231320</v>
      </c>
      <c r="I33" s="60">
        <v>237374</v>
      </c>
      <c r="J33" s="60">
        <v>701419</v>
      </c>
      <c r="K33" s="60"/>
      <c r="L33" s="60">
        <v>247906</v>
      </c>
      <c r="M33" s="60">
        <v>271982</v>
      </c>
      <c r="N33" s="60">
        <v>519888</v>
      </c>
      <c r="O33" s="60">
        <v>256481</v>
      </c>
      <c r="P33" s="60">
        <v>264451</v>
      </c>
      <c r="Q33" s="60">
        <v>245484</v>
      </c>
      <c r="R33" s="60">
        <v>766416</v>
      </c>
      <c r="S33" s="60"/>
      <c r="T33" s="60"/>
      <c r="U33" s="60"/>
      <c r="V33" s="60"/>
      <c r="W33" s="60">
        <v>1987723</v>
      </c>
      <c r="X33" s="60">
        <v>2554454</v>
      </c>
      <c r="Y33" s="60">
        <v>-566731</v>
      </c>
      <c r="Z33" s="140">
        <v>-22.19</v>
      </c>
      <c r="AA33" s="155">
        <v>3374351</v>
      </c>
    </row>
    <row r="34" spans="1:27" ht="12.75">
      <c r="A34" s="138" t="s">
        <v>80</v>
      </c>
      <c r="B34" s="136"/>
      <c r="C34" s="155"/>
      <c r="D34" s="155"/>
      <c r="E34" s="156">
        <v>166504</v>
      </c>
      <c r="F34" s="60">
        <v>166504</v>
      </c>
      <c r="G34" s="60"/>
      <c r="H34" s="60">
        <v>1197</v>
      </c>
      <c r="I34" s="60">
        <v>4559</v>
      </c>
      <c r="J34" s="60">
        <v>5756</v>
      </c>
      <c r="K34" s="60"/>
      <c r="L34" s="60">
        <v>4557</v>
      </c>
      <c r="M34" s="60"/>
      <c r="N34" s="60">
        <v>4557</v>
      </c>
      <c r="O34" s="60">
        <v>904</v>
      </c>
      <c r="P34" s="60">
        <v>1844</v>
      </c>
      <c r="Q34" s="60">
        <v>8656</v>
      </c>
      <c r="R34" s="60">
        <v>11404</v>
      </c>
      <c r="S34" s="60"/>
      <c r="T34" s="60"/>
      <c r="U34" s="60"/>
      <c r="V34" s="60"/>
      <c r="W34" s="60">
        <v>21717</v>
      </c>
      <c r="X34" s="60">
        <v>122533</v>
      </c>
      <c r="Y34" s="60">
        <v>-100816</v>
      </c>
      <c r="Z34" s="140">
        <v>-82.28</v>
      </c>
      <c r="AA34" s="155">
        <v>166504</v>
      </c>
    </row>
    <row r="35" spans="1:27" ht="12.75">
      <c r="A35" s="138" t="s">
        <v>81</v>
      </c>
      <c r="B35" s="136"/>
      <c r="C35" s="155"/>
      <c r="D35" s="155"/>
      <c r="E35" s="156">
        <v>2793708</v>
      </c>
      <c r="F35" s="60">
        <v>2793708</v>
      </c>
      <c r="G35" s="60">
        <v>201165</v>
      </c>
      <c r="H35" s="60">
        <v>251503</v>
      </c>
      <c r="I35" s="60">
        <v>248980</v>
      </c>
      <c r="J35" s="60">
        <v>701648</v>
      </c>
      <c r="K35" s="60"/>
      <c r="L35" s="60">
        <v>243104</v>
      </c>
      <c r="M35" s="60">
        <v>231905</v>
      </c>
      <c r="N35" s="60">
        <v>475009</v>
      </c>
      <c r="O35" s="60">
        <v>230620</v>
      </c>
      <c r="P35" s="60">
        <v>219604</v>
      </c>
      <c r="Q35" s="60">
        <v>191051</v>
      </c>
      <c r="R35" s="60">
        <v>641275</v>
      </c>
      <c r="S35" s="60"/>
      <c r="T35" s="60"/>
      <c r="U35" s="60"/>
      <c r="V35" s="60"/>
      <c r="W35" s="60">
        <v>1817932</v>
      </c>
      <c r="X35" s="60">
        <v>2415599</v>
      </c>
      <c r="Y35" s="60">
        <v>-597667</v>
      </c>
      <c r="Z35" s="140">
        <v>-24.74</v>
      </c>
      <c r="AA35" s="155">
        <v>2793708</v>
      </c>
    </row>
    <row r="36" spans="1:27" ht="12.75">
      <c r="A36" s="138" t="s">
        <v>82</v>
      </c>
      <c r="B36" s="136"/>
      <c r="C36" s="155"/>
      <c r="D36" s="155"/>
      <c r="E36" s="156">
        <v>494043</v>
      </c>
      <c r="F36" s="60">
        <v>494043</v>
      </c>
      <c r="G36" s="60">
        <v>37887</v>
      </c>
      <c r="H36" s="60">
        <v>47367</v>
      </c>
      <c r="I36" s="60"/>
      <c r="J36" s="60">
        <v>85254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85254</v>
      </c>
      <c r="X36" s="60">
        <v>373373</v>
      </c>
      <c r="Y36" s="60">
        <v>-288119</v>
      </c>
      <c r="Z36" s="140">
        <v>-77.17</v>
      </c>
      <c r="AA36" s="155">
        <v>494043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22614078</v>
      </c>
      <c r="F38" s="100">
        <f t="shared" si="7"/>
        <v>22614078</v>
      </c>
      <c r="G38" s="100">
        <f t="shared" si="7"/>
        <v>694692</v>
      </c>
      <c r="H38" s="100">
        <f t="shared" si="7"/>
        <v>1134478</v>
      </c>
      <c r="I38" s="100">
        <f t="shared" si="7"/>
        <v>1241414</v>
      </c>
      <c r="J38" s="100">
        <f t="shared" si="7"/>
        <v>3070584</v>
      </c>
      <c r="K38" s="100">
        <f t="shared" si="7"/>
        <v>0</v>
      </c>
      <c r="L38" s="100">
        <f t="shared" si="7"/>
        <v>1176868</v>
      </c>
      <c r="M38" s="100">
        <f t="shared" si="7"/>
        <v>1250085</v>
      </c>
      <c r="N38" s="100">
        <f t="shared" si="7"/>
        <v>2426953</v>
      </c>
      <c r="O38" s="100">
        <f t="shared" si="7"/>
        <v>896311</v>
      </c>
      <c r="P38" s="100">
        <f t="shared" si="7"/>
        <v>1117315</v>
      </c>
      <c r="Q38" s="100">
        <f t="shared" si="7"/>
        <v>1076186</v>
      </c>
      <c r="R38" s="100">
        <f t="shared" si="7"/>
        <v>3089812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8587349</v>
      </c>
      <c r="X38" s="100">
        <f t="shared" si="7"/>
        <v>14190603</v>
      </c>
      <c r="Y38" s="100">
        <f t="shared" si="7"/>
        <v>-5603254</v>
      </c>
      <c r="Z38" s="137">
        <f>+IF(X38&lt;&gt;0,+(Y38/X38)*100,0)</f>
        <v>-39.48566526736038</v>
      </c>
      <c r="AA38" s="153">
        <f>SUM(AA39:AA41)</f>
        <v>22614078</v>
      </c>
    </row>
    <row r="39" spans="1:27" ht="12.75">
      <c r="A39" s="138" t="s">
        <v>85</v>
      </c>
      <c r="B39" s="136"/>
      <c r="C39" s="155"/>
      <c r="D39" s="155"/>
      <c r="E39" s="156">
        <v>3733421</v>
      </c>
      <c r="F39" s="60">
        <v>3733421</v>
      </c>
      <c r="G39" s="60">
        <v>524375</v>
      </c>
      <c r="H39" s="60">
        <v>600819</v>
      </c>
      <c r="I39" s="60">
        <v>536970</v>
      </c>
      <c r="J39" s="60">
        <v>1662164</v>
      </c>
      <c r="K39" s="60"/>
      <c r="L39" s="60">
        <v>657079</v>
      </c>
      <c r="M39" s="60">
        <v>743400</v>
      </c>
      <c r="N39" s="60">
        <v>1400479</v>
      </c>
      <c r="O39" s="60">
        <v>450812</v>
      </c>
      <c r="P39" s="60">
        <v>566612</v>
      </c>
      <c r="Q39" s="60">
        <v>591955</v>
      </c>
      <c r="R39" s="60">
        <v>1609379</v>
      </c>
      <c r="S39" s="60"/>
      <c r="T39" s="60"/>
      <c r="U39" s="60"/>
      <c r="V39" s="60"/>
      <c r="W39" s="60">
        <v>4672022</v>
      </c>
      <c r="X39" s="60">
        <v>3348490</v>
      </c>
      <c r="Y39" s="60">
        <v>1323532</v>
      </c>
      <c r="Z39" s="140">
        <v>39.53</v>
      </c>
      <c r="AA39" s="155">
        <v>3733421</v>
      </c>
    </row>
    <row r="40" spans="1:27" ht="12.75">
      <c r="A40" s="138" t="s">
        <v>86</v>
      </c>
      <c r="B40" s="136"/>
      <c r="C40" s="155"/>
      <c r="D40" s="155"/>
      <c r="E40" s="156">
        <v>18880657</v>
      </c>
      <c r="F40" s="60">
        <v>18880657</v>
      </c>
      <c r="G40" s="60">
        <v>170317</v>
      </c>
      <c r="H40" s="60">
        <v>533659</v>
      </c>
      <c r="I40" s="60">
        <v>704444</v>
      </c>
      <c r="J40" s="60">
        <v>1408420</v>
      </c>
      <c r="K40" s="60"/>
      <c r="L40" s="60">
        <v>519789</v>
      </c>
      <c r="M40" s="60">
        <v>506685</v>
      </c>
      <c r="N40" s="60">
        <v>1026474</v>
      </c>
      <c r="O40" s="60">
        <v>445499</v>
      </c>
      <c r="P40" s="60">
        <v>550703</v>
      </c>
      <c r="Q40" s="60">
        <v>484231</v>
      </c>
      <c r="R40" s="60">
        <v>1480433</v>
      </c>
      <c r="S40" s="60"/>
      <c r="T40" s="60"/>
      <c r="U40" s="60"/>
      <c r="V40" s="60"/>
      <c r="W40" s="60">
        <v>3915327</v>
      </c>
      <c r="X40" s="60">
        <v>10842113</v>
      </c>
      <c r="Y40" s="60">
        <v>-6926786</v>
      </c>
      <c r="Z40" s="140">
        <v>-63.89</v>
      </c>
      <c r="AA40" s="155">
        <v>18880657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21520782</v>
      </c>
      <c r="F42" s="100">
        <f t="shared" si="8"/>
        <v>21520782</v>
      </c>
      <c r="G42" s="100">
        <f t="shared" si="8"/>
        <v>2035824</v>
      </c>
      <c r="H42" s="100">
        <f t="shared" si="8"/>
        <v>2811000</v>
      </c>
      <c r="I42" s="100">
        <f t="shared" si="8"/>
        <v>1900844</v>
      </c>
      <c r="J42" s="100">
        <f t="shared" si="8"/>
        <v>6747668</v>
      </c>
      <c r="K42" s="100">
        <f t="shared" si="8"/>
        <v>0</v>
      </c>
      <c r="L42" s="100">
        <f t="shared" si="8"/>
        <v>1762210</v>
      </c>
      <c r="M42" s="100">
        <f t="shared" si="8"/>
        <v>2061190</v>
      </c>
      <c r="N42" s="100">
        <f t="shared" si="8"/>
        <v>3823400</v>
      </c>
      <c r="O42" s="100">
        <f t="shared" si="8"/>
        <v>1485376</v>
      </c>
      <c r="P42" s="100">
        <f t="shared" si="8"/>
        <v>1596505</v>
      </c>
      <c r="Q42" s="100">
        <f t="shared" si="8"/>
        <v>1596383</v>
      </c>
      <c r="R42" s="100">
        <f t="shared" si="8"/>
        <v>4678264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15249332</v>
      </c>
      <c r="X42" s="100">
        <f t="shared" si="8"/>
        <v>17481381</v>
      </c>
      <c r="Y42" s="100">
        <f t="shared" si="8"/>
        <v>-2232049</v>
      </c>
      <c r="Z42" s="137">
        <f>+IF(X42&lt;&gt;0,+(Y42/X42)*100,0)</f>
        <v>-12.768150296592701</v>
      </c>
      <c r="AA42" s="153">
        <f>SUM(AA43:AA46)</f>
        <v>21520782</v>
      </c>
    </row>
    <row r="43" spans="1:27" ht="12.75">
      <c r="A43" s="138" t="s">
        <v>89</v>
      </c>
      <c r="B43" s="136"/>
      <c r="C43" s="155"/>
      <c r="D43" s="155"/>
      <c r="E43" s="156">
        <v>14888984</v>
      </c>
      <c r="F43" s="60">
        <v>14888984</v>
      </c>
      <c r="G43" s="60">
        <v>1335677</v>
      </c>
      <c r="H43" s="60">
        <v>1878436</v>
      </c>
      <c r="I43" s="60">
        <v>1282422</v>
      </c>
      <c r="J43" s="60">
        <v>4496535</v>
      </c>
      <c r="K43" s="60"/>
      <c r="L43" s="60">
        <v>1078678</v>
      </c>
      <c r="M43" s="60">
        <v>1195121</v>
      </c>
      <c r="N43" s="60">
        <v>2273799</v>
      </c>
      <c r="O43" s="60">
        <v>853361</v>
      </c>
      <c r="P43" s="60">
        <v>1002655</v>
      </c>
      <c r="Q43" s="60">
        <v>999516</v>
      </c>
      <c r="R43" s="60">
        <v>2855532</v>
      </c>
      <c r="S43" s="60"/>
      <c r="T43" s="60"/>
      <c r="U43" s="60"/>
      <c r="V43" s="60"/>
      <c r="W43" s="60">
        <v>9625866</v>
      </c>
      <c r="X43" s="60">
        <v>10567135</v>
      </c>
      <c r="Y43" s="60">
        <v>-941269</v>
      </c>
      <c r="Z43" s="140">
        <v>-8.91</v>
      </c>
      <c r="AA43" s="155">
        <v>14888984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6631798</v>
      </c>
      <c r="F46" s="60">
        <v>6631798</v>
      </c>
      <c r="G46" s="60">
        <v>700147</v>
      </c>
      <c r="H46" s="60">
        <v>932564</v>
      </c>
      <c r="I46" s="60">
        <v>618422</v>
      </c>
      <c r="J46" s="60">
        <v>2251133</v>
      </c>
      <c r="K46" s="60"/>
      <c r="L46" s="60">
        <v>683532</v>
      </c>
      <c r="M46" s="60">
        <v>866069</v>
      </c>
      <c r="N46" s="60">
        <v>1549601</v>
      </c>
      <c r="O46" s="60">
        <v>632015</v>
      </c>
      <c r="P46" s="60">
        <v>593850</v>
      </c>
      <c r="Q46" s="60">
        <v>596867</v>
      </c>
      <c r="R46" s="60">
        <v>1822732</v>
      </c>
      <c r="S46" s="60"/>
      <c r="T46" s="60"/>
      <c r="U46" s="60"/>
      <c r="V46" s="60"/>
      <c r="W46" s="60">
        <v>5623466</v>
      </c>
      <c r="X46" s="60">
        <v>6914246</v>
      </c>
      <c r="Y46" s="60">
        <v>-1290780</v>
      </c>
      <c r="Z46" s="140">
        <v>-18.67</v>
      </c>
      <c r="AA46" s="155">
        <v>6631798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100829768</v>
      </c>
      <c r="D48" s="168">
        <f>+D28+D32+D38+D42+D47</f>
        <v>0</v>
      </c>
      <c r="E48" s="169">
        <f t="shared" si="9"/>
        <v>93202061</v>
      </c>
      <c r="F48" s="73">
        <f t="shared" si="9"/>
        <v>93202061</v>
      </c>
      <c r="G48" s="73">
        <f t="shared" si="9"/>
        <v>6622877</v>
      </c>
      <c r="H48" s="73">
        <f t="shared" si="9"/>
        <v>7650566</v>
      </c>
      <c r="I48" s="73">
        <f t="shared" si="9"/>
        <v>7571680</v>
      </c>
      <c r="J48" s="73">
        <f t="shared" si="9"/>
        <v>21845123</v>
      </c>
      <c r="K48" s="73">
        <f t="shared" si="9"/>
        <v>0</v>
      </c>
      <c r="L48" s="73">
        <f t="shared" si="9"/>
        <v>6945292</v>
      </c>
      <c r="M48" s="73">
        <f t="shared" si="9"/>
        <v>8509633</v>
      </c>
      <c r="N48" s="73">
        <f t="shared" si="9"/>
        <v>15454925</v>
      </c>
      <c r="O48" s="73">
        <f t="shared" si="9"/>
        <v>5354692</v>
      </c>
      <c r="P48" s="73">
        <f t="shared" si="9"/>
        <v>5598512</v>
      </c>
      <c r="Q48" s="73">
        <f t="shared" si="9"/>
        <v>6464261</v>
      </c>
      <c r="R48" s="73">
        <f t="shared" si="9"/>
        <v>17417465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54717513</v>
      </c>
      <c r="X48" s="73">
        <f t="shared" si="9"/>
        <v>70589798</v>
      </c>
      <c r="Y48" s="73">
        <f t="shared" si="9"/>
        <v>-15872285</v>
      </c>
      <c r="Z48" s="170">
        <f>+IF(X48&lt;&gt;0,+(Y48/X48)*100,0)</f>
        <v>-22.485239297610683</v>
      </c>
      <c r="AA48" s="168">
        <f>+AA28+AA32+AA38+AA42+AA47</f>
        <v>93202061</v>
      </c>
    </row>
    <row r="49" spans="1:27" ht="12.75">
      <c r="A49" s="148" t="s">
        <v>49</v>
      </c>
      <c r="B49" s="149"/>
      <c r="C49" s="171">
        <f aca="true" t="shared" si="10" ref="C49:Y49">+C25-C48</f>
        <v>8812645</v>
      </c>
      <c r="D49" s="171">
        <f>+D25-D48</f>
        <v>0</v>
      </c>
      <c r="E49" s="172">
        <f t="shared" si="10"/>
        <v>16406383</v>
      </c>
      <c r="F49" s="173">
        <f t="shared" si="10"/>
        <v>16406383</v>
      </c>
      <c r="G49" s="173">
        <f t="shared" si="10"/>
        <v>20753389</v>
      </c>
      <c r="H49" s="173">
        <f t="shared" si="10"/>
        <v>2818940</v>
      </c>
      <c r="I49" s="173">
        <f t="shared" si="10"/>
        <v>-4863284</v>
      </c>
      <c r="J49" s="173">
        <f t="shared" si="10"/>
        <v>18709045</v>
      </c>
      <c r="K49" s="173">
        <f t="shared" si="10"/>
        <v>0</v>
      </c>
      <c r="L49" s="173">
        <f t="shared" si="10"/>
        <v>-3877976</v>
      </c>
      <c r="M49" s="173">
        <f t="shared" si="10"/>
        <v>7930809</v>
      </c>
      <c r="N49" s="173">
        <f t="shared" si="10"/>
        <v>4052833</v>
      </c>
      <c r="O49" s="173">
        <f t="shared" si="10"/>
        <v>-3322466</v>
      </c>
      <c r="P49" s="173">
        <f t="shared" si="10"/>
        <v>3340454</v>
      </c>
      <c r="Q49" s="173">
        <f t="shared" si="10"/>
        <v>9629929</v>
      </c>
      <c r="R49" s="173">
        <f t="shared" si="10"/>
        <v>9647917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32409795</v>
      </c>
      <c r="X49" s="173">
        <f>IF(F25=F48,0,X25-X48)</f>
        <v>31777047</v>
      </c>
      <c r="Y49" s="173">
        <f t="shared" si="10"/>
        <v>632748</v>
      </c>
      <c r="Z49" s="174">
        <f>+IF(X49&lt;&gt;0,+(Y49/X49)*100,0)</f>
        <v>1.9912108258517538</v>
      </c>
      <c r="AA49" s="171">
        <f>+AA25-AA48</f>
        <v>16406383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5259315</v>
      </c>
      <c r="D5" s="155">
        <v>0</v>
      </c>
      <c r="E5" s="156">
        <v>5451560</v>
      </c>
      <c r="F5" s="60">
        <v>5451560</v>
      </c>
      <c r="G5" s="60">
        <v>6845</v>
      </c>
      <c r="H5" s="60">
        <v>8110988</v>
      </c>
      <c r="I5" s="60">
        <v>306537</v>
      </c>
      <c r="J5" s="60">
        <v>8424370</v>
      </c>
      <c r="K5" s="60">
        <v>0</v>
      </c>
      <c r="L5" s="60">
        <v>325604</v>
      </c>
      <c r="M5" s="60">
        <v>317179</v>
      </c>
      <c r="N5" s="60">
        <v>642783</v>
      </c>
      <c r="O5" s="60">
        <v>325759</v>
      </c>
      <c r="P5" s="60">
        <v>304377</v>
      </c>
      <c r="Q5" s="60">
        <v>308035</v>
      </c>
      <c r="R5" s="60">
        <v>938171</v>
      </c>
      <c r="S5" s="60">
        <v>0</v>
      </c>
      <c r="T5" s="60">
        <v>0</v>
      </c>
      <c r="U5" s="60">
        <v>0</v>
      </c>
      <c r="V5" s="60">
        <v>0</v>
      </c>
      <c r="W5" s="60">
        <v>10005324</v>
      </c>
      <c r="X5" s="60">
        <v>4088673</v>
      </c>
      <c r="Y5" s="60">
        <v>5916651</v>
      </c>
      <c r="Z5" s="140">
        <v>144.71</v>
      </c>
      <c r="AA5" s="155">
        <v>5451560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7669130</v>
      </c>
      <c r="D7" s="155">
        <v>0</v>
      </c>
      <c r="E7" s="156">
        <v>11384764</v>
      </c>
      <c r="F7" s="60">
        <v>11384764</v>
      </c>
      <c r="G7" s="60">
        <v>746752</v>
      </c>
      <c r="H7" s="60">
        <v>925843</v>
      </c>
      <c r="I7" s="60">
        <v>491292</v>
      </c>
      <c r="J7" s="60">
        <v>2163887</v>
      </c>
      <c r="K7" s="60">
        <v>0</v>
      </c>
      <c r="L7" s="60">
        <v>599630</v>
      </c>
      <c r="M7" s="60">
        <v>557927</v>
      </c>
      <c r="N7" s="60">
        <v>1157557</v>
      </c>
      <c r="O7" s="60">
        <v>570672</v>
      </c>
      <c r="P7" s="60">
        <v>465258</v>
      </c>
      <c r="Q7" s="60">
        <v>525909</v>
      </c>
      <c r="R7" s="60">
        <v>1561839</v>
      </c>
      <c r="S7" s="60">
        <v>0</v>
      </c>
      <c r="T7" s="60">
        <v>0</v>
      </c>
      <c r="U7" s="60">
        <v>0</v>
      </c>
      <c r="V7" s="60">
        <v>0</v>
      </c>
      <c r="W7" s="60">
        <v>4883283</v>
      </c>
      <c r="X7" s="60">
        <v>8538570</v>
      </c>
      <c r="Y7" s="60">
        <v>-3655287</v>
      </c>
      <c r="Z7" s="140">
        <v>-42.81</v>
      </c>
      <c r="AA7" s="155">
        <v>11384764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2903309</v>
      </c>
      <c r="D10" s="155">
        <v>0</v>
      </c>
      <c r="E10" s="156">
        <v>3690920</v>
      </c>
      <c r="F10" s="54">
        <v>3690920</v>
      </c>
      <c r="G10" s="54">
        <v>288620</v>
      </c>
      <c r="H10" s="54">
        <v>313670</v>
      </c>
      <c r="I10" s="54">
        <v>200160</v>
      </c>
      <c r="J10" s="54">
        <v>802450</v>
      </c>
      <c r="K10" s="54">
        <v>0</v>
      </c>
      <c r="L10" s="54">
        <v>201035</v>
      </c>
      <c r="M10" s="54">
        <v>204361</v>
      </c>
      <c r="N10" s="54">
        <v>405396</v>
      </c>
      <c r="O10" s="54">
        <v>206221</v>
      </c>
      <c r="P10" s="54">
        <v>196662</v>
      </c>
      <c r="Q10" s="54">
        <v>202510</v>
      </c>
      <c r="R10" s="54">
        <v>605393</v>
      </c>
      <c r="S10" s="54">
        <v>0</v>
      </c>
      <c r="T10" s="54">
        <v>0</v>
      </c>
      <c r="U10" s="54">
        <v>0</v>
      </c>
      <c r="V10" s="54">
        <v>0</v>
      </c>
      <c r="W10" s="54">
        <v>1813239</v>
      </c>
      <c r="X10" s="54">
        <v>2768193</v>
      </c>
      <c r="Y10" s="54">
        <v>-954954</v>
      </c>
      <c r="Z10" s="184">
        <v>-34.5</v>
      </c>
      <c r="AA10" s="130">
        <v>3690920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1076000</v>
      </c>
      <c r="F12" s="60">
        <v>1076000</v>
      </c>
      <c r="G12" s="60">
        <v>9618</v>
      </c>
      <c r="H12" s="60">
        <v>76474</v>
      </c>
      <c r="I12" s="60">
        <v>12894</v>
      </c>
      <c r="J12" s="60">
        <v>98986</v>
      </c>
      <c r="K12" s="60">
        <v>0</v>
      </c>
      <c r="L12" s="60">
        <v>11004</v>
      </c>
      <c r="M12" s="60">
        <v>4985</v>
      </c>
      <c r="N12" s="60">
        <v>15989</v>
      </c>
      <c r="O12" s="60">
        <v>3158</v>
      </c>
      <c r="P12" s="60">
        <v>10885</v>
      </c>
      <c r="Q12" s="60">
        <v>4500</v>
      </c>
      <c r="R12" s="60">
        <v>18543</v>
      </c>
      <c r="S12" s="60">
        <v>0</v>
      </c>
      <c r="T12" s="60">
        <v>0</v>
      </c>
      <c r="U12" s="60">
        <v>0</v>
      </c>
      <c r="V12" s="60">
        <v>0</v>
      </c>
      <c r="W12" s="60">
        <v>133518</v>
      </c>
      <c r="X12" s="60">
        <v>807003</v>
      </c>
      <c r="Y12" s="60">
        <v>-673485</v>
      </c>
      <c r="Z12" s="140">
        <v>-83.46</v>
      </c>
      <c r="AA12" s="155">
        <v>1076000</v>
      </c>
    </row>
    <row r="13" spans="1:27" ht="12.75">
      <c r="A13" s="181" t="s">
        <v>109</v>
      </c>
      <c r="B13" s="185"/>
      <c r="C13" s="155">
        <v>975891</v>
      </c>
      <c r="D13" s="155">
        <v>0</v>
      </c>
      <c r="E13" s="156">
        <v>456000</v>
      </c>
      <c r="F13" s="60">
        <v>456000</v>
      </c>
      <c r="G13" s="60">
        <v>65697</v>
      </c>
      <c r="H13" s="60">
        <v>116944</v>
      </c>
      <c r="I13" s="60">
        <v>91937</v>
      </c>
      <c r="J13" s="60">
        <v>274578</v>
      </c>
      <c r="K13" s="60">
        <v>0</v>
      </c>
      <c r="L13" s="60">
        <v>51507</v>
      </c>
      <c r="M13" s="60">
        <v>7001</v>
      </c>
      <c r="N13" s="60">
        <v>58508</v>
      </c>
      <c r="O13" s="60">
        <v>76784</v>
      </c>
      <c r="P13" s="60">
        <v>47251</v>
      </c>
      <c r="Q13" s="60">
        <v>23414</v>
      </c>
      <c r="R13" s="60">
        <v>147449</v>
      </c>
      <c r="S13" s="60">
        <v>0</v>
      </c>
      <c r="T13" s="60">
        <v>0</v>
      </c>
      <c r="U13" s="60">
        <v>0</v>
      </c>
      <c r="V13" s="60">
        <v>0</v>
      </c>
      <c r="W13" s="60">
        <v>480535</v>
      </c>
      <c r="X13" s="60">
        <v>342000</v>
      </c>
      <c r="Y13" s="60">
        <v>138535</v>
      </c>
      <c r="Z13" s="140">
        <v>40.51</v>
      </c>
      <c r="AA13" s="155">
        <v>456000</v>
      </c>
    </row>
    <row r="14" spans="1:27" ht="12.75">
      <c r="A14" s="181" t="s">
        <v>110</v>
      </c>
      <c r="B14" s="185"/>
      <c r="C14" s="155">
        <v>4375829</v>
      </c>
      <c r="D14" s="155">
        <v>0</v>
      </c>
      <c r="E14" s="156">
        <v>2375000</v>
      </c>
      <c r="F14" s="60">
        <v>2375000</v>
      </c>
      <c r="G14" s="60">
        <v>407328</v>
      </c>
      <c r="H14" s="60">
        <v>341769</v>
      </c>
      <c r="I14" s="60">
        <v>347012</v>
      </c>
      <c r="J14" s="60">
        <v>1096109</v>
      </c>
      <c r="K14" s="60">
        <v>0</v>
      </c>
      <c r="L14" s="60">
        <v>430392</v>
      </c>
      <c r="M14" s="60">
        <v>434475</v>
      </c>
      <c r="N14" s="60">
        <v>864867</v>
      </c>
      <c r="O14" s="60">
        <v>437044</v>
      </c>
      <c r="P14" s="60">
        <v>440168</v>
      </c>
      <c r="Q14" s="60">
        <v>443011</v>
      </c>
      <c r="R14" s="60">
        <v>1320223</v>
      </c>
      <c r="S14" s="60">
        <v>0</v>
      </c>
      <c r="T14" s="60">
        <v>0</v>
      </c>
      <c r="U14" s="60">
        <v>0</v>
      </c>
      <c r="V14" s="60">
        <v>0</v>
      </c>
      <c r="W14" s="60">
        <v>3281199</v>
      </c>
      <c r="X14" s="60">
        <v>1781253</v>
      </c>
      <c r="Y14" s="60">
        <v>1499946</v>
      </c>
      <c r="Z14" s="140">
        <v>84.21</v>
      </c>
      <c r="AA14" s="155">
        <v>2375000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24500</v>
      </c>
      <c r="F16" s="60">
        <v>24500</v>
      </c>
      <c r="G16" s="60">
        <v>700</v>
      </c>
      <c r="H16" s="60">
        <v>0</v>
      </c>
      <c r="I16" s="60">
        <v>750</v>
      </c>
      <c r="J16" s="60">
        <v>1450</v>
      </c>
      <c r="K16" s="60">
        <v>0</v>
      </c>
      <c r="L16" s="60">
        <v>8000</v>
      </c>
      <c r="M16" s="60">
        <v>6690</v>
      </c>
      <c r="N16" s="60">
        <v>14690</v>
      </c>
      <c r="O16" s="60">
        <v>14110</v>
      </c>
      <c r="P16" s="60">
        <v>9820</v>
      </c>
      <c r="Q16" s="60">
        <v>6910</v>
      </c>
      <c r="R16" s="60">
        <v>30840</v>
      </c>
      <c r="S16" s="60">
        <v>0</v>
      </c>
      <c r="T16" s="60">
        <v>0</v>
      </c>
      <c r="U16" s="60">
        <v>0</v>
      </c>
      <c r="V16" s="60">
        <v>0</v>
      </c>
      <c r="W16" s="60">
        <v>46980</v>
      </c>
      <c r="X16" s="60">
        <v>18378</v>
      </c>
      <c r="Y16" s="60">
        <v>28602</v>
      </c>
      <c r="Z16" s="140">
        <v>155.63</v>
      </c>
      <c r="AA16" s="155">
        <v>24500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12624</v>
      </c>
      <c r="J17" s="60">
        <v>12624</v>
      </c>
      <c r="K17" s="60">
        <v>0</v>
      </c>
      <c r="L17" s="60">
        <v>113783</v>
      </c>
      <c r="M17" s="60">
        <v>69928</v>
      </c>
      <c r="N17" s="60">
        <v>183711</v>
      </c>
      <c r="O17" s="60">
        <v>71599</v>
      </c>
      <c r="P17" s="60">
        <v>63754</v>
      </c>
      <c r="Q17" s="60">
        <v>69062</v>
      </c>
      <c r="R17" s="60">
        <v>204415</v>
      </c>
      <c r="S17" s="60">
        <v>0</v>
      </c>
      <c r="T17" s="60">
        <v>0</v>
      </c>
      <c r="U17" s="60">
        <v>0</v>
      </c>
      <c r="V17" s="60">
        <v>0</v>
      </c>
      <c r="W17" s="60">
        <v>400750</v>
      </c>
      <c r="X17" s="60"/>
      <c r="Y17" s="60">
        <v>400750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876950</v>
      </c>
      <c r="F18" s="60">
        <v>876950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657711</v>
      </c>
      <c r="Y18" s="60">
        <v>-657711</v>
      </c>
      <c r="Z18" s="140">
        <v>-100</v>
      </c>
      <c r="AA18" s="155">
        <v>876950</v>
      </c>
    </row>
    <row r="19" spans="1:27" ht="12.75">
      <c r="A19" s="181" t="s">
        <v>34</v>
      </c>
      <c r="B19" s="185"/>
      <c r="C19" s="155">
        <v>64445708</v>
      </c>
      <c r="D19" s="155">
        <v>0</v>
      </c>
      <c r="E19" s="156">
        <v>62232000</v>
      </c>
      <c r="F19" s="60">
        <v>62232000</v>
      </c>
      <c r="G19" s="60">
        <v>24127000</v>
      </c>
      <c r="H19" s="60">
        <v>0</v>
      </c>
      <c r="I19" s="60">
        <v>695024</v>
      </c>
      <c r="J19" s="60">
        <v>24822024</v>
      </c>
      <c r="K19" s="60">
        <v>0</v>
      </c>
      <c r="L19" s="60">
        <v>975635</v>
      </c>
      <c r="M19" s="60">
        <v>14802000</v>
      </c>
      <c r="N19" s="60">
        <v>15777635</v>
      </c>
      <c r="O19" s="60">
        <v>0</v>
      </c>
      <c r="P19" s="60">
        <v>2623460</v>
      </c>
      <c r="Q19" s="60">
        <v>14477000</v>
      </c>
      <c r="R19" s="60">
        <v>17100460</v>
      </c>
      <c r="S19" s="60">
        <v>0</v>
      </c>
      <c r="T19" s="60">
        <v>0</v>
      </c>
      <c r="U19" s="60">
        <v>0</v>
      </c>
      <c r="V19" s="60">
        <v>0</v>
      </c>
      <c r="W19" s="60">
        <v>57700119</v>
      </c>
      <c r="X19" s="60">
        <v>80831051</v>
      </c>
      <c r="Y19" s="60">
        <v>-23130932</v>
      </c>
      <c r="Z19" s="140">
        <v>-28.62</v>
      </c>
      <c r="AA19" s="155">
        <v>62232000</v>
      </c>
    </row>
    <row r="20" spans="1:27" ht="12.75">
      <c r="A20" s="181" t="s">
        <v>35</v>
      </c>
      <c r="B20" s="185"/>
      <c r="C20" s="155">
        <v>2791145</v>
      </c>
      <c r="D20" s="155">
        <v>0</v>
      </c>
      <c r="E20" s="156">
        <v>3378700</v>
      </c>
      <c r="F20" s="54">
        <v>3378700</v>
      </c>
      <c r="G20" s="54">
        <v>166180</v>
      </c>
      <c r="H20" s="54">
        <v>196793</v>
      </c>
      <c r="I20" s="54">
        <v>106013</v>
      </c>
      <c r="J20" s="54">
        <v>468986</v>
      </c>
      <c r="K20" s="54">
        <v>0</v>
      </c>
      <c r="L20" s="54">
        <v>69887</v>
      </c>
      <c r="M20" s="54">
        <v>35896</v>
      </c>
      <c r="N20" s="54">
        <v>105783</v>
      </c>
      <c r="O20" s="54">
        <v>41974</v>
      </c>
      <c r="P20" s="54">
        <v>40285</v>
      </c>
      <c r="Q20" s="54">
        <v>33839</v>
      </c>
      <c r="R20" s="54">
        <v>116098</v>
      </c>
      <c r="S20" s="54">
        <v>0</v>
      </c>
      <c r="T20" s="54">
        <v>0</v>
      </c>
      <c r="U20" s="54">
        <v>0</v>
      </c>
      <c r="V20" s="54">
        <v>0</v>
      </c>
      <c r="W20" s="54">
        <v>690867</v>
      </c>
      <c r="X20" s="54">
        <v>2534022</v>
      </c>
      <c r="Y20" s="54">
        <v>-1843155</v>
      </c>
      <c r="Z20" s="184">
        <v>-72.74</v>
      </c>
      <c r="AA20" s="130">
        <v>3378700</v>
      </c>
    </row>
    <row r="21" spans="1:27" ht="12.75">
      <c r="A21" s="181" t="s">
        <v>115</v>
      </c>
      <c r="B21" s="185"/>
      <c r="C21" s="155">
        <v>237950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88658277</v>
      </c>
      <c r="D22" s="188">
        <f>SUM(D5:D21)</f>
        <v>0</v>
      </c>
      <c r="E22" s="189">
        <f t="shared" si="0"/>
        <v>90946394</v>
      </c>
      <c r="F22" s="190">
        <f t="shared" si="0"/>
        <v>90946394</v>
      </c>
      <c r="G22" s="190">
        <f t="shared" si="0"/>
        <v>25818740</v>
      </c>
      <c r="H22" s="190">
        <f t="shared" si="0"/>
        <v>10082481</v>
      </c>
      <c r="I22" s="190">
        <f t="shared" si="0"/>
        <v>2264243</v>
      </c>
      <c r="J22" s="190">
        <f t="shared" si="0"/>
        <v>38165464</v>
      </c>
      <c r="K22" s="190">
        <f t="shared" si="0"/>
        <v>0</v>
      </c>
      <c r="L22" s="190">
        <f t="shared" si="0"/>
        <v>2786477</v>
      </c>
      <c r="M22" s="190">
        <f t="shared" si="0"/>
        <v>16440442</v>
      </c>
      <c r="N22" s="190">
        <f t="shared" si="0"/>
        <v>19226919</v>
      </c>
      <c r="O22" s="190">
        <f t="shared" si="0"/>
        <v>1747321</v>
      </c>
      <c r="P22" s="190">
        <f t="shared" si="0"/>
        <v>4201920</v>
      </c>
      <c r="Q22" s="190">
        <f t="shared" si="0"/>
        <v>16094190</v>
      </c>
      <c r="R22" s="190">
        <f t="shared" si="0"/>
        <v>22043431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79435814</v>
      </c>
      <c r="X22" s="190">
        <f t="shared" si="0"/>
        <v>102366854</v>
      </c>
      <c r="Y22" s="190">
        <f t="shared" si="0"/>
        <v>-22931040</v>
      </c>
      <c r="Z22" s="191">
        <f>+IF(X22&lt;&gt;0,+(Y22/X22)*100,0)</f>
        <v>-22.400844710925668</v>
      </c>
      <c r="AA22" s="188">
        <f>SUM(AA5:AA21)</f>
        <v>90946394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30088100</v>
      </c>
      <c r="D25" s="155">
        <v>0</v>
      </c>
      <c r="E25" s="156">
        <v>34309251</v>
      </c>
      <c r="F25" s="60">
        <v>34309251</v>
      </c>
      <c r="G25" s="60">
        <v>2785230</v>
      </c>
      <c r="H25" s="60">
        <v>2694808</v>
      </c>
      <c r="I25" s="60">
        <v>2993749</v>
      </c>
      <c r="J25" s="60">
        <v>8473787</v>
      </c>
      <c r="K25" s="60">
        <v>0</v>
      </c>
      <c r="L25" s="60">
        <v>2835593</v>
      </c>
      <c r="M25" s="60">
        <v>2998179</v>
      </c>
      <c r="N25" s="60">
        <v>5833772</v>
      </c>
      <c r="O25" s="60">
        <v>2549409</v>
      </c>
      <c r="P25" s="60">
        <v>2886361</v>
      </c>
      <c r="Q25" s="60">
        <v>2556959</v>
      </c>
      <c r="R25" s="60">
        <v>7992729</v>
      </c>
      <c r="S25" s="60">
        <v>0</v>
      </c>
      <c r="T25" s="60">
        <v>0</v>
      </c>
      <c r="U25" s="60">
        <v>0</v>
      </c>
      <c r="V25" s="60">
        <v>0</v>
      </c>
      <c r="W25" s="60">
        <v>22300288</v>
      </c>
      <c r="X25" s="60">
        <v>25742790</v>
      </c>
      <c r="Y25" s="60">
        <v>-3442502</v>
      </c>
      <c r="Z25" s="140">
        <v>-13.37</v>
      </c>
      <c r="AA25" s="155">
        <v>34309251</v>
      </c>
    </row>
    <row r="26" spans="1:27" ht="12.75">
      <c r="A26" s="183" t="s">
        <v>38</v>
      </c>
      <c r="B26" s="182"/>
      <c r="C26" s="155">
        <v>5961719</v>
      </c>
      <c r="D26" s="155">
        <v>0</v>
      </c>
      <c r="E26" s="156">
        <v>6496224</v>
      </c>
      <c r="F26" s="60">
        <v>6496224</v>
      </c>
      <c r="G26" s="60">
        <v>496327</v>
      </c>
      <c r="H26" s="60">
        <v>506355</v>
      </c>
      <c r="I26" s="60">
        <v>436914</v>
      </c>
      <c r="J26" s="60">
        <v>1439596</v>
      </c>
      <c r="K26" s="60">
        <v>0</v>
      </c>
      <c r="L26" s="60">
        <v>439357</v>
      </c>
      <c r="M26" s="60">
        <v>439357</v>
      </c>
      <c r="N26" s="60">
        <v>878714</v>
      </c>
      <c r="O26" s="60">
        <v>439357</v>
      </c>
      <c r="P26" s="60">
        <v>429882</v>
      </c>
      <c r="Q26" s="60">
        <v>429882</v>
      </c>
      <c r="R26" s="60">
        <v>1299121</v>
      </c>
      <c r="S26" s="60">
        <v>0</v>
      </c>
      <c r="T26" s="60">
        <v>0</v>
      </c>
      <c r="U26" s="60">
        <v>0</v>
      </c>
      <c r="V26" s="60">
        <v>0</v>
      </c>
      <c r="W26" s="60">
        <v>3617431</v>
      </c>
      <c r="X26" s="60">
        <v>4872168</v>
      </c>
      <c r="Y26" s="60">
        <v>-1254737</v>
      </c>
      <c r="Z26" s="140">
        <v>-25.75</v>
      </c>
      <c r="AA26" s="155">
        <v>6496224</v>
      </c>
    </row>
    <row r="27" spans="1:27" ht="12.75">
      <c r="A27" s="183" t="s">
        <v>118</v>
      </c>
      <c r="B27" s="182"/>
      <c r="C27" s="155">
        <v>16161863</v>
      </c>
      <c r="D27" s="155">
        <v>0</v>
      </c>
      <c r="E27" s="156">
        <v>4180120</v>
      </c>
      <c r="F27" s="60">
        <v>4180120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3135087</v>
      </c>
      <c r="Y27" s="60">
        <v>-3135087</v>
      </c>
      <c r="Z27" s="140">
        <v>-100</v>
      </c>
      <c r="AA27" s="155">
        <v>4180120</v>
      </c>
    </row>
    <row r="28" spans="1:27" ht="12.75">
      <c r="A28" s="183" t="s">
        <v>39</v>
      </c>
      <c r="B28" s="182"/>
      <c r="C28" s="155">
        <v>6193381</v>
      </c>
      <c r="D28" s="155">
        <v>0</v>
      </c>
      <c r="E28" s="156">
        <v>9097000</v>
      </c>
      <c r="F28" s="60">
        <v>9097000</v>
      </c>
      <c r="G28" s="60">
        <v>480</v>
      </c>
      <c r="H28" s="60">
        <v>0</v>
      </c>
      <c r="I28" s="60">
        <v>0</v>
      </c>
      <c r="J28" s="60">
        <v>480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480</v>
      </c>
      <c r="X28" s="60">
        <v>6822747</v>
      </c>
      <c r="Y28" s="60">
        <v>-6822267</v>
      </c>
      <c r="Z28" s="140">
        <v>-99.99</v>
      </c>
      <c r="AA28" s="155">
        <v>9097000</v>
      </c>
    </row>
    <row r="29" spans="1:27" ht="12.75">
      <c r="A29" s="183" t="s">
        <v>40</v>
      </c>
      <c r="B29" s="182"/>
      <c r="C29" s="155">
        <v>635157</v>
      </c>
      <c r="D29" s="155">
        <v>0</v>
      </c>
      <c r="E29" s="156">
        <v>463095</v>
      </c>
      <c r="F29" s="60">
        <v>463095</v>
      </c>
      <c r="G29" s="60">
        <v>46262</v>
      </c>
      <c r="H29" s="60">
        <v>43700</v>
      </c>
      <c r="I29" s="60">
        <v>41766</v>
      </c>
      <c r="J29" s="60">
        <v>131728</v>
      </c>
      <c r="K29" s="60">
        <v>0</v>
      </c>
      <c r="L29" s="60">
        <v>38706</v>
      </c>
      <c r="M29" s="60">
        <v>38399</v>
      </c>
      <c r="N29" s="60">
        <v>77105</v>
      </c>
      <c r="O29" s="60">
        <v>36786</v>
      </c>
      <c r="P29" s="60">
        <v>31724</v>
      </c>
      <c r="Q29" s="60">
        <v>38976</v>
      </c>
      <c r="R29" s="60">
        <v>107486</v>
      </c>
      <c r="S29" s="60">
        <v>0</v>
      </c>
      <c r="T29" s="60">
        <v>0</v>
      </c>
      <c r="U29" s="60">
        <v>0</v>
      </c>
      <c r="V29" s="60">
        <v>0</v>
      </c>
      <c r="W29" s="60">
        <v>316319</v>
      </c>
      <c r="X29" s="60">
        <v>347319</v>
      </c>
      <c r="Y29" s="60">
        <v>-31000</v>
      </c>
      <c r="Z29" s="140">
        <v>-8.93</v>
      </c>
      <c r="AA29" s="155">
        <v>463095</v>
      </c>
    </row>
    <row r="30" spans="1:27" ht="12.75">
      <c r="A30" s="183" t="s">
        <v>119</v>
      </c>
      <c r="B30" s="182"/>
      <c r="C30" s="155">
        <v>9833324</v>
      </c>
      <c r="D30" s="155">
        <v>0</v>
      </c>
      <c r="E30" s="156">
        <v>9277784</v>
      </c>
      <c r="F30" s="60">
        <v>9277784</v>
      </c>
      <c r="G30" s="60">
        <v>1145082</v>
      </c>
      <c r="H30" s="60">
        <v>1275048</v>
      </c>
      <c r="I30" s="60">
        <v>1095360</v>
      </c>
      <c r="J30" s="60">
        <v>3515490</v>
      </c>
      <c r="K30" s="60">
        <v>0</v>
      </c>
      <c r="L30" s="60">
        <v>873482</v>
      </c>
      <c r="M30" s="60">
        <v>773080</v>
      </c>
      <c r="N30" s="60">
        <v>1646562</v>
      </c>
      <c r="O30" s="60">
        <v>764108</v>
      </c>
      <c r="P30" s="60">
        <v>839524</v>
      </c>
      <c r="Q30" s="60">
        <v>784597</v>
      </c>
      <c r="R30" s="60">
        <v>2388229</v>
      </c>
      <c r="S30" s="60">
        <v>0</v>
      </c>
      <c r="T30" s="60">
        <v>0</v>
      </c>
      <c r="U30" s="60">
        <v>0</v>
      </c>
      <c r="V30" s="60">
        <v>0</v>
      </c>
      <c r="W30" s="60">
        <v>7550281</v>
      </c>
      <c r="X30" s="60">
        <v>6958341</v>
      </c>
      <c r="Y30" s="60">
        <v>591940</v>
      </c>
      <c r="Z30" s="140">
        <v>8.51</v>
      </c>
      <c r="AA30" s="155">
        <v>9277784</v>
      </c>
    </row>
    <row r="31" spans="1:27" ht="12.75">
      <c r="A31" s="183" t="s">
        <v>120</v>
      </c>
      <c r="B31" s="182"/>
      <c r="C31" s="155">
        <v>1956448</v>
      </c>
      <c r="D31" s="155">
        <v>0</v>
      </c>
      <c r="E31" s="156">
        <v>3498000</v>
      </c>
      <c r="F31" s="60">
        <v>3498000</v>
      </c>
      <c r="G31" s="60">
        <v>308283</v>
      </c>
      <c r="H31" s="60">
        <v>142168</v>
      </c>
      <c r="I31" s="60">
        <v>0</v>
      </c>
      <c r="J31" s="60">
        <v>450451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450451</v>
      </c>
      <c r="X31" s="60">
        <v>2873503</v>
      </c>
      <c r="Y31" s="60">
        <v>-2423052</v>
      </c>
      <c r="Z31" s="140">
        <v>-84.32</v>
      </c>
      <c r="AA31" s="155">
        <v>3498000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2015000</v>
      </c>
      <c r="F32" s="60">
        <v>2015000</v>
      </c>
      <c r="G32" s="60">
        <v>167641</v>
      </c>
      <c r="H32" s="60">
        <v>165382</v>
      </c>
      <c r="I32" s="60">
        <v>167303</v>
      </c>
      <c r="J32" s="60">
        <v>500326</v>
      </c>
      <c r="K32" s="60">
        <v>0</v>
      </c>
      <c r="L32" s="60">
        <v>329298</v>
      </c>
      <c r="M32" s="60">
        <v>170693</v>
      </c>
      <c r="N32" s="60">
        <v>499991</v>
      </c>
      <c r="O32" s="60">
        <v>165836</v>
      </c>
      <c r="P32" s="60">
        <v>165383</v>
      </c>
      <c r="Q32" s="60">
        <v>167588</v>
      </c>
      <c r="R32" s="60">
        <v>498807</v>
      </c>
      <c r="S32" s="60">
        <v>0</v>
      </c>
      <c r="T32" s="60">
        <v>0</v>
      </c>
      <c r="U32" s="60">
        <v>0</v>
      </c>
      <c r="V32" s="60">
        <v>0</v>
      </c>
      <c r="W32" s="60">
        <v>1499124</v>
      </c>
      <c r="X32" s="60">
        <v>1511253</v>
      </c>
      <c r="Y32" s="60">
        <v>-12129</v>
      </c>
      <c r="Z32" s="140">
        <v>-0.8</v>
      </c>
      <c r="AA32" s="155">
        <v>2015000</v>
      </c>
    </row>
    <row r="33" spans="1:27" ht="12.75">
      <c r="A33" s="183" t="s">
        <v>42</v>
      </c>
      <c r="B33" s="182"/>
      <c r="C33" s="155">
        <v>4460566</v>
      </c>
      <c r="D33" s="155">
        <v>0</v>
      </c>
      <c r="E33" s="156">
        <v>0</v>
      </c>
      <c r="F33" s="60">
        <v>0</v>
      </c>
      <c r="G33" s="60">
        <v>531811</v>
      </c>
      <c r="H33" s="60">
        <v>271454</v>
      </c>
      <c r="I33" s="60">
        <v>1045673</v>
      </c>
      <c r="J33" s="60">
        <v>1848938</v>
      </c>
      <c r="K33" s="60">
        <v>0</v>
      </c>
      <c r="L33" s="60">
        <v>339346</v>
      </c>
      <c r="M33" s="60">
        <v>537548</v>
      </c>
      <c r="N33" s="60">
        <v>876894</v>
      </c>
      <c r="O33" s="60">
        <v>407753</v>
      </c>
      <c r="P33" s="60">
        <v>335047</v>
      </c>
      <c r="Q33" s="60">
        <v>711000</v>
      </c>
      <c r="R33" s="60">
        <v>1453800</v>
      </c>
      <c r="S33" s="60">
        <v>0</v>
      </c>
      <c r="T33" s="60">
        <v>0</v>
      </c>
      <c r="U33" s="60">
        <v>0</v>
      </c>
      <c r="V33" s="60">
        <v>0</v>
      </c>
      <c r="W33" s="60">
        <v>4179632</v>
      </c>
      <c r="X33" s="60">
        <v>1947503</v>
      </c>
      <c r="Y33" s="60">
        <v>2232129</v>
      </c>
      <c r="Z33" s="140">
        <v>114.61</v>
      </c>
      <c r="AA33" s="155">
        <v>0</v>
      </c>
    </row>
    <row r="34" spans="1:27" ht="12.75">
      <c r="A34" s="183" t="s">
        <v>43</v>
      </c>
      <c r="B34" s="182"/>
      <c r="C34" s="155">
        <v>25539210</v>
      </c>
      <c r="D34" s="155">
        <v>0</v>
      </c>
      <c r="E34" s="156">
        <v>23865587</v>
      </c>
      <c r="F34" s="60">
        <v>23865587</v>
      </c>
      <c r="G34" s="60">
        <v>1141761</v>
      </c>
      <c r="H34" s="60">
        <v>2551651</v>
      </c>
      <c r="I34" s="60">
        <v>1790915</v>
      </c>
      <c r="J34" s="60">
        <v>5484327</v>
      </c>
      <c r="K34" s="60">
        <v>0</v>
      </c>
      <c r="L34" s="60">
        <v>2089510</v>
      </c>
      <c r="M34" s="60">
        <v>3552377</v>
      </c>
      <c r="N34" s="60">
        <v>5641887</v>
      </c>
      <c r="O34" s="60">
        <v>991443</v>
      </c>
      <c r="P34" s="60">
        <v>910591</v>
      </c>
      <c r="Q34" s="60">
        <v>1775259</v>
      </c>
      <c r="R34" s="60">
        <v>3677293</v>
      </c>
      <c r="S34" s="60">
        <v>0</v>
      </c>
      <c r="T34" s="60">
        <v>0</v>
      </c>
      <c r="U34" s="60">
        <v>0</v>
      </c>
      <c r="V34" s="60">
        <v>0</v>
      </c>
      <c r="W34" s="60">
        <v>14803507</v>
      </c>
      <c r="X34" s="60">
        <v>16379099</v>
      </c>
      <c r="Y34" s="60">
        <v>-1575592</v>
      </c>
      <c r="Z34" s="140">
        <v>-9.62</v>
      </c>
      <c r="AA34" s="155">
        <v>23865587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100829768</v>
      </c>
      <c r="D36" s="188">
        <f>SUM(D25:D35)</f>
        <v>0</v>
      </c>
      <c r="E36" s="189">
        <f t="shared" si="1"/>
        <v>93202061</v>
      </c>
      <c r="F36" s="190">
        <f t="shared" si="1"/>
        <v>93202061</v>
      </c>
      <c r="G36" s="190">
        <f t="shared" si="1"/>
        <v>6622877</v>
      </c>
      <c r="H36" s="190">
        <f t="shared" si="1"/>
        <v>7650566</v>
      </c>
      <c r="I36" s="190">
        <f t="shared" si="1"/>
        <v>7571680</v>
      </c>
      <c r="J36" s="190">
        <f t="shared" si="1"/>
        <v>21845123</v>
      </c>
      <c r="K36" s="190">
        <f t="shared" si="1"/>
        <v>0</v>
      </c>
      <c r="L36" s="190">
        <f t="shared" si="1"/>
        <v>6945292</v>
      </c>
      <c r="M36" s="190">
        <f t="shared" si="1"/>
        <v>8509633</v>
      </c>
      <c r="N36" s="190">
        <f t="shared" si="1"/>
        <v>15454925</v>
      </c>
      <c r="O36" s="190">
        <f t="shared" si="1"/>
        <v>5354692</v>
      </c>
      <c r="P36" s="190">
        <f t="shared" si="1"/>
        <v>5598512</v>
      </c>
      <c r="Q36" s="190">
        <f t="shared" si="1"/>
        <v>6464261</v>
      </c>
      <c r="R36" s="190">
        <f t="shared" si="1"/>
        <v>17417465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54717513</v>
      </c>
      <c r="X36" s="190">
        <f t="shared" si="1"/>
        <v>70589810</v>
      </c>
      <c r="Y36" s="190">
        <f t="shared" si="1"/>
        <v>-15872297</v>
      </c>
      <c r="Z36" s="191">
        <f>+IF(X36&lt;&gt;0,+(Y36/X36)*100,0)</f>
        <v>-22.48525247482604</v>
      </c>
      <c r="AA36" s="188">
        <f>SUM(AA25:AA35)</f>
        <v>93202061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-12171491</v>
      </c>
      <c r="D38" s="199">
        <f>+D22-D36</f>
        <v>0</v>
      </c>
      <c r="E38" s="200">
        <f t="shared" si="2"/>
        <v>-2255667</v>
      </c>
      <c r="F38" s="106">
        <f t="shared" si="2"/>
        <v>-2255667</v>
      </c>
      <c r="G38" s="106">
        <f t="shared" si="2"/>
        <v>19195863</v>
      </c>
      <c r="H38" s="106">
        <f t="shared" si="2"/>
        <v>2431915</v>
      </c>
      <c r="I38" s="106">
        <f t="shared" si="2"/>
        <v>-5307437</v>
      </c>
      <c r="J38" s="106">
        <f t="shared" si="2"/>
        <v>16320341</v>
      </c>
      <c r="K38" s="106">
        <f t="shared" si="2"/>
        <v>0</v>
      </c>
      <c r="L38" s="106">
        <f t="shared" si="2"/>
        <v>-4158815</v>
      </c>
      <c r="M38" s="106">
        <f t="shared" si="2"/>
        <v>7930809</v>
      </c>
      <c r="N38" s="106">
        <f t="shared" si="2"/>
        <v>3771994</v>
      </c>
      <c r="O38" s="106">
        <f t="shared" si="2"/>
        <v>-3607371</v>
      </c>
      <c r="P38" s="106">
        <f t="shared" si="2"/>
        <v>-1396592</v>
      </c>
      <c r="Q38" s="106">
        <f t="shared" si="2"/>
        <v>9629929</v>
      </c>
      <c r="R38" s="106">
        <f t="shared" si="2"/>
        <v>4625966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24718301</v>
      </c>
      <c r="X38" s="106">
        <f>IF(F22=F36,0,X22-X36)</f>
        <v>31777044</v>
      </c>
      <c r="Y38" s="106">
        <f t="shared" si="2"/>
        <v>-7058743</v>
      </c>
      <c r="Z38" s="201">
        <f>+IF(X38&lt;&gt;0,+(Y38/X38)*100,0)</f>
        <v>-22.213340548604833</v>
      </c>
      <c r="AA38" s="199">
        <f>+AA22-AA36</f>
        <v>-2255667</v>
      </c>
    </row>
    <row r="39" spans="1:27" ht="12.75">
      <c r="A39" s="181" t="s">
        <v>46</v>
      </c>
      <c r="B39" s="185"/>
      <c r="C39" s="155">
        <v>20984136</v>
      </c>
      <c r="D39" s="155">
        <v>0</v>
      </c>
      <c r="E39" s="156">
        <v>18662050</v>
      </c>
      <c r="F39" s="60">
        <v>18662050</v>
      </c>
      <c r="G39" s="60">
        <v>1557526</v>
      </c>
      <c r="H39" s="60">
        <v>387025</v>
      </c>
      <c r="I39" s="60">
        <v>444153</v>
      </c>
      <c r="J39" s="60">
        <v>2388704</v>
      </c>
      <c r="K39" s="60">
        <v>0</v>
      </c>
      <c r="L39" s="60">
        <v>280839</v>
      </c>
      <c r="M39" s="60">
        <v>0</v>
      </c>
      <c r="N39" s="60">
        <v>280839</v>
      </c>
      <c r="O39" s="60">
        <v>284905</v>
      </c>
      <c r="P39" s="60">
        <v>4737046</v>
      </c>
      <c r="Q39" s="60">
        <v>0</v>
      </c>
      <c r="R39" s="60">
        <v>5021951</v>
      </c>
      <c r="S39" s="60">
        <v>0</v>
      </c>
      <c r="T39" s="60">
        <v>0</v>
      </c>
      <c r="U39" s="60">
        <v>0</v>
      </c>
      <c r="V39" s="60">
        <v>0</v>
      </c>
      <c r="W39" s="60">
        <v>7691494</v>
      </c>
      <c r="X39" s="60"/>
      <c r="Y39" s="60">
        <v>7691494</v>
      </c>
      <c r="Z39" s="140">
        <v>0</v>
      </c>
      <c r="AA39" s="155">
        <v>18662050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8812645</v>
      </c>
      <c r="D42" s="206">
        <f>SUM(D38:D41)</f>
        <v>0</v>
      </c>
      <c r="E42" s="207">
        <f t="shared" si="3"/>
        <v>16406383</v>
      </c>
      <c r="F42" s="88">
        <f t="shared" si="3"/>
        <v>16406383</v>
      </c>
      <c r="G42" s="88">
        <f t="shared" si="3"/>
        <v>20753389</v>
      </c>
      <c r="H42" s="88">
        <f t="shared" si="3"/>
        <v>2818940</v>
      </c>
      <c r="I42" s="88">
        <f t="shared" si="3"/>
        <v>-4863284</v>
      </c>
      <c r="J42" s="88">
        <f t="shared" si="3"/>
        <v>18709045</v>
      </c>
      <c r="K42" s="88">
        <f t="shared" si="3"/>
        <v>0</v>
      </c>
      <c r="L42" s="88">
        <f t="shared" si="3"/>
        <v>-3877976</v>
      </c>
      <c r="M42" s="88">
        <f t="shared" si="3"/>
        <v>7930809</v>
      </c>
      <c r="N42" s="88">
        <f t="shared" si="3"/>
        <v>4052833</v>
      </c>
      <c r="O42" s="88">
        <f t="shared" si="3"/>
        <v>-3322466</v>
      </c>
      <c r="P42" s="88">
        <f t="shared" si="3"/>
        <v>3340454</v>
      </c>
      <c r="Q42" s="88">
        <f t="shared" si="3"/>
        <v>9629929</v>
      </c>
      <c r="R42" s="88">
        <f t="shared" si="3"/>
        <v>9647917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32409795</v>
      </c>
      <c r="X42" s="88">
        <f t="shared" si="3"/>
        <v>31777044</v>
      </c>
      <c r="Y42" s="88">
        <f t="shared" si="3"/>
        <v>632751</v>
      </c>
      <c r="Z42" s="208">
        <f>+IF(X42&lt;&gt;0,+(Y42/X42)*100,0)</f>
        <v>1.991220454614973</v>
      </c>
      <c r="AA42" s="206">
        <f>SUM(AA38:AA41)</f>
        <v>16406383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8812645</v>
      </c>
      <c r="D44" s="210">
        <f>+D42-D43</f>
        <v>0</v>
      </c>
      <c r="E44" s="211">
        <f t="shared" si="4"/>
        <v>16406383</v>
      </c>
      <c r="F44" s="77">
        <f t="shared" si="4"/>
        <v>16406383</v>
      </c>
      <c r="G44" s="77">
        <f t="shared" si="4"/>
        <v>20753389</v>
      </c>
      <c r="H44" s="77">
        <f t="shared" si="4"/>
        <v>2818940</v>
      </c>
      <c r="I44" s="77">
        <f t="shared" si="4"/>
        <v>-4863284</v>
      </c>
      <c r="J44" s="77">
        <f t="shared" si="4"/>
        <v>18709045</v>
      </c>
      <c r="K44" s="77">
        <f t="shared" si="4"/>
        <v>0</v>
      </c>
      <c r="L44" s="77">
        <f t="shared" si="4"/>
        <v>-3877976</v>
      </c>
      <c r="M44" s="77">
        <f t="shared" si="4"/>
        <v>7930809</v>
      </c>
      <c r="N44" s="77">
        <f t="shared" si="4"/>
        <v>4052833</v>
      </c>
      <c r="O44" s="77">
        <f t="shared" si="4"/>
        <v>-3322466</v>
      </c>
      <c r="P44" s="77">
        <f t="shared" si="4"/>
        <v>3340454</v>
      </c>
      <c r="Q44" s="77">
        <f t="shared" si="4"/>
        <v>9629929</v>
      </c>
      <c r="R44" s="77">
        <f t="shared" si="4"/>
        <v>9647917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32409795</v>
      </c>
      <c r="X44" s="77">
        <f t="shared" si="4"/>
        <v>31777044</v>
      </c>
      <c r="Y44" s="77">
        <f t="shared" si="4"/>
        <v>632751</v>
      </c>
      <c r="Z44" s="212">
        <f>+IF(X44&lt;&gt;0,+(Y44/X44)*100,0)</f>
        <v>1.991220454614973</v>
      </c>
      <c r="AA44" s="210">
        <f>+AA42-AA43</f>
        <v>16406383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8812645</v>
      </c>
      <c r="D46" s="206">
        <f>SUM(D44:D45)</f>
        <v>0</v>
      </c>
      <c r="E46" s="207">
        <f t="shared" si="5"/>
        <v>16406383</v>
      </c>
      <c r="F46" s="88">
        <f t="shared" si="5"/>
        <v>16406383</v>
      </c>
      <c r="G46" s="88">
        <f t="shared" si="5"/>
        <v>20753389</v>
      </c>
      <c r="H46" s="88">
        <f t="shared" si="5"/>
        <v>2818940</v>
      </c>
      <c r="I46" s="88">
        <f t="shared" si="5"/>
        <v>-4863284</v>
      </c>
      <c r="J46" s="88">
        <f t="shared" si="5"/>
        <v>18709045</v>
      </c>
      <c r="K46" s="88">
        <f t="shared" si="5"/>
        <v>0</v>
      </c>
      <c r="L46" s="88">
        <f t="shared" si="5"/>
        <v>-3877976</v>
      </c>
      <c r="M46" s="88">
        <f t="shared" si="5"/>
        <v>7930809</v>
      </c>
      <c r="N46" s="88">
        <f t="shared" si="5"/>
        <v>4052833</v>
      </c>
      <c r="O46" s="88">
        <f t="shared" si="5"/>
        <v>-3322466</v>
      </c>
      <c r="P46" s="88">
        <f t="shared" si="5"/>
        <v>3340454</v>
      </c>
      <c r="Q46" s="88">
        <f t="shared" si="5"/>
        <v>9629929</v>
      </c>
      <c r="R46" s="88">
        <f t="shared" si="5"/>
        <v>9647917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32409795</v>
      </c>
      <c r="X46" s="88">
        <f t="shared" si="5"/>
        <v>31777044</v>
      </c>
      <c r="Y46" s="88">
        <f t="shared" si="5"/>
        <v>632751</v>
      </c>
      <c r="Z46" s="208">
        <f>+IF(X46&lt;&gt;0,+(Y46/X46)*100,0)</f>
        <v>1.991220454614973</v>
      </c>
      <c r="AA46" s="206">
        <f>SUM(AA44:AA45)</f>
        <v>16406383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8812645</v>
      </c>
      <c r="D48" s="217">
        <f>SUM(D46:D47)</f>
        <v>0</v>
      </c>
      <c r="E48" s="218">
        <f t="shared" si="6"/>
        <v>16406383</v>
      </c>
      <c r="F48" s="219">
        <f t="shared" si="6"/>
        <v>16406383</v>
      </c>
      <c r="G48" s="219">
        <f t="shared" si="6"/>
        <v>20753389</v>
      </c>
      <c r="H48" s="220">
        <f t="shared" si="6"/>
        <v>2818940</v>
      </c>
      <c r="I48" s="220">
        <f t="shared" si="6"/>
        <v>-4863284</v>
      </c>
      <c r="J48" s="220">
        <f t="shared" si="6"/>
        <v>18709045</v>
      </c>
      <c r="K48" s="220">
        <f t="shared" si="6"/>
        <v>0</v>
      </c>
      <c r="L48" s="220">
        <f t="shared" si="6"/>
        <v>-3877976</v>
      </c>
      <c r="M48" s="219">
        <f t="shared" si="6"/>
        <v>7930809</v>
      </c>
      <c r="N48" s="219">
        <f t="shared" si="6"/>
        <v>4052833</v>
      </c>
      <c r="O48" s="220">
        <f t="shared" si="6"/>
        <v>-3322466</v>
      </c>
      <c r="P48" s="220">
        <f t="shared" si="6"/>
        <v>3340454</v>
      </c>
      <c r="Q48" s="220">
        <f t="shared" si="6"/>
        <v>9629929</v>
      </c>
      <c r="R48" s="220">
        <f t="shared" si="6"/>
        <v>9647917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32409795</v>
      </c>
      <c r="X48" s="220">
        <f t="shared" si="6"/>
        <v>31777044</v>
      </c>
      <c r="Y48" s="220">
        <f t="shared" si="6"/>
        <v>632751</v>
      </c>
      <c r="Z48" s="221">
        <f>+IF(X48&lt;&gt;0,+(Y48/X48)*100,0)</f>
        <v>1.991220454614973</v>
      </c>
      <c r="AA48" s="222">
        <f>SUM(AA46:AA47)</f>
        <v>16406383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553551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562733</v>
      </c>
      <c r="N5" s="100">
        <f t="shared" si="0"/>
        <v>562733</v>
      </c>
      <c r="O5" s="100">
        <f t="shared" si="0"/>
        <v>43002</v>
      </c>
      <c r="P5" s="100">
        <f t="shared" si="0"/>
        <v>0</v>
      </c>
      <c r="Q5" s="100">
        <f t="shared" si="0"/>
        <v>18973</v>
      </c>
      <c r="R5" s="100">
        <f t="shared" si="0"/>
        <v>61975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624708</v>
      </c>
      <c r="X5" s="100">
        <f t="shared" si="0"/>
        <v>374994</v>
      </c>
      <c r="Y5" s="100">
        <f t="shared" si="0"/>
        <v>249714</v>
      </c>
      <c r="Z5" s="137">
        <f>+IF(X5&lt;&gt;0,+(Y5/X5)*100,0)</f>
        <v>66.59146546344742</v>
      </c>
      <c r="AA5" s="153">
        <f>SUM(AA6:AA8)</f>
        <v>500000</v>
      </c>
    </row>
    <row r="6" spans="1:27" ht="12.75">
      <c r="A6" s="138" t="s">
        <v>75</v>
      </c>
      <c r="B6" s="136"/>
      <c r="C6" s="155">
        <v>8800</v>
      </c>
      <c r="D6" s="155"/>
      <c r="E6" s="156">
        <v>100000</v>
      </c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74997</v>
      </c>
      <c r="Y6" s="60">
        <v>-74997</v>
      </c>
      <c r="Z6" s="140">
        <v>-100</v>
      </c>
      <c r="AA6" s="62">
        <v>100000</v>
      </c>
    </row>
    <row r="7" spans="1:27" ht="12.75">
      <c r="A7" s="138" t="s">
        <v>76</v>
      </c>
      <c r="B7" s="136"/>
      <c r="C7" s="157">
        <v>544751</v>
      </c>
      <c r="D7" s="157"/>
      <c r="E7" s="158">
        <v>250000</v>
      </c>
      <c r="F7" s="159">
        <v>250000</v>
      </c>
      <c r="G7" s="159"/>
      <c r="H7" s="159"/>
      <c r="I7" s="159"/>
      <c r="J7" s="159"/>
      <c r="K7" s="159"/>
      <c r="L7" s="159"/>
      <c r="M7" s="159">
        <v>562733</v>
      </c>
      <c r="N7" s="159">
        <v>562733</v>
      </c>
      <c r="O7" s="159"/>
      <c r="P7" s="159"/>
      <c r="Q7" s="159">
        <v>9288</v>
      </c>
      <c r="R7" s="159">
        <v>9288</v>
      </c>
      <c r="S7" s="159"/>
      <c r="T7" s="159"/>
      <c r="U7" s="159"/>
      <c r="V7" s="159"/>
      <c r="W7" s="159">
        <v>572021</v>
      </c>
      <c r="X7" s="159">
        <v>299997</v>
      </c>
      <c r="Y7" s="159">
        <v>272024</v>
      </c>
      <c r="Z7" s="141">
        <v>90.68</v>
      </c>
      <c r="AA7" s="225">
        <v>250000</v>
      </c>
    </row>
    <row r="8" spans="1:27" ht="12.75">
      <c r="A8" s="138" t="s">
        <v>77</v>
      </c>
      <c r="B8" s="136"/>
      <c r="C8" s="155"/>
      <c r="D8" s="155"/>
      <c r="E8" s="156">
        <v>150000</v>
      </c>
      <c r="F8" s="60">
        <v>150000</v>
      </c>
      <c r="G8" s="60"/>
      <c r="H8" s="60"/>
      <c r="I8" s="60"/>
      <c r="J8" s="60"/>
      <c r="K8" s="60"/>
      <c r="L8" s="60"/>
      <c r="M8" s="60"/>
      <c r="N8" s="60"/>
      <c r="O8" s="60">
        <v>43002</v>
      </c>
      <c r="P8" s="60"/>
      <c r="Q8" s="60">
        <v>9685</v>
      </c>
      <c r="R8" s="60">
        <v>52687</v>
      </c>
      <c r="S8" s="60"/>
      <c r="T8" s="60"/>
      <c r="U8" s="60"/>
      <c r="V8" s="60"/>
      <c r="W8" s="60">
        <v>52687</v>
      </c>
      <c r="X8" s="60"/>
      <c r="Y8" s="60">
        <v>52687</v>
      </c>
      <c r="Z8" s="140"/>
      <c r="AA8" s="62">
        <v>150000</v>
      </c>
    </row>
    <row r="9" spans="1:27" ht="12.75">
      <c r="A9" s="135" t="s">
        <v>78</v>
      </c>
      <c r="B9" s="136"/>
      <c r="C9" s="153">
        <f aca="true" t="shared" si="1" ref="C9:Y9">SUM(C10:C14)</f>
        <v>2575906</v>
      </c>
      <c r="D9" s="153">
        <f>SUM(D10:D14)</f>
        <v>0</v>
      </c>
      <c r="E9" s="154">
        <f t="shared" si="1"/>
        <v>4062050</v>
      </c>
      <c r="F9" s="100">
        <f t="shared" si="1"/>
        <v>4062050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1880876</v>
      </c>
      <c r="Q9" s="100">
        <f t="shared" si="1"/>
        <v>0</v>
      </c>
      <c r="R9" s="100">
        <f t="shared" si="1"/>
        <v>1880876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1880876</v>
      </c>
      <c r="X9" s="100">
        <f t="shared" si="1"/>
        <v>3046536</v>
      </c>
      <c r="Y9" s="100">
        <f t="shared" si="1"/>
        <v>-1165660</v>
      </c>
      <c r="Z9" s="137">
        <f>+IF(X9&lt;&gt;0,+(Y9/X9)*100,0)</f>
        <v>-38.261816042876234</v>
      </c>
      <c r="AA9" s="102">
        <f>SUM(AA10:AA14)</f>
        <v>4062050</v>
      </c>
    </row>
    <row r="10" spans="1:27" ht="12.75">
      <c r="A10" s="138" t="s">
        <v>79</v>
      </c>
      <c r="B10" s="136"/>
      <c r="C10" s="155">
        <v>1840406</v>
      </c>
      <c r="D10" s="155"/>
      <c r="E10" s="156">
        <v>2500000</v>
      </c>
      <c r="F10" s="60">
        <v>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1880876</v>
      </c>
      <c r="Q10" s="60"/>
      <c r="R10" s="60">
        <v>1880876</v>
      </c>
      <c r="S10" s="60"/>
      <c r="T10" s="60"/>
      <c r="U10" s="60"/>
      <c r="V10" s="60"/>
      <c r="W10" s="60">
        <v>1880876</v>
      </c>
      <c r="X10" s="60">
        <v>1874997</v>
      </c>
      <c r="Y10" s="60">
        <v>5879</v>
      </c>
      <c r="Z10" s="140">
        <v>0.31</v>
      </c>
      <c r="AA10" s="62">
        <v>2500000</v>
      </c>
    </row>
    <row r="11" spans="1:27" ht="12.75">
      <c r="A11" s="138" t="s">
        <v>80</v>
      </c>
      <c r="B11" s="136"/>
      <c r="C11" s="155"/>
      <c r="D11" s="155"/>
      <c r="E11" s="156">
        <v>1562050</v>
      </c>
      <c r="F11" s="60">
        <v>1562050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1171539</v>
      </c>
      <c r="Y11" s="60">
        <v>-1171539</v>
      </c>
      <c r="Z11" s="140">
        <v>-100</v>
      </c>
      <c r="AA11" s="62">
        <v>1562050</v>
      </c>
    </row>
    <row r="12" spans="1:27" ht="12.75">
      <c r="A12" s="138" t="s">
        <v>81</v>
      </c>
      <c r="B12" s="136"/>
      <c r="C12" s="155">
        <v>735500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16185305</v>
      </c>
      <c r="D15" s="153">
        <f>SUM(D16:D18)</f>
        <v>0</v>
      </c>
      <c r="E15" s="154">
        <f t="shared" si="2"/>
        <v>12610000</v>
      </c>
      <c r="F15" s="100">
        <f t="shared" si="2"/>
        <v>12610000</v>
      </c>
      <c r="G15" s="100">
        <f t="shared" si="2"/>
        <v>251938</v>
      </c>
      <c r="H15" s="100">
        <f t="shared" si="2"/>
        <v>275223</v>
      </c>
      <c r="I15" s="100">
        <f t="shared" si="2"/>
        <v>231029</v>
      </c>
      <c r="J15" s="100">
        <f t="shared" si="2"/>
        <v>758190</v>
      </c>
      <c r="K15" s="100">
        <f t="shared" si="2"/>
        <v>0</v>
      </c>
      <c r="L15" s="100">
        <f t="shared" si="2"/>
        <v>283396</v>
      </c>
      <c r="M15" s="100">
        <f t="shared" si="2"/>
        <v>77430</v>
      </c>
      <c r="N15" s="100">
        <f t="shared" si="2"/>
        <v>360826</v>
      </c>
      <c r="O15" s="100">
        <f t="shared" si="2"/>
        <v>260605</v>
      </c>
      <c r="P15" s="100">
        <f t="shared" si="2"/>
        <v>758451</v>
      </c>
      <c r="Q15" s="100">
        <f t="shared" si="2"/>
        <v>30000</v>
      </c>
      <c r="R15" s="100">
        <f t="shared" si="2"/>
        <v>1049056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2168072</v>
      </c>
      <c r="X15" s="100">
        <f t="shared" si="2"/>
        <v>9457497</v>
      </c>
      <c r="Y15" s="100">
        <f t="shared" si="2"/>
        <v>-7289425</v>
      </c>
      <c r="Z15" s="137">
        <f>+IF(X15&lt;&gt;0,+(Y15/X15)*100,0)</f>
        <v>-77.07562582361909</v>
      </c>
      <c r="AA15" s="102">
        <f>SUM(AA16:AA18)</f>
        <v>12610000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16185305</v>
      </c>
      <c r="D17" s="155"/>
      <c r="E17" s="156">
        <v>12610000</v>
      </c>
      <c r="F17" s="60">
        <v>12610000</v>
      </c>
      <c r="G17" s="60">
        <v>251938</v>
      </c>
      <c r="H17" s="60">
        <v>275223</v>
      </c>
      <c r="I17" s="60">
        <v>231029</v>
      </c>
      <c r="J17" s="60">
        <v>758190</v>
      </c>
      <c r="K17" s="60"/>
      <c r="L17" s="60">
        <v>283396</v>
      </c>
      <c r="M17" s="60">
        <v>77430</v>
      </c>
      <c r="N17" s="60">
        <v>360826</v>
      </c>
      <c r="O17" s="60">
        <v>260605</v>
      </c>
      <c r="P17" s="60">
        <v>758451</v>
      </c>
      <c r="Q17" s="60">
        <v>30000</v>
      </c>
      <c r="R17" s="60">
        <v>1049056</v>
      </c>
      <c r="S17" s="60"/>
      <c r="T17" s="60"/>
      <c r="U17" s="60"/>
      <c r="V17" s="60"/>
      <c r="W17" s="60">
        <v>2168072</v>
      </c>
      <c r="X17" s="60">
        <v>9457497</v>
      </c>
      <c r="Y17" s="60">
        <v>-7289425</v>
      </c>
      <c r="Z17" s="140">
        <v>-77.08</v>
      </c>
      <c r="AA17" s="62">
        <v>12610000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8250788</v>
      </c>
      <c r="D19" s="153">
        <f>SUM(D20:D23)</f>
        <v>0</v>
      </c>
      <c r="E19" s="154">
        <f t="shared" si="3"/>
        <v>2010000</v>
      </c>
      <c r="F19" s="100">
        <f t="shared" si="3"/>
        <v>2010000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410930</v>
      </c>
      <c r="Q19" s="100">
        <f t="shared" si="3"/>
        <v>0</v>
      </c>
      <c r="R19" s="100">
        <f t="shared" si="3"/>
        <v>410930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410930</v>
      </c>
      <c r="X19" s="100">
        <f t="shared" si="3"/>
        <v>1507500</v>
      </c>
      <c r="Y19" s="100">
        <f t="shared" si="3"/>
        <v>-1096570</v>
      </c>
      <c r="Z19" s="137">
        <f>+IF(X19&lt;&gt;0,+(Y19/X19)*100,0)</f>
        <v>-72.74096185737977</v>
      </c>
      <c r="AA19" s="102">
        <f>SUM(AA20:AA23)</f>
        <v>2010000</v>
      </c>
    </row>
    <row r="20" spans="1:27" ht="12.75">
      <c r="A20" s="138" t="s">
        <v>89</v>
      </c>
      <c r="B20" s="136"/>
      <c r="C20" s="155">
        <v>1252120</v>
      </c>
      <c r="D20" s="155"/>
      <c r="E20" s="156">
        <v>2010000</v>
      </c>
      <c r="F20" s="60">
        <v>2010000</v>
      </c>
      <c r="G20" s="60"/>
      <c r="H20" s="60"/>
      <c r="I20" s="60"/>
      <c r="J20" s="60"/>
      <c r="K20" s="60"/>
      <c r="L20" s="60"/>
      <c r="M20" s="60"/>
      <c r="N20" s="60"/>
      <c r="O20" s="60"/>
      <c r="P20" s="60">
        <v>410930</v>
      </c>
      <c r="Q20" s="60"/>
      <c r="R20" s="60">
        <v>410930</v>
      </c>
      <c r="S20" s="60"/>
      <c r="T20" s="60"/>
      <c r="U20" s="60"/>
      <c r="V20" s="60"/>
      <c r="W20" s="60">
        <v>410930</v>
      </c>
      <c r="X20" s="60">
        <v>1507500</v>
      </c>
      <c r="Y20" s="60">
        <v>-1096570</v>
      </c>
      <c r="Z20" s="140">
        <v>-72.74</v>
      </c>
      <c r="AA20" s="62">
        <v>2010000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6998668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27565550</v>
      </c>
      <c r="D25" s="217">
        <f>+D5+D9+D15+D19+D24</f>
        <v>0</v>
      </c>
      <c r="E25" s="230">
        <f t="shared" si="4"/>
        <v>19182050</v>
      </c>
      <c r="F25" s="219">
        <f t="shared" si="4"/>
        <v>19182050</v>
      </c>
      <c r="G25" s="219">
        <f t="shared" si="4"/>
        <v>251938</v>
      </c>
      <c r="H25" s="219">
        <f t="shared" si="4"/>
        <v>275223</v>
      </c>
      <c r="I25" s="219">
        <f t="shared" si="4"/>
        <v>231029</v>
      </c>
      <c r="J25" s="219">
        <f t="shared" si="4"/>
        <v>758190</v>
      </c>
      <c r="K25" s="219">
        <f t="shared" si="4"/>
        <v>0</v>
      </c>
      <c r="L25" s="219">
        <f t="shared" si="4"/>
        <v>283396</v>
      </c>
      <c r="M25" s="219">
        <f t="shared" si="4"/>
        <v>640163</v>
      </c>
      <c r="N25" s="219">
        <f t="shared" si="4"/>
        <v>923559</v>
      </c>
      <c r="O25" s="219">
        <f t="shared" si="4"/>
        <v>303607</v>
      </c>
      <c r="P25" s="219">
        <f t="shared" si="4"/>
        <v>3050257</v>
      </c>
      <c r="Q25" s="219">
        <f t="shared" si="4"/>
        <v>48973</v>
      </c>
      <c r="R25" s="219">
        <f t="shared" si="4"/>
        <v>3402837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5084586</v>
      </c>
      <c r="X25" s="219">
        <f t="shared" si="4"/>
        <v>14386527</v>
      </c>
      <c r="Y25" s="219">
        <f t="shared" si="4"/>
        <v>-9301941</v>
      </c>
      <c r="Z25" s="231">
        <f>+IF(X25&lt;&gt;0,+(Y25/X25)*100,0)</f>
        <v>-64.65730749332344</v>
      </c>
      <c r="AA25" s="232">
        <f>+AA5+AA9+AA15+AA19+AA24</f>
        <v>19182050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22611201</v>
      </c>
      <c r="D28" s="155"/>
      <c r="E28" s="156">
        <v>18662050</v>
      </c>
      <c r="F28" s="60">
        <v>18662050</v>
      </c>
      <c r="G28" s="60">
        <v>251938</v>
      </c>
      <c r="H28" s="60">
        <v>275223</v>
      </c>
      <c r="I28" s="60">
        <v>231029</v>
      </c>
      <c r="J28" s="60">
        <v>758190</v>
      </c>
      <c r="K28" s="60"/>
      <c r="L28" s="60">
        <v>283396</v>
      </c>
      <c r="M28" s="60">
        <v>77430</v>
      </c>
      <c r="N28" s="60">
        <v>360826</v>
      </c>
      <c r="O28" s="60">
        <v>260605</v>
      </c>
      <c r="P28" s="60">
        <v>3050257</v>
      </c>
      <c r="Q28" s="60">
        <v>30000</v>
      </c>
      <c r="R28" s="60">
        <v>3340862</v>
      </c>
      <c r="S28" s="60"/>
      <c r="T28" s="60"/>
      <c r="U28" s="60"/>
      <c r="V28" s="60"/>
      <c r="W28" s="60">
        <v>4459878</v>
      </c>
      <c r="X28" s="60"/>
      <c r="Y28" s="60">
        <v>4459878</v>
      </c>
      <c r="Z28" s="140"/>
      <c r="AA28" s="155">
        <v>18662050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22611201</v>
      </c>
      <c r="D32" s="210">
        <f>SUM(D28:D31)</f>
        <v>0</v>
      </c>
      <c r="E32" s="211">
        <f t="shared" si="5"/>
        <v>18662050</v>
      </c>
      <c r="F32" s="77">
        <f t="shared" si="5"/>
        <v>18662050</v>
      </c>
      <c r="G32" s="77">
        <f t="shared" si="5"/>
        <v>251938</v>
      </c>
      <c r="H32" s="77">
        <f t="shared" si="5"/>
        <v>275223</v>
      </c>
      <c r="I32" s="77">
        <f t="shared" si="5"/>
        <v>231029</v>
      </c>
      <c r="J32" s="77">
        <f t="shared" si="5"/>
        <v>758190</v>
      </c>
      <c r="K32" s="77">
        <f t="shared" si="5"/>
        <v>0</v>
      </c>
      <c r="L32" s="77">
        <f t="shared" si="5"/>
        <v>283396</v>
      </c>
      <c r="M32" s="77">
        <f t="shared" si="5"/>
        <v>77430</v>
      </c>
      <c r="N32" s="77">
        <f t="shared" si="5"/>
        <v>360826</v>
      </c>
      <c r="O32" s="77">
        <f t="shared" si="5"/>
        <v>260605</v>
      </c>
      <c r="P32" s="77">
        <f t="shared" si="5"/>
        <v>3050257</v>
      </c>
      <c r="Q32" s="77">
        <f t="shared" si="5"/>
        <v>30000</v>
      </c>
      <c r="R32" s="77">
        <f t="shared" si="5"/>
        <v>3340862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4459878</v>
      </c>
      <c r="X32" s="77">
        <f t="shared" si="5"/>
        <v>0</v>
      </c>
      <c r="Y32" s="77">
        <f t="shared" si="5"/>
        <v>4459878</v>
      </c>
      <c r="Z32" s="212">
        <f>+IF(X32&lt;&gt;0,+(Y32/X32)*100,0)</f>
        <v>0</v>
      </c>
      <c r="AA32" s="79">
        <f>SUM(AA28:AA31)</f>
        <v>18662050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3665298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1289051</v>
      </c>
      <c r="D35" s="155"/>
      <c r="E35" s="156">
        <v>520000</v>
      </c>
      <c r="F35" s="60">
        <v>520000</v>
      </c>
      <c r="G35" s="60"/>
      <c r="H35" s="60"/>
      <c r="I35" s="60"/>
      <c r="J35" s="60"/>
      <c r="K35" s="60"/>
      <c r="L35" s="60"/>
      <c r="M35" s="60">
        <v>562733</v>
      </c>
      <c r="N35" s="60">
        <v>562733</v>
      </c>
      <c r="O35" s="60">
        <v>43002</v>
      </c>
      <c r="P35" s="60"/>
      <c r="Q35" s="60">
        <v>18973</v>
      </c>
      <c r="R35" s="60">
        <v>61975</v>
      </c>
      <c r="S35" s="60"/>
      <c r="T35" s="60"/>
      <c r="U35" s="60"/>
      <c r="V35" s="60"/>
      <c r="W35" s="60">
        <v>624708</v>
      </c>
      <c r="X35" s="60"/>
      <c r="Y35" s="60">
        <v>624708</v>
      </c>
      <c r="Z35" s="140"/>
      <c r="AA35" s="62">
        <v>520000</v>
      </c>
    </row>
    <row r="36" spans="1:27" ht="12.75">
      <c r="A36" s="238" t="s">
        <v>139</v>
      </c>
      <c r="B36" s="149"/>
      <c r="C36" s="222">
        <f aca="true" t="shared" si="6" ref="C36:Y36">SUM(C32:C35)</f>
        <v>27565550</v>
      </c>
      <c r="D36" s="222">
        <f>SUM(D32:D35)</f>
        <v>0</v>
      </c>
      <c r="E36" s="218">
        <f t="shared" si="6"/>
        <v>19182050</v>
      </c>
      <c r="F36" s="220">
        <f t="shared" si="6"/>
        <v>19182050</v>
      </c>
      <c r="G36" s="220">
        <f t="shared" si="6"/>
        <v>251938</v>
      </c>
      <c r="H36" s="220">
        <f t="shared" si="6"/>
        <v>275223</v>
      </c>
      <c r="I36" s="220">
        <f t="shared" si="6"/>
        <v>231029</v>
      </c>
      <c r="J36" s="220">
        <f t="shared" si="6"/>
        <v>758190</v>
      </c>
      <c r="K36" s="220">
        <f t="shared" si="6"/>
        <v>0</v>
      </c>
      <c r="L36" s="220">
        <f t="shared" si="6"/>
        <v>283396</v>
      </c>
      <c r="M36" s="220">
        <f t="shared" si="6"/>
        <v>640163</v>
      </c>
      <c r="N36" s="220">
        <f t="shared" si="6"/>
        <v>923559</v>
      </c>
      <c r="O36" s="220">
        <f t="shared" si="6"/>
        <v>303607</v>
      </c>
      <c r="P36" s="220">
        <f t="shared" si="6"/>
        <v>3050257</v>
      </c>
      <c r="Q36" s="220">
        <f t="shared" si="6"/>
        <v>48973</v>
      </c>
      <c r="R36" s="220">
        <f t="shared" si="6"/>
        <v>3402837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5084586</v>
      </c>
      <c r="X36" s="220">
        <f t="shared" si="6"/>
        <v>0</v>
      </c>
      <c r="Y36" s="220">
        <f t="shared" si="6"/>
        <v>5084586</v>
      </c>
      <c r="Z36" s="221">
        <f>+IF(X36&lt;&gt;0,+(Y36/X36)*100,0)</f>
        <v>0</v>
      </c>
      <c r="AA36" s="239">
        <f>SUM(AA32:AA35)</f>
        <v>19182050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4536873</v>
      </c>
      <c r="D6" s="155"/>
      <c r="E6" s="59"/>
      <c r="F6" s="60"/>
      <c r="G6" s="60">
        <v>496860</v>
      </c>
      <c r="H6" s="60">
        <v>595723</v>
      </c>
      <c r="I6" s="60">
        <v>1097433</v>
      </c>
      <c r="J6" s="60">
        <v>1097433</v>
      </c>
      <c r="K6" s="60"/>
      <c r="L6" s="60">
        <v>795603</v>
      </c>
      <c r="M6" s="60">
        <v>1201727</v>
      </c>
      <c r="N6" s="60">
        <v>1201727</v>
      </c>
      <c r="O6" s="60">
        <v>786033</v>
      </c>
      <c r="P6" s="60">
        <v>823972</v>
      </c>
      <c r="Q6" s="60">
        <v>1023631</v>
      </c>
      <c r="R6" s="60">
        <v>1023631</v>
      </c>
      <c r="S6" s="60"/>
      <c r="T6" s="60"/>
      <c r="U6" s="60"/>
      <c r="V6" s="60"/>
      <c r="W6" s="60">
        <v>1023631</v>
      </c>
      <c r="X6" s="60"/>
      <c r="Y6" s="60">
        <v>1023631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1000000</v>
      </c>
      <c r="F7" s="60">
        <v>1000000</v>
      </c>
      <c r="G7" s="60"/>
      <c r="H7" s="60"/>
      <c r="I7" s="60">
        <v>12571083</v>
      </c>
      <c r="J7" s="60">
        <v>12571083</v>
      </c>
      <c r="K7" s="60"/>
      <c r="L7" s="60">
        <v>2915774</v>
      </c>
      <c r="M7" s="60">
        <v>14795851</v>
      </c>
      <c r="N7" s="60">
        <v>14795851</v>
      </c>
      <c r="O7" s="60">
        <v>9382633</v>
      </c>
      <c r="P7" s="60">
        <v>2778077</v>
      </c>
      <c r="Q7" s="60">
        <v>15141597</v>
      </c>
      <c r="R7" s="60">
        <v>15141597</v>
      </c>
      <c r="S7" s="60"/>
      <c r="T7" s="60"/>
      <c r="U7" s="60"/>
      <c r="V7" s="60"/>
      <c r="W7" s="60">
        <v>15141597</v>
      </c>
      <c r="X7" s="60">
        <v>750000</v>
      </c>
      <c r="Y7" s="60">
        <v>14391597</v>
      </c>
      <c r="Z7" s="140">
        <v>1918.88</v>
      </c>
      <c r="AA7" s="62">
        <v>1000000</v>
      </c>
    </row>
    <row r="8" spans="1:27" ht="12.75">
      <c r="A8" s="249" t="s">
        <v>145</v>
      </c>
      <c r="B8" s="182"/>
      <c r="C8" s="155">
        <v>1921843</v>
      </c>
      <c r="D8" s="155"/>
      <c r="E8" s="59">
        <v>9204386</v>
      </c>
      <c r="F8" s="60">
        <v>9204386</v>
      </c>
      <c r="G8" s="60">
        <v>721322</v>
      </c>
      <c r="H8" s="60">
        <v>8205496</v>
      </c>
      <c r="I8" s="60">
        <v>7522416</v>
      </c>
      <c r="J8" s="60">
        <v>7522416</v>
      </c>
      <c r="K8" s="60"/>
      <c r="L8" s="60">
        <v>8576161</v>
      </c>
      <c r="M8" s="60">
        <v>9539682</v>
      </c>
      <c r="N8" s="60">
        <v>9539682</v>
      </c>
      <c r="O8" s="60">
        <v>10111759</v>
      </c>
      <c r="P8" s="60">
        <v>10682004</v>
      </c>
      <c r="Q8" s="60">
        <v>11024391</v>
      </c>
      <c r="R8" s="60">
        <v>11024391</v>
      </c>
      <c r="S8" s="60"/>
      <c r="T8" s="60"/>
      <c r="U8" s="60"/>
      <c r="V8" s="60"/>
      <c r="W8" s="60">
        <v>11024391</v>
      </c>
      <c r="X8" s="60">
        <v>6903290</v>
      </c>
      <c r="Y8" s="60">
        <v>4121101</v>
      </c>
      <c r="Z8" s="140">
        <v>59.7</v>
      </c>
      <c r="AA8" s="62">
        <v>9204386</v>
      </c>
    </row>
    <row r="9" spans="1:27" ht="12.75">
      <c r="A9" s="249" t="s">
        <v>146</v>
      </c>
      <c r="B9" s="182"/>
      <c r="C9" s="155">
        <v>3761733</v>
      </c>
      <c r="D9" s="155"/>
      <c r="E9" s="59">
        <v>1373969</v>
      </c>
      <c r="F9" s="60">
        <v>1373969</v>
      </c>
      <c r="G9" s="60"/>
      <c r="H9" s="60">
        <v>707</v>
      </c>
      <c r="I9" s="60">
        <v>2017944</v>
      </c>
      <c r="J9" s="60">
        <v>2017944</v>
      </c>
      <c r="K9" s="60"/>
      <c r="L9" s="60">
        <v>1969003</v>
      </c>
      <c r="M9" s="60">
        <v>2265221</v>
      </c>
      <c r="N9" s="60">
        <v>2265221</v>
      </c>
      <c r="O9" s="60">
        <v>2282872</v>
      </c>
      <c r="P9" s="60">
        <v>2468361</v>
      </c>
      <c r="Q9" s="60">
        <v>1621004</v>
      </c>
      <c r="R9" s="60">
        <v>1621004</v>
      </c>
      <c r="S9" s="60"/>
      <c r="T9" s="60"/>
      <c r="U9" s="60"/>
      <c r="V9" s="60"/>
      <c r="W9" s="60">
        <v>1621004</v>
      </c>
      <c r="X9" s="60">
        <v>1030477</v>
      </c>
      <c r="Y9" s="60">
        <v>590527</v>
      </c>
      <c r="Z9" s="140">
        <v>57.31</v>
      </c>
      <c r="AA9" s="62">
        <v>1373969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1014271</v>
      </c>
      <c r="D11" s="155"/>
      <c r="E11" s="59">
        <v>1134259</v>
      </c>
      <c r="F11" s="60">
        <v>1134259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850694</v>
      </c>
      <c r="Y11" s="60">
        <v>-850694</v>
      </c>
      <c r="Z11" s="140">
        <v>-100</v>
      </c>
      <c r="AA11" s="62">
        <v>1134259</v>
      </c>
    </row>
    <row r="12" spans="1:27" ht="12.75">
      <c r="A12" s="250" t="s">
        <v>56</v>
      </c>
      <c r="B12" s="251"/>
      <c r="C12" s="168">
        <f aca="true" t="shared" si="0" ref="C12:Y12">SUM(C6:C11)</f>
        <v>11234720</v>
      </c>
      <c r="D12" s="168">
        <f>SUM(D6:D11)</f>
        <v>0</v>
      </c>
      <c r="E12" s="72">
        <f t="shared" si="0"/>
        <v>12712614</v>
      </c>
      <c r="F12" s="73">
        <f t="shared" si="0"/>
        <v>12712614</v>
      </c>
      <c r="G12" s="73">
        <f t="shared" si="0"/>
        <v>1218182</v>
      </c>
      <c r="H12" s="73">
        <f t="shared" si="0"/>
        <v>8801926</v>
      </c>
      <c r="I12" s="73">
        <f t="shared" si="0"/>
        <v>23208876</v>
      </c>
      <c r="J12" s="73">
        <f t="shared" si="0"/>
        <v>23208876</v>
      </c>
      <c r="K12" s="73">
        <f t="shared" si="0"/>
        <v>0</v>
      </c>
      <c r="L12" s="73">
        <f t="shared" si="0"/>
        <v>14256541</v>
      </c>
      <c r="M12" s="73">
        <f t="shared" si="0"/>
        <v>27802481</v>
      </c>
      <c r="N12" s="73">
        <f t="shared" si="0"/>
        <v>27802481</v>
      </c>
      <c r="O12" s="73">
        <f t="shared" si="0"/>
        <v>22563297</v>
      </c>
      <c r="P12" s="73">
        <f t="shared" si="0"/>
        <v>16752414</v>
      </c>
      <c r="Q12" s="73">
        <f t="shared" si="0"/>
        <v>28810623</v>
      </c>
      <c r="R12" s="73">
        <f t="shared" si="0"/>
        <v>28810623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28810623</v>
      </c>
      <c r="X12" s="73">
        <f t="shared" si="0"/>
        <v>9534461</v>
      </c>
      <c r="Y12" s="73">
        <f t="shared" si="0"/>
        <v>19276162</v>
      </c>
      <c r="Z12" s="170">
        <f>+IF(X12&lt;&gt;0,+(Y12/X12)*100,0)</f>
        <v>202.17358904714172</v>
      </c>
      <c r="AA12" s="74">
        <f>SUM(AA6:AA11)</f>
        <v>12712614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>
        <v>320583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34021590</v>
      </c>
      <c r="D17" s="155"/>
      <c r="E17" s="59">
        <v>38258106</v>
      </c>
      <c r="F17" s="60">
        <v>38258106</v>
      </c>
      <c r="G17" s="60"/>
      <c r="H17" s="60"/>
      <c r="I17" s="60">
        <v>34021590</v>
      </c>
      <c r="J17" s="60">
        <v>34021590</v>
      </c>
      <c r="K17" s="60"/>
      <c r="L17" s="60">
        <v>34021590</v>
      </c>
      <c r="M17" s="60">
        <v>34021590</v>
      </c>
      <c r="N17" s="60">
        <v>34021590</v>
      </c>
      <c r="O17" s="60">
        <v>34021590</v>
      </c>
      <c r="P17" s="60">
        <v>34021590</v>
      </c>
      <c r="Q17" s="60">
        <v>34021590</v>
      </c>
      <c r="R17" s="60">
        <v>34021590</v>
      </c>
      <c r="S17" s="60"/>
      <c r="T17" s="60"/>
      <c r="U17" s="60"/>
      <c r="V17" s="60"/>
      <c r="W17" s="60">
        <v>34021590</v>
      </c>
      <c r="X17" s="60">
        <v>28693580</v>
      </c>
      <c r="Y17" s="60">
        <v>5328010</v>
      </c>
      <c r="Z17" s="140">
        <v>18.57</v>
      </c>
      <c r="AA17" s="62">
        <v>38258106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20049855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171154715</v>
      </c>
      <c r="D19" s="155"/>
      <c r="E19" s="59">
        <v>167290057</v>
      </c>
      <c r="F19" s="60">
        <v>167290057</v>
      </c>
      <c r="G19" s="60"/>
      <c r="H19" s="60"/>
      <c r="I19" s="60">
        <v>172950675</v>
      </c>
      <c r="J19" s="60">
        <v>172950675</v>
      </c>
      <c r="K19" s="60"/>
      <c r="L19" s="60">
        <v>173745940</v>
      </c>
      <c r="M19" s="60">
        <v>174386102</v>
      </c>
      <c r="N19" s="60">
        <v>174386102</v>
      </c>
      <c r="O19" s="60">
        <v>174689710</v>
      </c>
      <c r="P19" s="60">
        <v>177739967</v>
      </c>
      <c r="Q19" s="60">
        <v>177788940</v>
      </c>
      <c r="R19" s="60">
        <v>177788940</v>
      </c>
      <c r="S19" s="60"/>
      <c r="T19" s="60"/>
      <c r="U19" s="60"/>
      <c r="V19" s="60"/>
      <c r="W19" s="60">
        <v>177788940</v>
      </c>
      <c r="X19" s="60">
        <v>125467543</v>
      </c>
      <c r="Y19" s="60">
        <v>52321397</v>
      </c>
      <c r="Z19" s="140">
        <v>41.7</v>
      </c>
      <c r="AA19" s="62">
        <v>167290057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205176305</v>
      </c>
      <c r="D24" s="168">
        <f>SUM(D15:D23)</f>
        <v>0</v>
      </c>
      <c r="E24" s="76">
        <f t="shared" si="1"/>
        <v>205548163</v>
      </c>
      <c r="F24" s="77">
        <f t="shared" si="1"/>
        <v>205548163</v>
      </c>
      <c r="G24" s="77">
        <f t="shared" si="1"/>
        <v>20049855</v>
      </c>
      <c r="H24" s="77">
        <f t="shared" si="1"/>
        <v>320583</v>
      </c>
      <c r="I24" s="77">
        <f t="shared" si="1"/>
        <v>206972265</v>
      </c>
      <c r="J24" s="77">
        <f t="shared" si="1"/>
        <v>206972265</v>
      </c>
      <c r="K24" s="77">
        <f t="shared" si="1"/>
        <v>0</v>
      </c>
      <c r="L24" s="77">
        <f t="shared" si="1"/>
        <v>207767530</v>
      </c>
      <c r="M24" s="77">
        <f t="shared" si="1"/>
        <v>208407692</v>
      </c>
      <c r="N24" s="77">
        <f t="shared" si="1"/>
        <v>208407692</v>
      </c>
      <c r="O24" s="77">
        <f t="shared" si="1"/>
        <v>208711300</v>
      </c>
      <c r="P24" s="77">
        <f t="shared" si="1"/>
        <v>211761557</v>
      </c>
      <c r="Q24" s="77">
        <f t="shared" si="1"/>
        <v>211810530</v>
      </c>
      <c r="R24" s="77">
        <f t="shared" si="1"/>
        <v>211810530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211810530</v>
      </c>
      <c r="X24" s="77">
        <f t="shared" si="1"/>
        <v>154161123</v>
      </c>
      <c r="Y24" s="77">
        <f t="shared" si="1"/>
        <v>57649407</v>
      </c>
      <c r="Z24" s="212">
        <f>+IF(X24&lt;&gt;0,+(Y24/X24)*100,0)</f>
        <v>37.395554649663524</v>
      </c>
      <c r="AA24" s="79">
        <f>SUM(AA15:AA23)</f>
        <v>205548163</v>
      </c>
    </row>
    <row r="25" spans="1:27" ht="12.75">
      <c r="A25" s="250" t="s">
        <v>159</v>
      </c>
      <c r="B25" s="251"/>
      <c r="C25" s="168">
        <f aca="true" t="shared" si="2" ref="C25:Y25">+C12+C24</f>
        <v>216411025</v>
      </c>
      <c r="D25" s="168">
        <f>+D12+D24</f>
        <v>0</v>
      </c>
      <c r="E25" s="72">
        <f t="shared" si="2"/>
        <v>218260777</v>
      </c>
      <c r="F25" s="73">
        <f t="shared" si="2"/>
        <v>218260777</v>
      </c>
      <c r="G25" s="73">
        <f t="shared" si="2"/>
        <v>21268037</v>
      </c>
      <c r="H25" s="73">
        <f t="shared" si="2"/>
        <v>9122509</v>
      </c>
      <c r="I25" s="73">
        <f t="shared" si="2"/>
        <v>230181141</v>
      </c>
      <c r="J25" s="73">
        <f t="shared" si="2"/>
        <v>230181141</v>
      </c>
      <c r="K25" s="73">
        <f t="shared" si="2"/>
        <v>0</v>
      </c>
      <c r="L25" s="73">
        <f t="shared" si="2"/>
        <v>222024071</v>
      </c>
      <c r="M25" s="73">
        <f t="shared" si="2"/>
        <v>236210173</v>
      </c>
      <c r="N25" s="73">
        <f t="shared" si="2"/>
        <v>236210173</v>
      </c>
      <c r="O25" s="73">
        <f t="shared" si="2"/>
        <v>231274597</v>
      </c>
      <c r="P25" s="73">
        <f t="shared" si="2"/>
        <v>228513971</v>
      </c>
      <c r="Q25" s="73">
        <f t="shared" si="2"/>
        <v>240621153</v>
      </c>
      <c r="R25" s="73">
        <f t="shared" si="2"/>
        <v>240621153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240621153</v>
      </c>
      <c r="X25" s="73">
        <f t="shared" si="2"/>
        <v>163695584</v>
      </c>
      <c r="Y25" s="73">
        <f t="shared" si="2"/>
        <v>76925569</v>
      </c>
      <c r="Z25" s="170">
        <f>+IF(X25&lt;&gt;0,+(Y25/X25)*100,0)</f>
        <v>46.99306305049744</v>
      </c>
      <c r="AA25" s="74">
        <f>+AA12+AA24</f>
        <v>218260777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2197969</v>
      </c>
      <c r="D30" s="155"/>
      <c r="E30" s="59">
        <v>4200607</v>
      </c>
      <c r="F30" s="60">
        <v>4200607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3150455</v>
      </c>
      <c r="Y30" s="60">
        <v>-3150455</v>
      </c>
      <c r="Z30" s="140">
        <v>-100</v>
      </c>
      <c r="AA30" s="62">
        <v>4200607</v>
      </c>
    </row>
    <row r="31" spans="1:27" ht="12.75">
      <c r="A31" s="249" t="s">
        <v>163</v>
      </c>
      <c r="B31" s="182"/>
      <c r="C31" s="155">
        <v>97368</v>
      </c>
      <c r="D31" s="155"/>
      <c r="E31" s="59">
        <v>158521</v>
      </c>
      <c r="F31" s="60">
        <v>158521</v>
      </c>
      <c r="G31" s="60">
        <v>2000</v>
      </c>
      <c r="H31" s="60">
        <v>730</v>
      </c>
      <c r="I31" s="60">
        <v>135042</v>
      </c>
      <c r="J31" s="60">
        <v>135042</v>
      </c>
      <c r="K31" s="60"/>
      <c r="L31" s="60">
        <v>132218</v>
      </c>
      <c r="M31" s="60">
        <v>130218</v>
      </c>
      <c r="N31" s="60">
        <v>130218</v>
      </c>
      <c r="O31" s="60">
        <v>123776</v>
      </c>
      <c r="P31" s="60">
        <v>125926</v>
      </c>
      <c r="Q31" s="60">
        <v>125926</v>
      </c>
      <c r="R31" s="60">
        <v>125926</v>
      </c>
      <c r="S31" s="60"/>
      <c r="T31" s="60"/>
      <c r="U31" s="60"/>
      <c r="V31" s="60"/>
      <c r="W31" s="60">
        <v>125926</v>
      </c>
      <c r="X31" s="60">
        <v>118891</v>
      </c>
      <c r="Y31" s="60">
        <v>7035</v>
      </c>
      <c r="Z31" s="140">
        <v>5.92</v>
      </c>
      <c r="AA31" s="62">
        <v>158521</v>
      </c>
    </row>
    <row r="32" spans="1:27" ht="12.75">
      <c r="A32" s="249" t="s">
        <v>164</v>
      </c>
      <c r="B32" s="182"/>
      <c r="C32" s="155">
        <v>14189252</v>
      </c>
      <c r="D32" s="155"/>
      <c r="E32" s="59">
        <v>18852407</v>
      </c>
      <c r="F32" s="60">
        <v>18852407</v>
      </c>
      <c r="G32" s="60">
        <v>3840673</v>
      </c>
      <c r="H32" s="60">
        <v>3694884</v>
      </c>
      <c r="I32" s="60">
        <v>12232471</v>
      </c>
      <c r="J32" s="60">
        <v>12232471</v>
      </c>
      <c r="K32" s="60"/>
      <c r="L32" s="60">
        <v>12262222</v>
      </c>
      <c r="M32" s="60">
        <v>18693393</v>
      </c>
      <c r="N32" s="60">
        <v>18693393</v>
      </c>
      <c r="O32" s="60">
        <v>18919986</v>
      </c>
      <c r="P32" s="60">
        <v>14647231</v>
      </c>
      <c r="Q32" s="60">
        <v>17314411</v>
      </c>
      <c r="R32" s="60">
        <v>17314411</v>
      </c>
      <c r="S32" s="60"/>
      <c r="T32" s="60"/>
      <c r="U32" s="60"/>
      <c r="V32" s="60"/>
      <c r="W32" s="60">
        <v>17314411</v>
      </c>
      <c r="X32" s="60">
        <v>14139305</v>
      </c>
      <c r="Y32" s="60">
        <v>3175106</v>
      </c>
      <c r="Z32" s="140">
        <v>22.46</v>
      </c>
      <c r="AA32" s="62">
        <v>18852407</v>
      </c>
    </row>
    <row r="33" spans="1:27" ht="12.75">
      <c r="A33" s="249" t="s">
        <v>165</v>
      </c>
      <c r="B33" s="182"/>
      <c r="C33" s="155">
        <v>-158611</v>
      </c>
      <c r="D33" s="155"/>
      <c r="E33" s="59">
        <v>847038</v>
      </c>
      <c r="F33" s="60">
        <v>847038</v>
      </c>
      <c r="G33" s="60">
        <v>101163</v>
      </c>
      <c r="H33" s="60">
        <v>312615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635279</v>
      </c>
      <c r="Y33" s="60">
        <v>-635279</v>
      </c>
      <c r="Z33" s="140">
        <v>-100</v>
      </c>
      <c r="AA33" s="62">
        <v>847038</v>
      </c>
    </row>
    <row r="34" spans="1:27" ht="12.75">
      <c r="A34" s="250" t="s">
        <v>58</v>
      </c>
      <c r="B34" s="251"/>
      <c r="C34" s="168">
        <f aca="true" t="shared" si="3" ref="C34:Y34">SUM(C29:C33)</f>
        <v>16325978</v>
      </c>
      <c r="D34" s="168">
        <f>SUM(D29:D33)</f>
        <v>0</v>
      </c>
      <c r="E34" s="72">
        <f t="shared" si="3"/>
        <v>24058573</v>
      </c>
      <c r="F34" s="73">
        <f t="shared" si="3"/>
        <v>24058573</v>
      </c>
      <c r="G34" s="73">
        <f t="shared" si="3"/>
        <v>3943836</v>
      </c>
      <c r="H34" s="73">
        <f t="shared" si="3"/>
        <v>4008229</v>
      </c>
      <c r="I34" s="73">
        <f t="shared" si="3"/>
        <v>12367513</v>
      </c>
      <c r="J34" s="73">
        <f t="shared" si="3"/>
        <v>12367513</v>
      </c>
      <c r="K34" s="73">
        <f t="shared" si="3"/>
        <v>0</v>
      </c>
      <c r="L34" s="73">
        <f t="shared" si="3"/>
        <v>12394440</v>
      </c>
      <c r="M34" s="73">
        <f t="shared" si="3"/>
        <v>18823611</v>
      </c>
      <c r="N34" s="73">
        <f t="shared" si="3"/>
        <v>18823611</v>
      </c>
      <c r="O34" s="73">
        <f t="shared" si="3"/>
        <v>19043762</v>
      </c>
      <c r="P34" s="73">
        <f t="shared" si="3"/>
        <v>14773157</v>
      </c>
      <c r="Q34" s="73">
        <f t="shared" si="3"/>
        <v>17440337</v>
      </c>
      <c r="R34" s="73">
        <f t="shared" si="3"/>
        <v>17440337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17440337</v>
      </c>
      <c r="X34" s="73">
        <f t="shared" si="3"/>
        <v>18043930</v>
      </c>
      <c r="Y34" s="73">
        <f t="shared" si="3"/>
        <v>-603593</v>
      </c>
      <c r="Z34" s="170">
        <f>+IF(X34&lt;&gt;0,+(Y34/X34)*100,0)</f>
        <v>-3.345130467697447</v>
      </c>
      <c r="AA34" s="74">
        <f>SUM(AA29:AA33)</f>
        <v>24058573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5636933</v>
      </c>
      <c r="D37" s="155"/>
      <c r="E37" s="59">
        <v>2782708</v>
      </c>
      <c r="F37" s="60">
        <v>2782708</v>
      </c>
      <c r="G37" s="60"/>
      <c r="H37" s="60"/>
      <c r="I37" s="60">
        <v>4506095</v>
      </c>
      <c r="J37" s="60">
        <v>4506095</v>
      </c>
      <c r="K37" s="60"/>
      <c r="L37" s="60">
        <v>4174823</v>
      </c>
      <c r="M37" s="60">
        <v>4007437</v>
      </c>
      <c r="N37" s="60">
        <v>4007437</v>
      </c>
      <c r="O37" s="60">
        <v>3838437</v>
      </c>
      <c r="P37" s="60">
        <v>3664377</v>
      </c>
      <c r="Q37" s="60">
        <v>3492071</v>
      </c>
      <c r="R37" s="60">
        <v>3492071</v>
      </c>
      <c r="S37" s="60"/>
      <c r="T37" s="60"/>
      <c r="U37" s="60"/>
      <c r="V37" s="60"/>
      <c r="W37" s="60">
        <v>3492071</v>
      </c>
      <c r="X37" s="60">
        <v>2087031</v>
      </c>
      <c r="Y37" s="60">
        <v>1405040</v>
      </c>
      <c r="Z37" s="140">
        <v>67.32</v>
      </c>
      <c r="AA37" s="62">
        <v>2782708</v>
      </c>
    </row>
    <row r="38" spans="1:27" ht="12.75">
      <c r="A38" s="249" t="s">
        <v>165</v>
      </c>
      <c r="B38" s="182"/>
      <c r="C38" s="155">
        <v>14998266</v>
      </c>
      <c r="D38" s="155"/>
      <c r="E38" s="59">
        <v>4382703</v>
      </c>
      <c r="F38" s="60">
        <v>4382703</v>
      </c>
      <c r="G38" s="60">
        <v>159523</v>
      </c>
      <c r="H38" s="60"/>
      <c r="I38" s="60">
        <v>20912922</v>
      </c>
      <c r="J38" s="60">
        <v>20912922</v>
      </c>
      <c r="K38" s="60"/>
      <c r="L38" s="60">
        <v>20889459</v>
      </c>
      <c r="M38" s="60">
        <v>20882967</v>
      </c>
      <c r="N38" s="60">
        <v>20882967</v>
      </c>
      <c r="O38" s="60">
        <v>19218709</v>
      </c>
      <c r="P38" s="60">
        <v>17562297</v>
      </c>
      <c r="Q38" s="60">
        <v>17544678</v>
      </c>
      <c r="R38" s="60">
        <v>17544678</v>
      </c>
      <c r="S38" s="60"/>
      <c r="T38" s="60"/>
      <c r="U38" s="60"/>
      <c r="V38" s="60"/>
      <c r="W38" s="60">
        <v>17544678</v>
      </c>
      <c r="X38" s="60">
        <v>3287027</v>
      </c>
      <c r="Y38" s="60">
        <v>14257651</v>
      </c>
      <c r="Z38" s="140">
        <v>433.76</v>
      </c>
      <c r="AA38" s="62">
        <v>4382703</v>
      </c>
    </row>
    <row r="39" spans="1:27" ht="12.75">
      <c r="A39" s="250" t="s">
        <v>59</v>
      </c>
      <c r="B39" s="253"/>
      <c r="C39" s="168">
        <f aca="true" t="shared" si="4" ref="C39:Y39">SUM(C37:C38)</f>
        <v>20635199</v>
      </c>
      <c r="D39" s="168">
        <f>SUM(D37:D38)</f>
        <v>0</v>
      </c>
      <c r="E39" s="76">
        <f t="shared" si="4"/>
        <v>7165411</v>
      </c>
      <c r="F39" s="77">
        <f t="shared" si="4"/>
        <v>7165411</v>
      </c>
      <c r="G39" s="77">
        <f t="shared" si="4"/>
        <v>159523</v>
      </c>
      <c r="H39" s="77">
        <f t="shared" si="4"/>
        <v>0</v>
      </c>
      <c r="I39" s="77">
        <f t="shared" si="4"/>
        <v>25419017</v>
      </c>
      <c r="J39" s="77">
        <f t="shared" si="4"/>
        <v>25419017</v>
      </c>
      <c r="K39" s="77">
        <f t="shared" si="4"/>
        <v>0</v>
      </c>
      <c r="L39" s="77">
        <f t="shared" si="4"/>
        <v>25064282</v>
      </c>
      <c r="M39" s="77">
        <f t="shared" si="4"/>
        <v>24890404</v>
      </c>
      <c r="N39" s="77">
        <f t="shared" si="4"/>
        <v>24890404</v>
      </c>
      <c r="O39" s="77">
        <f t="shared" si="4"/>
        <v>23057146</v>
      </c>
      <c r="P39" s="77">
        <f t="shared" si="4"/>
        <v>21226674</v>
      </c>
      <c r="Q39" s="77">
        <f t="shared" si="4"/>
        <v>21036749</v>
      </c>
      <c r="R39" s="77">
        <f t="shared" si="4"/>
        <v>21036749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21036749</v>
      </c>
      <c r="X39" s="77">
        <f t="shared" si="4"/>
        <v>5374058</v>
      </c>
      <c r="Y39" s="77">
        <f t="shared" si="4"/>
        <v>15662691</v>
      </c>
      <c r="Z39" s="212">
        <f>+IF(X39&lt;&gt;0,+(Y39/X39)*100,0)</f>
        <v>291.4499806291633</v>
      </c>
      <c r="AA39" s="79">
        <f>SUM(AA37:AA38)</f>
        <v>7165411</v>
      </c>
    </row>
    <row r="40" spans="1:27" ht="12.75">
      <c r="A40" s="250" t="s">
        <v>167</v>
      </c>
      <c r="B40" s="251"/>
      <c r="C40" s="168">
        <f aca="true" t="shared" si="5" ref="C40:Y40">+C34+C39</f>
        <v>36961177</v>
      </c>
      <c r="D40" s="168">
        <f>+D34+D39</f>
        <v>0</v>
      </c>
      <c r="E40" s="72">
        <f t="shared" si="5"/>
        <v>31223984</v>
      </c>
      <c r="F40" s="73">
        <f t="shared" si="5"/>
        <v>31223984</v>
      </c>
      <c r="G40" s="73">
        <f t="shared" si="5"/>
        <v>4103359</v>
      </c>
      <c r="H40" s="73">
        <f t="shared" si="5"/>
        <v>4008229</v>
      </c>
      <c r="I40" s="73">
        <f t="shared" si="5"/>
        <v>37786530</v>
      </c>
      <c r="J40" s="73">
        <f t="shared" si="5"/>
        <v>37786530</v>
      </c>
      <c r="K40" s="73">
        <f t="shared" si="5"/>
        <v>0</v>
      </c>
      <c r="L40" s="73">
        <f t="shared" si="5"/>
        <v>37458722</v>
      </c>
      <c r="M40" s="73">
        <f t="shared" si="5"/>
        <v>43714015</v>
      </c>
      <c r="N40" s="73">
        <f t="shared" si="5"/>
        <v>43714015</v>
      </c>
      <c r="O40" s="73">
        <f t="shared" si="5"/>
        <v>42100908</v>
      </c>
      <c r="P40" s="73">
        <f t="shared" si="5"/>
        <v>35999831</v>
      </c>
      <c r="Q40" s="73">
        <f t="shared" si="5"/>
        <v>38477086</v>
      </c>
      <c r="R40" s="73">
        <f t="shared" si="5"/>
        <v>38477086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38477086</v>
      </c>
      <c r="X40" s="73">
        <f t="shared" si="5"/>
        <v>23417988</v>
      </c>
      <c r="Y40" s="73">
        <f t="shared" si="5"/>
        <v>15059098</v>
      </c>
      <c r="Z40" s="170">
        <f>+IF(X40&lt;&gt;0,+(Y40/X40)*100,0)</f>
        <v>64.30568672253142</v>
      </c>
      <c r="AA40" s="74">
        <f>+AA34+AA39</f>
        <v>31223984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179449848</v>
      </c>
      <c r="D42" s="257">
        <f>+D25-D40</f>
        <v>0</v>
      </c>
      <c r="E42" s="258">
        <f t="shared" si="6"/>
        <v>187036793</v>
      </c>
      <c r="F42" s="259">
        <f t="shared" si="6"/>
        <v>187036793</v>
      </c>
      <c r="G42" s="259">
        <f t="shared" si="6"/>
        <v>17164678</v>
      </c>
      <c r="H42" s="259">
        <f t="shared" si="6"/>
        <v>5114280</v>
      </c>
      <c r="I42" s="259">
        <f t="shared" si="6"/>
        <v>192394611</v>
      </c>
      <c r="J42" s="259">
        <f t="shared" si="6"/>
        <v>192394611</v>
      </c>
      <c r="K42" s="259">
        <f t="shared" si="6"/>
        <v>0</v>
      </c>
      <c r="L42" s="259">
        <f t="shared" si="6"/>
        <v>184565349</v>
      </c>
      <c r="M42" s="259">
        <f t="shared" si="6"/>
        <v>192496158</v>
      </c>
      <c r="N42" s="259">
        <f t="shared" si="6"/>
        <v>192496158</v>
      </c>
      <c r="O42" s="259">
        <f t="shared" si="6"/>
        <v>189173689</v>
      </c>
      <c r="P42" s="259">
        <f t="shared" si="6"/>
        <v>192514140</v>
      </c>
      <c r="Q42" s="259">
        <f t="shared" si="6"/>
        <v>202144067</v>
      </c>
      <c r="R42" s="259">
        <f t="shared" si="6"/>
        <v>202144067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202144067</v>
      </c>
      <c r="X42" s="259">
        <f t="shared" si="6"/>
        <v>140277596</v>
      </c>
      <c r="Y42" s="259">
        <f t="shared" si="6"/>
        <v>61866471</v>
      </c>
      <c r="Z42" s="260">
        <f>+IF(X42&lt;&gt;0,+(Y42/X42)*100,0)</f>
        <v>44.10288796223739</v>
      </c>
      <c r="AA42" s="261">
        <f>+AA25-AA40</f>
        <v>187036793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179449848</v>
      </c>
      <c r="D45" s="155"/>
      <c r="E45" s="59">
        <v>187036793</v>
      </c>
      <c r="F45" s="60">
        <v>187036793</v>
      </c>
      <c r="G45" s="60">
        <v>17164678</v>
      </c>
      <c r="H45" s="60"/>
      <c r="I45" s="60">
        <v>192394612</v>
      </c>
      <c r="J45" s="60">
        <v>192394612</v>
      </c>
      <c r="K45" s="60"/>
      <c r="L45" s="60">
        <v>184565349</v>
      </c>
      <c r="M45" s="60">
        <v>192496157</v>
      </c>
      <c r="N45" s="60">
        <v>192496157</v>
      </c>
      <c r="O45" s="60">
        <v>189173690</v>
      </c>
      <c r="P45" s="60">
        <v>192514141</v>
      </c>
      <c r="Q45" s="60">
        <v>202144068</v>
      </c>
      <c r="R45" s="60">
        <v>202144068</v>
      </c>
      <c r="S45" s="60"/>
      <c r="T45" s="60"/>
      <c r="U45" s="60"/>
      <c r="V45" s="60"/>
      <c r="W45" s="60">
        <v>202144068</v>
      </c>
      <c r="X45" s="60">
        <v>140277595</v>
      </c>
      <c r="Y45" s="60">
        <v>61866473</v>
      </c>
      <c r="Z45" s="139">
        <v>44.1</v>
      </c>
      <c r="AA45" s="62">
        <v>187036793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5114280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179449848</v>
      </c>
      <c r="D48" s="217">
        <f>SUM(D45:D47)</f>
        <v>0</v>
      </c>
      <c r="E48" s="264">
        <f t="shared" si="7"/>
        <v>187036793</v>
      </c>
      <c r="F48" s="219">
        <f t="shared" si="7"/>
        <v>187036793</v>
      </c>
      <c r="G48" s="219">
        <f t="shared" si="7"/>
        <v>17164678</v>
      </c>
      <c r="H48" s="219">
        <f t="shared" si="7"/>
        <v>5114280</v>
      </c>
      <c r="I48" s="219">
        <f t="shared" si="7"/>
        <v>192394612</v>
      </c>
      <c r="J48" s="219">
        <f t="shared" si="7"/>
        <v>192394612</v>
      </c>
      <c r="K48" s="219">
        <f t="shared" si="7"/>
        <v>0</v>
      </c>
      <c r="L48" s="219">
        <f t="shared" si="7"/>
        <v>184565349</v>
      </c>
      <c r="M48" s="219">
        <f t="shared" si="7"/>
        <v>192496157</v>
      </c>
      <c r="N48" s="219">
        <f t="shared" si="7"/>
        <v>192496157</v>
      </c>
      <c r="O48" s="219">
        <f t="shared" si="7"/>
        <v>189173690</v>
      </c>
      <c r="P48" s="219">
        <f t="shared" si="7"/>
        <v>192514141</v>
      </c>
      <c r="Q48" s="219">
        <f t="shared" si="7"/>
        <v>202144068</v>
      </c>
      <c r="R48" s="219">
        <f t="shared" si="7"/>
        <v>202144068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202144068</v>
      </c>
      <c r="X48" s="219">
        <f t="shared" si="7"/>
        <v>140277595</v>
      </c>
      <c r="Y48" s="219">
        <f t="shared" si="7"/>
        <v>61866473</v>
      </c>
      <c r="Z48" s="265">
        <f>+IF(X48&lt;&gt;0,+(Y48/X48)*100,0)</f>
        <v>44.10288970237906</v>
      </c>
      <c r="AA48" s="232">
        <f>SUM(AA45:AA47)</f>
        <v>187036793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25269531</v>
      </c>
      <c r="D6" s="155"/>
      <c r="E6" s="59">
        <v>5451564</v>
      </c>
      <c r="F6" s="60">
        <v>5451564</v>
      </c>
      <c r="G6" s="60">
        <v>6845</v>
      </c>
      <c r="H6" s="60">
        <v>8108256</v>
      </c>
      <c r="I6" s="60">
        <v>454297</v>
      </c>
      <c r="J6" s="60">
        <v>8569398</v>
      </c>
      <c r="K6" s="60">
        <v>454297</v>
      </c>
      <c r="L6" s="60">
        <v>325604</v>
      </c>
      <c r="M6" s="60">
        <v>317179</v>
      </c>
      <c r="N6" s="60">
        <v>1097080</v>
      </c>
      <c r="O6" s="60">
        <v>325759</v>
      </c>
      <c r="P6" s="60">
        <v>304377</v>
      </c>
      <c r="Q6" s="60">
        <v>308035</v>
      </c>
      <c r="R6" s="60">
        <v>938171</v>
      </c>
      <c r="S6" s="60"/>
      <c r="T6" s="60"/>
      <c r="U6" s="60"/>
      <c r="V6" s="60"/>
      <c r="W6" s="60">
        <v>10604649</v>
      </c>
      <c r="X6" s="60">
        <v>4088673</v>
      </c>
      <c r="Y6" s="60">
        <v>6515976</v>
      </c>
      <c r="Z6" s="140">
        <v>159.37</v>
      </c>
      <c r="AA6" s="62">
        <v>5451564</v>
      </c>
    </row>
    <row r="7" spans="1:27" ht="12.75">
      <c r="A7" s="249" t="s">
        <v>32</v>
      </c>
      <c r="B7" s="182"/>
      <c r="C7" s="155"/>
      <c r="D7" s="155"/>
      <c r="E7" s="59">
        <v>15075684</v>
      </c>
      <c r="F7" s="60">
        <v>15075684</v>
      </c>
      <c r="G7" s="60">
        <v>1035372</v>
      </c>
      <c r="H7" s="60">
        <v>1239513</v>
      </c>
      <c r="I7" s="60">
        <v>1256307</v>
      </c>
      <c r="J7" s="60">
        <v>3531192</v>
      </c>
      <c r="K7" s="60">
        <v>1256307</v>
      </c>
      <c r="L7" s="60">
        <v>319735</v>
      </c>
      <c r="M7" s="60">
        <v>188202</v>
      </c>
      <c r="N7" s="60">
        <v>1764244</v>
      </c>
      <c r="O7" s="60">
        <v>550922</v>
      </c>
      <c r="P7" s="60">
        <v>488330</v>
      </c>
      <c r="Q7" s="60">
        <v>568344</v>
      </c>
      <c r="R7" s="60">
        <v>1607596</v>
      </c>
      <c r="S7" s="60"/>
      <c r="T7" s="60"/>
      <c r="U7" s="60"/>
      <c r="V7" s="60"/>
      <c r="W7" s="60">
        <v>6903032</v>
      </c>
      <c r="X7" s="60">
        <v>11306763</v>
      </c>
      <c r="Y7" s="60">
        <v>-4403731</v>
      </c>
      <c r="Z7" s="140">
        <v>-38.95</v>
      </c>
      <c r="AA7" s="62">
        <v>15075684</v>
      </c>
    </row>
    <row r="8" spans="1:27" ht="12.75">
      <c r="A8" s="249" t="s">
        <v>178</v>
      </c>
      <c r="B8" s="182"/>
      <c r="C8" s="155">
        <v>3005236</v>
      </c>
      <c r="D8" s="155"/>
      <c r="E8" s="59">
        <v>5356152</v>
      </c>
      <c r="F8" s="60">
        <v>5356152</v>
      </c>
      <c r="G8" s="60">
        <v>176499</v>
      </c>
      <c r="H8" s="60">
        <v>267091</v>
      </c>
      <c r="I8" s="60">
        <v>446346</v>
      </c>
      <c r="J8" s="60">
        <v>889936</v>
      </c>
      <c r="K8" s="60">
        <v>446346</v>
      </c>
      <c r="L8" s="60">
        <v>202673</v>
      </c>
      <c r="M8" s="60">
        <v>117498</v>
      </c>
      <c r="N8" s="60">
        <v>766517</v>
      </c>
      <c r="O8" s="60">
        <v>130841</v>
      </c>
      <c r="P8" s="60">
        <v>124743</v>
      </c>
      <c r="Q8" s="60">
        <v>114311</v>
      </c>
      <c r="R8" s="60">
        <v>369895</v>
      </c>
      <c r="S8" s="60"/>
      <c r="T8" s="60"/>
      <c r="U8" s="60"/>
      <c r="V8" s="60"/>
      <c r="W8" s="60">
        <v>2026348</v>
      </c>
      <c r="X8" s="60">
        <v>4017114</v>
      </c>
      <c r="Y8" s="60">
        <v>-1990766</v>
      </c>
      <c r="Z8" s="140">
        <v>-49.56</v>
      </c>
      <c r="AA8" s="62">
        <v>5356152</v>
      </c>
    </row>
    <row r="9" spans="1:27" ht="12.75">
      <c r="A9" s="249" t="s">
        <v>179</v>
      </c>
      <c r="B9" s="182"/>
      <c r="C9" s="155">
        <v>84921899</v>
      </c>
      <c r="D9" s="155"/>
      <c r="E9" s="59">
        <v>62231999</v>
      </c>
      <c r="F9" s="60">
        <v>62231999</v>
      </c>
      <c r="G9" s="60">
        <v>24127000</v>
      </c>
      <c r="H9" s="60"/>
      <c r="I9" s="60">
        <v>11000</v>
      </c>
      <c r="J9" s="60">
        <v>24138000</v>
      </c>
      <c r="K9" s="60">
        <v>391000</v>
      </c>
      <c r="L9" s="60">
        <v>975635</v>
      </c>
      <c r="M9" s="60">
        <v>14802000</v>
      </c>
      <c r="N9" s="60">
        <v>16168635</v>
      </c>
      <c r="O9" s="60"/>
      <c r="P9" s="60">
        <v>2623460</v>
      </c>
      <c r="Q9" s="60">
        <v>14477000</v>
      </c>
      <c r="R9" s="60">
        <v>17100460</v>
      </c>
      <c r="S9" s="60"/>
      <c r="T9" s="60"/>
      <c r="U9" s="60"/>
      <c r="V9" s="60"/>
      <c r="W9" s="60">
        <v>57407095</v>
      </c>
      <c r="X9" s="60">
        <v>62168999</v>
      </c>
      <c r="Y9" s="60">
        <v>-4761904</v>
      </c>
      <c r="Z9" s="140">
        <v>-7.66</v>
      </c>
      <c r="AA9" s="62">
        <v>62231999</v>
      </c>
    </row>
    <row r="10" spans="1:27" ht="12.75">
      <c r="A10" s="249" t="s">
        <v>180</v>
      </c>
      <c r="B10" s="182"/>
      <c r="C10" s="155"/>
      <c r="D10" s="155"/>
      <c r="E10" s="59">
        <v>18662049</v>
      </c>
      <c r="F10" s="60">
        <v>18662049</v>
      </c>
      <c r="G10" s="60">
        <v>1557526</v>
      </c>
      <c r="H10" s="60">
        <v>387025</v>
      </c>
      <c r="I10" s="60"/>
      <c r="J10" s="60">
        <v>1944551</v>
      </c>
      <c r="K10" s="60"/>
      <c r="L10" s="60">
        <v>280839</v>
      </c>
      <c r="M10" s="60"/>
      <c r="N10" s="60">
        <v>280839</v>
      </c>
      <c r="O10" s="60">
        <v>284905</v>
      </c>
      <c r="P10" s="60">
        <v>4737046</v>
      </c>
      <c r="Q10" s="60"/>
      <c r="R10" s="60">
        <v>5021951</v>
      </c>
      <c r="S10" s="60"/>
      <c r="T10" s="60"/>
      <c r="U10" s="60"/>
      <c r="V10" s="60"/>
      <c r="W10" s="60">
        <v>7247341</v>
      </c>
      <c r="X10" s="60">
        <v>18662049</v>
      </c>
      <c r="Y10" s="60">
        <v>-11414708</v>
      </c>
      <c r="Z10" s="140">
        <v>-61.17</v>
      </c>
      <c r="AA10" s="62">
        <v>18662049</v>
      </c>
    </row>
    <row r="11" spans="1:27" ht="12.75">
      <c r="A11" s="249" t="s">
        <v>181</v>
      </c>
      <c r="B11" s="182"/>
      <c r="C11" s="155">
        <v>975891</v>
      </c>
      <c r="D11" s="155"/>
      <c r="E11" s="59">
        <v>2831004</v>
      </c>
      <c r="F11" s="60">
        <v>2831004</v>
      </c>
      <c r="G11" s="60">
        <v>473026</v>
      </c>
      <c r="H11" s="60">
        <v>458713</v>
      </c>
      <c r="I11" s="60">
        <v>235917</v>
      </c>
      <c r="J11" s="60">
        <v>1167656</v>
      </c>
      <c r="K11" s="60">
        <v>235917</v>
      </c>
      <c r="L11" s="60">
        <v>481899</v>
      </c>
      <c r="M11" s="60">
        <v>441476</v>
      </c>
      <c r="N11" s="60">
        <v>1159292</v>
      </c>
      <c r="O11" s="60">
        <v>513828</v>
      </c>
      <c r="P11" s="60">
        <v>487419</v>
      </c>
      <c r="Q11" s="60">
        <v>466425</v>
      </c>
      <c r="R11" s="60">
        <v>1467672</v>
      </c>
      <c r="S11" s="60"/>
      <c r="T11" s="60"/>
      <c r="U11" s="60"/>
      <c r="V11" s="60"/>
      <c r="W11" s="60">
        <v>3794620</v>
      </c>
      <c r="X11" s="60">
        <v>2123253</v>
      </c>
      <c r="Y11" s="60">
        <v>1671367</v>
      </c>
      <c r="Z11" s="140">
        <v>78.72</v>
      </c>
      <c r="AA11" s="62">
        <v>2831004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-91454658</v>
      </c>
      <c r="D14" s="155"/>
      <c r="E14" s="59">
        <v>-76794861</v>
      </c>
      <c r="F14" s="60">
        <v>-76794861</v>
      </c>
      <c r="G14" s="60">
        <v>-12445447</v>
      </c>
      <c r="H14" s="60">
        <v>-15018625</v>
      </c>
      <c r="I14" s="60">
        <v>-6418235</v>
      </c>
      <c r="J14" s="60">
        <v>-33882307</v>
      </c>
      <c r="K14" s="60">
        <v>-6168235</v>
      </c>
      <c r="L14" s="60">
        <v>-7371573</v>
      </c>
      <c r="M14" s="60">
        <v>-2194657</v>
      </c>
      <c r="N14" s="60">
        <v>-15734465</v>
      </c>
      <c r="O14" s="60">
        <v>-6711578</v>
      </c>
      <c r="P14" s="60">
        <v>-11743054</v>
      </c>
      <c r="Q14" s="60">
        <v>-2399679</v>
      </c>
      <c r="R14" s="60">
        <v>-20854311</v>
      </c>
      <c r="S14" s="60"/>
      <c r="T14" s="60"/>
      <c r="U14" s="60"/>
      <c r="V14" s="60"/>
      <c r="W14" s="60">
        <v>-70471083</v>
      </c>
      <c r="X14" s="60">
        <v>-58337154</v>
      </c>
      <c r="Y14" s="60">
        <v>-12133929</v>
      </c>
      <c r="Z14" s="140">
        <v>20.8</v>
      </c>
      <c r="AA14" s="62">
        <v>-76794861</v>
      </c>
    </row>
    <row r="15" spans="1:27" ht="12.75">
      <c r="A15" s="249" t="s">
        <v>40</v>
      </c>
      <c r="B15" s="182"/>
      <c r="C15" s="155">
        <v>-319777</v>
      </c>
      <c r="D15" s="155"/>
      <c r="E15" s="59"/>
      <c r="F15" s="60"/>
      <c r="G15" s="60">
        <v>-46262</v>
      </c>
      <c r="H15" s="60">
        <v>-44724</v>
      </c>
      <c r="I15" s="60"/>
      <c r="J15" s="60">
        <v>-90986</v>
      </c>
      <c r="K15" s="60"/>
      <c r="L15" s="60">
        <v>-38706</v>
      </c>
      <c r="M15" s="60">
        <v>-38398</v>
      </c>
      <c r="N15" s="60">
        <v>-77104</v>
      </c>
      <c r="O15" s="60">
        <v>-36785</v>
      </c>
      <c r="P15" s="60">
        <v>-31724</v>
      </c>
      <c r="Q15" s="60">
        <v>-38977</v>
      </c>
      <c r="R15" s="60">
        <v>-107486</v>
      </c>
      <c r="S15" s="60"/>
      <c r="T15" s="60"/>
      <c r="U15" s="60"/>
      <c r="V15" s="60"/>
      <c r="W15" s="60">
        <v>-275576</v>
      </c>
      <c r="X15" s="60"/>
      <c r="Y15" s="60">
        <v>-275576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-2667004</v>
      </c>
      <c r="F16" s="60">
        <v>-2667004</v>
      </c>
      <c r="G16" s="60">
        <v>-531811</v>
      </c>
      <c r="H16" s="60">
        <v>-271454</v>
      </c>
      <c r="I16" s="60">
        <v>-214167</v>
      </c>
      <c r="J16" s="60">
        <v>-1017432</v>
      </c>
      <c r="K16" s="60">
        <v>-214167</v>
      </c>
      <c r="L16" s="60">
        <v>-339346</v>
      </c>
      <c r="M16" s="60">
        <v>-537548</v>
      </c>
      <c r="N16" s="60">
        <v>-1091061</v>
      </c>
      <c r="O16" s="60">
        <v>-407754</v>
      </c>
      <c r="P16" s="60">
        <v>-335047</v>
      </c>
      <c r="Q16" s="60">
        <v>-710999</v>
      </c>
      <c r="R16" s="60">
        <v>-1453800</v>
      </c>
      <c r="S16" s="60"/>
      <c r="T16" s="60"/>
      <c r="U16" s="60"/>
      <c r="V16" s="60"/>
      <c r="W16" s="60">
        <v>-3562293</v>
      </c>
      <c r="X16" s="60">
        <v>-1947503</v>
      </c>
      <c r="Y16" s="60">
        <v>-1614790</v>
      </c>
      <c r="Z16" s="140">
        <v>82.92</v>
      </c>
      <c r="AA16" s="62">
        <v>-2667004</v>
      </c>
    </row>
    <row r="17" spans="1:27" ht="12.75">
      <c r="A17" s="250" t="s">
        <v>185</v>
      </c>
      <c r="B17" s="251"/>
      <c r="C17" s="168">
        <f aca="true" t="shared" si="0" ref="C17:Y17">SUM(C6:C16)</f>
        <v>22398122</v>
      </c>
      <c r="D17" s="168">
        <f t="shared" si="0"/>
        <v>0</v>
      </c>
      <c r="E17" s="72">
        <f t="shared" si="0"/>
        <v>30146587</v>
      </c>
      <c r="F17" s="73">
        <f t="shared" si="0"/>
        <v>30146587</v>
      </c>
      <c r="G17" s="73">
        <f t="shared" si="0"/>
        <v>14352748</v>
      </c>
      <c r="H17" s="73">
        <f t="shared" si="0"/>
        <v>-4874205</v>
      </c>
      <c r="I17" s="73">
        <f t="shared" si="0"/>
        <v>-4228535</v>
      </c>
      <c r="J17" s="73">
        <f t="shared" si="0"/>
        <v>5250008</v>
      </c>
      <c r="K17" s="73">
        <f t="shared" si="0"/>
        <v>-3598535</v>
      </c>
      <c r="L17" s="73">
        <f t="shared" si="0"/>
        <v>-5163240</v>
      </c>
      <c r="M17" s="73">
        <f t="shared" si="0"/>
        <v>13095752</v>
      </c>
      <c r="N17" s="73">
        <f t="shared" si="0"/>
        <v>4333977</v>
      </c>
      <c r="O17" s="73">
        <f t="shared" si="0"/>
        <v>-5349862</v>
      </c>
      <c r="P17" s="73">
        <f t="shared" si="0"/>
        <v>-3344450</v>
      </c>
      <c r="Q17" s="73">
        <f t="shared" si="0"/>
        <v>12784460</v>
      </c>
      <c r="R17" s="73">
        <f t="shared" si="0"/>
        <v>4090148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13674133</v>
      </c>
      <c r="X17" s="73">
        <f t="shared" si="0"/>
        <v>42082194</v>
      </c>
      <c r="Y17" s="73">
        <f t="shared" si="0"/>
        <v>-28408061</v>
      </c>
      <c r="Z17" s="170">
        <f>+IF(X17&lt;&gt;0,+(Y17/X17)*100,0)</f>
        <v>-67.5061309778668</v>
      </c>
      <c r="AA17" s="74">
        <f>SUM(AA6:AA16)</f>
        <v>30146587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-27565551</v>
      </c>
      <c r="D26" s="155"/>
      <c r="E26" s="59">
        <v>-19182048</v>
      </c>
      <c r="F26" s="60">
        <v>-19182048</v>
      </c>
      <c r="G26" s="60">
        <v>-403390</v>
      </c>
      <c r="H26" s="60">
        <v>-432143</v>
      </c>
      <c r="I26" s="60">
        <v>-1598504</v>
      </c>
      <c r="J26" s="60">
        <v>-2434037</v>
      </c>
      <c r="K26" s="60">
        <v>-1598504</v>
      </c>
      <c r="L26" s="60">
        <v>-283396</v>
      </c>
      <c r="M26" s="60">
        <v>-640163</v>
      </c>
      <c r="N26" s="60">
        <v>-2522063</v>
      </c>
      <c r="O26" s="60">
        <v>-303607</v>
      </c>
      <c r="P26" s="60">
        <v>-3050257</v>
      </c>
      <c r="Q26" s="60">
        <v>-48973</v>
      </c>
      <c r="R26" s="60">
        <v>-3402837</v>
      </c>
      <c r="S26" s="60"/>
      <c r="T26" s="60"/>
      <c r="U26" s="60"/>
      <c r="V26" s="60"/>
      <c r="W26" s="60">
        <v>-8358937</v>
      </c>
      <c r="X26" s="60">
        <v>-14386536</v>
      </c>
      <c r="Y26" s="60">
        <v>6027599</v>
      </c>
      <c r="Z26" s="140">
        <v>-41.9</v>
      </c>
      <c r="AA26" s="62">
        <v>-19182048</v>
      </c>
    </row>
    <row r="27" spans="1:27" ht="12.75">
      <c r="A27" s="250" t="s">
        <v>192</v>
      </c>
      <c r="B27" s="251"/>
      <c r="C27" s="168">
        <f aca="true" t="shared" si="1" ref="C27:Y27">SUM(C21:C26)</f>
        <v>-27565551</v>
      </c>
      <c r="D27" s="168">
        <f>SUM(D21:D26)</f>
        <v>0</v>
      </c>
      <c r="E27" s="72">
        <f t="shared" si="1"/>
        <v>-19182048</v>
      </c>
      <c r="F27" s="73">
        <f t="shared" si="1"/>
        <v>-19182048</v>
      </c>
      <c r="G27" s="73">
        <f t="shared" si="1"/>
        <v>-403390</v>
      </c>
      <c r="H27" s="73">
        <f t="shared" si="1"/>
        <v>-432143</v>
      </c>
      <c r="I27" s="73">
        <f t="shared" si="1"/>
        <v>-1598504</v>
      </c>
      <c r="J27" s="73">
        <f t="shared" si="1"/>
        <v>-2434037</v>
      </c>
      <c r="K27" s="73">
        <f t="shared" si="1"/>
        <v>-1598504</v>
      </c>
      <c r="L27" s="73">
        <f t="shared" si="1"/>
        <v>-283396</v>
      </c>
      <c r="M27" s="73">
        <f t="shared" si="1"/>
        <v>-640163</v>
      </c>
      <c r="N27" s="73">
        <f t="shared" si="1"/>
        <v>-2522063</v>
      </c>
      <c r="O27" s="73">
        <f t="shared" si="1"/>
        <v>-303607</v>
      </c>
      <c r="P27" s="73">
        <f t="shared" si="1"/>
        <v>-3050257</v>
      </c>
      <c r="Q27" s="73">
        <f t="shared" si="1"/>
        <v>-48973</v>
      </c>
      <c r="R27" s="73">
        <f t="shared" si="1"/>
        <v>-3402837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-8358937</v>
      </c>
      <c r="X27" s="73">
        <f t="shared" si="1"/>
        <v>-14386536</v>
      </c>
      <c r="Y27" s="73">
        <f t="shared" si="1"/>
        <v>6027599</v>
      </c>
      <c r="Z27" s="170">
        <f>+IF(X27&lt;&gt;0,+(Y27/X27)*100,0)</f>
        <v>-41.89750055190492</v>
      </c>
      <c r="AA27" s="74">
        <f>SUM(AA21:AA26)</f>
        <v>-19182048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3269909</v>
      </c>
      <c r="D32" s="155"/>
      <c r="E32" s="59">
        <v>1091004</v>
      </c>
      <c r="F32" s="60">
        <v>1091004</v>
      </c>
      <c r="G32" s="60">
        <v>90917</v>
      </c>
      <c r="H32" s="60">
        <v>90917</v>
      </c>
      <c r="I32" s="60">
        <v>90917</v>
      </c>
      <c r="J32" s="60">
        <v>272751</v>
      </c>
      <c r="K32" s="60">
        <v>90917</v>
      </c>
      <c r="L32" s="60"/>
      <c r="M32" s="60"/>
      <c r="N32" s="60">
        <v>90917</v>
      </c>
      <c r="O32" s="60"/>
      <c r="P32" s="60"/>
      <c r="Q32" s="60"/>
      <c r="R32" s="60"/>
      <c r="S32" s="60"/>
      <c r="T32" s="60"/>
      <c r="U32" s="60"/>
      <c r="V32" s="60"/>
      <c r="W32" s="60">
        <v>363668</v>
      </c>
      <c r="X32" s="60">
        <v>818253</v>
      </c>
      <c r="Y32" s="60">
        <v>-454585</v>
      </c>
      <c r="Z32" s="140">
        <v>-55.56</v>
      </c>
      <c r="AA32" s="62">
        <v>1091004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>
        <v>200</v>
      </c>
      <c r="M33" s="60">
        <v>-2000</v>
      </c>
      <c r="N33" s="60">
        <v>-1800</v>
      </c>
      <c r="O33" s="159">
        <v>-6443</v>
      </c>
      <c r="P33" s="159">
        <v>2150</v>
      </c>
      <c r="Q33" s="159"/>
      <c r="R33" s="60">
        <v>-4293</v>
      </c>
      <c r="S33" s="60"/>
      <c r="T33" s="60"/>
      <c r="U33" s="60"/>
      <c r="V33" s="159"/>
      <c r="W33" s="159">
        <v>-6093</v>
      </c>
      <c r="X33" s="159"/>
      <c r="Y33" s="60">
        <v>-6093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-2017191</v>
      </c>
      <c r="F35" s="60">
        <v>-2017191</v>
      </c>
      <c r="G35" s="60">
        <v>-206069</v>
      </c>
      <c r="H35" s="60">
        <v>-206069</v>
      </c>
      <c r="I35" s="60">
        <v>-129508</v>
      </c>
      <c r="J35" s="60">
        <v>-541646</v>
      </c>
      <c r="K35" s="60">
        <v>-129508</v>
      </c>
      <c r="L35" s="60">
        <v>-167078</v>
      </c>
      <c r="M35" s="60">
        <v>-167387</v>
      </c>
      <c r="N35" s="60">
        <v>-463973</v>
      </c>
      <c r="O35" s="60">
        <v>-168999</v>
      </c>
      <c r="P35" s="60">
        <v>-174060</v>
      </c>
      <c r="Q35" s="60">
        <v>-172306</v>
      </c>
      <c r="R35" s="60">
        <v>-515365</v>
      </c>
      <c r="S35" s="60"/>
      <c r="T35" s="60"/>
      <c r="U35" s="60"/>
      <c r="V35" s="60"/>
      <c r="W35" s="60">
        <v>-1520984</v>
      </c>
      <c r="X35" s="60">
        <v>-1165572</v>
      </c>
      <c r="Y35" s="60">
        <v>-355412</v>
      </c>
      <c r="Z35" s="140">
        <v>30.49</v>
      </c>
      <c r="AA35" s="62">
        <v>-2017191</v>
      </c>
    </row>
    <row r="36" spans="1:27" ht="12.75">
      <c r="A36" s="250" t="s">
        <v>198</v>
      </c>
      <c r="B36" s="251"/>
      <c r="C36" s="168">
        <f aca="true" t="shared" si="2" ref="C36:Y36">SUM(C31:C35)</f>
        <v>3269909</v>
      </c>
      <c r="D36" s="168">
        <f>SUM(D31:D35)</f>
        <v>0</v>
      </c>
      <c r="E36" s="72">
        <f t="shared" si="2"/>
        <v>-926187</v>
      </c>
      <c r="F36" s="73">
        <f t="shared" si="2"/>
        <v>-926187</v>
      </c>
      <c r="G36" s="73">
        <f t="shared" si="2"/>
        <v>-115152</v>
      </c>
      <c r="H36" s="73">
        <f t="shared" si="2"/>
        <v>-115152</v>
      </c>
      <c r="I36" s="73">
        <f t="shared" si="2"/>
        <v>-38591</v>
      </c>
      <c r="J36" s="73">
        <f t="shared" si="2"/>
        <v>-268895</v>
      </c>
      <c r="K36" s="73">
        <f t="shared" si="2"/>
        <v>-38591</v>
      </c>
      <c r="L36" s="73">
        <f t="shared" si="2"/>
        <v>-166878</v>
      </c>
      <c r="M36" s="73">
        <f t="shared" si="2"/>
        <v>-169387</v>
      </c>
      <c r="N36" s="73">
        <f t="shared" si="2"/>
        <v>-374856</v>
      </c>
      <c r="O36" s="73">
        <f t="shared" si="2"/>
        <v>-175442</v>
      </c>
      <c r="P36" s="73">
        <f t="shared" si="2"/>
        <v>-171910</v>
      </c>
      <c r="Q36" s="73">
        <f t="shared" si="2"/>
        <v>-172306</v>
      </c>
      <c r="R36" s="73">
        <f t="shared" si="2"/>
        <v>-519658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-1163409</v>
      </c>
      <c r="X36" s="73">
        <f t="shared" si="2"/>
        <v>-347319</v>
      </c>
      <c r="Y36" s="73">
        <f t="shared" si="2"/>
        <v>-816090</v>
      </c>
      <c r="Z36" s="170">
        <f>+IF(X36&lt;&gt;0,+(Y36/X36)*100,0)</f>
        <v>234.96842959930206</v>
      </c>
      <c r="AA36" s="74">
        <f>SUM(AA31:AA35)</f>
        <v>-926187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-1897520</v>
      </c>
      <c r="D38" s="153">
        <f>+D17+D27+D36</f>
        <v>0</v>
      </c>
      <c r="E38" s="99">
        <f t="shared" si="3"/>
        <v>10038352</v>
      </c>
      <c r="F38" s="100">
        <f t="shared" si="3"/>
        <v>10038352</v>
      </c>
      <c r="G38" s="100">
        <f t="shared" si="3"/>
        <v>13834206</v>
      </c>
      <c r="H38" s="100">
        <f t="shared" si="3"/>
        <v>-5421500</v>
      </c>
      <c r="I38" s="100">
        <f t="shared" si="3"/>
        <v>-5865630</v>
      </c>
      <c r="J38" s="100">
        <f t="shared" si="3"/>
        <v>2547076</v>
      </c>
      <c r="K38" s="100">
        <f t="shared" si="3"/>
        <v>-5235630</v>
      </c>
      <c r="L38" s="100">
        <f t="shared" si="3"/>
        <v>-5613514</v>
      </c>
      <c r="M38" s="100">
        <f t="shared" si="3"/>
        <v>12286202</v>
      </c>
      <c r="N38" s="100">
        <f t="shared" si="3"/>
        <v>1437058</v>
      </c>
      <c r="O38" s="100">
        <f t="shared" si="3"/>
        <v>-5828911</v>
      </c>
      <c r="P38" s="100">
        <f t="shared" si="3"/>
        <v>-6566617</v>
      </c>
      <c r="Q38" s="100">
        <f t="shared" si="3"/>
        <v>12563181</v>
      </c>
      <c r="R38" s="100">
        <f t="shared" si="3"/>
        <v>167653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4151787</v>
      </c>
      <c r="X38" s="100">
        <f t="shared" si="3"/>
        <v>27348339</v>
      </c>
      <c r="Y38" s="100">
        <f t="shared" si="3"/>
        <v>-23196552</v>
      </c>
      <c r="Z38" s="137">
        <f>+IF(X38&lt;&gt;0,+(Y38/X38)*100,0)</f>
        <v>-84.81886962129583</v>
      </c>
      <c r="AA38" s="102">
        <f>+AA17+AA27+AA36</f>
        <v>10038352</v>
      </c>
    </row>
    <row r="39" spans="1:27" ht="12.75">
      <c r="A39" s="249" t="s">
        <v>200</v>
      </c>
      <c r="B39" s="182"/>
      <c r="C39" s="153">
        <v>6434393</v>
      </c>
      <c r="D39" s="153"/>
      <c r="E39" s="99">
        <v>1000000</v>
      </c>
      <c r="F39" s="100">
        <v>1000000</v>
      </c>
      <c r="G39" s="100">
        <v>7620</v>
      </c>
      <c r="H39" s="100">
        <v>13841826</v>
      </c>
      <c r="I39" s="100">
        <v>8420326</v>
      </c>
      <c r="J39" s="100">
        <v>7620</v>
      </c>
      <c r="K39" s="100">
        <v>2554696</v>
      </c>
      <c r="L39" s="100">
        <v>-2680934</v>
      </c>
      <c r="M39" s="100">
        <v>-8294448</v>
      </c>
      <c r="N39" s="100">
        <v>2554696</v>
      </c>
      <c r="O39" s="100">
        <v>3991754</v>
      </c>
      <c r="P39" s="100">
        <v>-1837157</v>
      </c>
      <c r="Q39" s="100">
        <v>-8403774</v>
      </c>
      <c r="R39" s="100">
        <v>3991754</v>
      </c>
      <c r="S39" s="100"/>
      <c r="T39" s="100"/>
      <c r="U39" s="100"/>
      <c r="V39" s="100"/>
      <c r="W39" s="100">
        <v>7620</v>
      </c>
      <c r="X39" s="100">
        <v>1000000</v>
      </c>
      <c r="Y39" s="100">
        <v>-992380</v>
      </c>
      <c r="Z39" s="137">
        <v>-99.24</v>
      </c>
      <c r="AA39" s="102">
        <v>1000000</v>
      </c>
    </row>
    <row r="40" spans="1:27" ht="12.75">
      <c r="A40" s="269" t="s">
        <v>201</v>
      </c>
      <c r="B40" s="256"/>
      <c r="C40" s="257">
        <v>4536873</v>
      </c>
      <c r="D40" s="257"/>
      <c r="E40" s="258">
        <v>11038353</v>
      </c>
      <c r="F40" s="259">
        <v>11038353</v>
      </c>
      <c r="G40" s="259">
        <v>13841826</v>
      </c>
      <c r="H40" s="259">
        <v>8420326</v>
      </c>
      <c r="I40" s="259">
        <v>2554696</v>
      </c>
      <c r="J40" s="259">
        <v>2554696</v>
      </c>
      <c r="K40" s="259">
        <v>-2680934</v>
      </c>
      <c r="L40" s="259">
        <v>-8294448</v>
      </c>
      <c r="M40" s="259">
        <v>3991754</v>
      </c>
      <c r="N40" s="259">
        <v>3991754</v>
      </c>
      <c r="O40" s="259">
        <v>-1837157</v>
      </c>
      <c r="P40" s="259">
        <v>-8403774</v>
      </c>
      <c r="Q40" s="259">
        <v>4159407</v>
      </c>
      <c r="R40" s="259">
        <v>4159407</v>
      </c>
      <c r="S40" s="259"/>
      <c r="T40" s="259"/>
      <c r="U40" s="259"/>
      <c r="V40" s="259"/>
      <c r="W40" s="259">
        <v>4159407</v>
      </c>
      <c r="X40" s="259">
        <v>28348340</v>
      </c>
      <c r="Y40" s="259">
        <v>-24188933</v>
      </c>
      <c r="Z40" s="260">
        <v>-85.33</v>
      </c>
      <c r="AA40" s="261">
        <v>11038353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27565550</v>
      </c>
      <c r="D5" s="200">
        <f t="shared" si="0"/>
        <v>0</v>
      </c>
      <c r="E5" s="106">
        <f t="shared" si="0"/>
        <v>19182050</v>
      </c>
      <c r="F5" s="106">
        <f t="shared" si="0"/>
        <v>19182050</v>
      </c>
      <c r="G5" s="106">
        <f t="shared" si="0"/>
        <v>251938</v>
      </c>
      <c r="H5" s="106">
        <f t="shared" si="0"/>
        <v>275223</v>
      </c>
      <c r="I5" s="106">
        <f t="shared" si="0"/>
        <v>231029</v>
      </c>
      <c r="J5" s="106">
        <f t="shared" si="0"/>
        <v>758190</v>
      </c>
      <c r="K5" s="106">
        <f t="shared" si="0"/>
        <v>0</v>
      </c>
      <c r="L5" s="106">
        <f t="shared" si="0"/>
        <v>283396</v>
      </c>
      <c r="M5" s="106">
        <f t="shared" si="0"/>
        <v>640163</v>
      </c>
      <c r="N5" s="106">
        <f t="shared" si="0"/>
        <v>923559</v>
      </c>
      <c r="O5" s="106">
        <f t="shared" si="0"/>
        <v>303607</v>
      </c>
      <c r="P5" s="106">
        <f t="shared" si="0"/>
        <v>3050257</v>
      </c>
      <c r="Q5" s="106">
        <f t="shared" si="0"/>
        <v>48973</v>
      </c>
      <c r="R5" s="106">
        <f t="shared" si="0"/>
        <v>3402837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5084586</v>
      </c>
      <c r="X5" s="106">
        <f t="shared" si="0"/>
        <v>14386538</v>
      </c>
      <c r="Y5" s="106">
        <f t="shared" si="0"/>
        <v>-9301952</v>
      </c>
      <c r="Z5" s="201">
        <f>+IF(X5&lt;&gt;0,+(Y5/X5)*100,0)</f>
        <v>-64.65733451647645</v>
      </c>
      <c r="AA5" s="199">
        <f>SUM(AA11:AA18)</f>
        <v>19182050</v>
      </c>
    </row>
    <row r="6" spans="1:27" ht="12.75">
      <c r="A6" s="291" t="s">
        <v>205</v>
      </c>
      <c r="B6" s="142"/>
      <c r="C6" s="62">
        <v>16185305</v>
      </c>
      <c r="D6" s="156"/>
      <c r="E6" s="60">
        <v>12600000</v>
      </c>
      <c r="F6" s="60">
        <v>12600000</v>
      </c>
      <c r="G6" s="60">
        <v>251938</v>
      </c>
      <c r="H6" s="60">
        <v>275223</v>
      </c>
      <c r="I6" s="60">
        <v>231029</v>
      </c>
      <c r="J6" s="60">
        <v>758190</v>
      </c>
      <c r="K6" s="60"/>
      <c r="L6" s="60">
        <v>283396</v>
      </c>
      <c r="M6" s="60">
        <v>77430</v>
      </c>
      <c r="N6" s="60">
        <v>360826</v>
      </c>
      <c r="O6" s="60">
        <v>260605</v>
      </c>
      <c r="P6" s="60">
        <v>758451</v>
      </c>
      <c r="Q6" s="60">
        <v>30000</v>
      </c>
      <c r="R6" s="60">
        <v>1049056</v>
      </c>
      <c r="S6" s="60"/>
      <c r="T6" s="60"/>
      <c r="U6" s="60"/>
      <c r="V6" s="60"/>
      <c r="W6" s="60">
        <v>2168072</v>
      </c>
      <c r="X6" s="60">
        <v>9450000</v>
      </c>
      <c r="Y6" s="60">
        <v>-7281928</v>
      </c>
      <c r="Z6" s="140">
        <v>-77.06</v>
      </c>
      <c r="AA6" s="155">
        <v>12600000</v>
      </c>
    </row>
    <row r="7" spans="1:27" ht="12.75">
      <c r="A7" s="291" t="s">
        <v>206</v>
      </c>
      <c r="B7" s="142"/>
      <c r="C7" s="62">
        <v>1252120</v>
      </c>
      <c r="D7" s="156"/>
      <c r="E7" s="60">
        <v>2000000</v>
      </c>
      <c r="F7" s="60">
        <v>2000000</v>
      </c>
      <c r="G7" s="60"/>
      <c r="H7" s="60"/>
      <c r="I7" s="60"/>
      <c r="J7" s="60"/>
      <c r="K7" s="60"/>
      <c r="L7" s="60"/>
      <c r="M7" s="60"/>
      <c r="N7" s="60"/>
      <c r="O7" s="60"/>
      <c r="P7" s="60">
        <v>410930</v>
      </c>
      <c r="Q7" s="60"/>
      <c r="R7" s="60">
        <v>410930</v>
      </c>
      <c r="S7" s="60"/>
      <c r="T7" s="60"/>
      <c r="U7" s="60"/>
      <c r="V7" s="60"/>
      <c r="W7" s="60">
        <v>410930</v>
      </c>
      <c r="X7" s="60">
        <v>1500000</v>
      </c>
      <c r="Y7" s="60">
        <v>-1089070</v>
      </c>
      <c r="Z7" s="140">
        <v>-72.6</v>
      </c>
      <c r="AA7" s="155">
        <v>2000000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5173776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22611201</v>
      </c>
      <c r="D11" s="294">
        <f t="shared" si="1"/>
        <v>0</v>
      </c>
      <c r="E11" s="295">
        <f t="shared" si="1"/>
        <v>14600000</v>
      </c>
      <c r="F11" s="295">
        <f t="shared" si="1"/>
        <v>14600000</v>
      </c>
      <c r="G11" s="295">
        <f t="shared" si="1"/>
        <v>251938</v>
      </c>
      <c r="H11" s="295">
        <f t="shared" si="1"/>
        <v>275223</v>
      </c>
      <c r="I11" s="295">
        <f t="shared" si="1"/>
        <v>231029</v>
      </c>
      <c r="J11" s="295">
        <f t="shared" si="1"/>
        <v>758190</v>
      </c>
      <c r="K11" s="295">
        <f t="shared" si="1"/>
        <v>0</v>
      </c>
      <c r="L11" s="295">
        <f t="shared" si="1"/>
        <v>283396</v>
      </c>
      <c r="M11" s="295">
        <f t="shared" si="1"/>
        <v>77430</v>
      </c>
      <c r="N11" s="295">
        <f t="shared" si="1"/>
        <v>360826</v>
      </c>
      <c r="O11" s="295">
        <f t="shared" si="1"/>
        <v>260605</v>
      </c>
      <c r="P11" s="295">
        <f t="shared" si="1"/>
        <v>1169381</v>
      </c>
      <c r="Q11" s="295">
        <f t="shared" si="1"/>
        <v>30000</v>
      </c>
      <c r="R11" s="295">
        <f t="shared" si="1"/>
        <v>1459986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2579002</v>
      </c>
      <c r="X11" s="295">
        <f t="shared" si="1"/>
        <v>10950000</v>
      </c>
      <c r="Y11" s="295">
        <f t="shared" si="1"/>
        <v>-8370998</v>
      </c>
      <c r="Z11" s="296">
        <f>+IF(X11&lt;&gt;0,+(Y11/X11)*100,0)</f>
        <v>-76.4474703196347</v>
      </c>
      <c r="AA11" s="297">
        <f>SUM(AA6:AA10)</f>
        <v>14600000</v>
      </c>
    </row>
    <row r="12" spans="1:27" ht="12.75">
      <c r="A12" s="298" t="s">
        <v>211</v>
      </c>
      <c r="B12" s="136"/>
      <c r="C12" s="62"/>
      <c r="D12" s="156"/>
      <c r="E12" s="60">
        <v>4062050</v>
      </c>
      <c r="F12" s="60">
        <v>4062050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3046538</v>
      </c>
      <c r="Y12" s="60">
        <v>-3046538</v>
      </c>
      <c r="Z12" s="140">
        <v>-100</v>
      </c>
      <c r="AA12" s="155">
        <v>4062050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4954349</v>
      </c>
      <c r="D15" s="156"/>
      <c r="E15" s="60">
        <v>520000</v>
      </c>
      <c r="F15" s="60">
        <v>520000</v>
      </c>
      <c r="G15" s="60"/>
      <c r="H15" s="60"/>
      <c r="I15" s="60"/>
      <c r="J15" s="60"/>
      <c r="K15" s="60"/>
      <c r="L15" s="60"/>
      <c r="M15" s="60">
        <v>562733</v>
      </c>
      <c r="N15" s="60">
        <v>562733</v>
      </c>
      <c r="O15" s="60">
        <v>43002</v>
      </c>
      <c r="P15" s="60">
        <v>1880876</v>
      </c>
      <c r="Q15" s="60">
        <v>18973</v>
      </c>
      <c r="R15" s="60">
        <v>1942851</v>
      </c>
      <c r="S15" s="60"/>
      <c r="T15" s="60"/>
      <c r="U15" s="60"/>
      <c r="V15" s="60"/>
      <c r="W15" s="60">
        <v>2505584</v>
      </c>
      <c r="X15" s="60">
        <v>390000</v>
      </c>
      <c r="Y15" s="60">
        <v>2115584</v>
      </c>
      <c r="Z15" s="140">
        <v>542.46</v>
      </c>
      <c r="AA15" s="155">
        <v>520000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16185305</v>
      </c>
      <c r="D36" s="156">
        <f t="shared" si="4"/>
        <v>0</v>
      </c>
      <c r="E36" s="60">
        <f t="shared" si="4"/>
        <v>12600000</v>
      </c>
      <c r="F36" s="60">
        <f t="shared" si="4"/>
        <v>12600000</v>
      </c>
      <c r="G36" s="60">
        <f t="shared" si="4"/>
        <v>251938</v>
      </c>
      <c r="H36" s="60">
        <f t="shared" si="4"/>
        <v>275223</v>
      </c>
      <c r="I36" s="60">
        <f t="shared" si="4"/>
        <v>231029</v>
      </c>
      <c r="J36" s="60">
        <f t="shared" si="4"/>
        <v>758190</v>
      </c>
      <c r="K36" s="60">
        <f t="shared" si="4"/>
        <v>0</v>
      </c>
      <c r="L36" s="60">
        <f t="shared" si="4"/>
        <v>283396</v>
      </c>
      <c r="M36" s="60">
        <f t="shared" si="4"/>
        <v>77430</v>
      </c>
      <c r="N36" s="60">
        <f t="shared" si="4"/>
        <v>360826</v>
      </c>
      <c r="O36" s="60">
        <f t="shared" si="4"/>
        <v>260605</v>
      </c>
      <c r="P36" s="60">
        <f t="shared" si="4"/>
        <v>758451</v>
      </c>
      <c r="Q36" s="60">
        <f t="shared" si="4"/>
        <v>30000</v>
      </c>
      <c r="R36" s="60">
        <f t="shared" si="4"/>
        <v>1049056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2168072</v>
      </c>
      <c r="X36" s="60">
        <f t="shared" si="4"/>
        <v>9450000</v>
      </c>
      <c r="Y36" s="60">
        <f t="shared" si="4"/>
        <v>-7281928</v>
      </c>
      <c r="Z36" s="140">
        <f aca="true" t="shared" si="5" ref="Z36:Z49">+IF(X36&lt;&gt;0,+(Y36/X36)*100,0)</f>
        <v>-77.05743915343916</v>
      </c>
      <c r="AA36" s="155">
        <f>AA6+AA21</f>
        <v>12600000</v>
      </c>
    </row>
    <row r="37" spans="1:27" ht="12.75">
      <c r="A37" s="291" t="s">
        <v>206</v>
      </c>
      <c r="B37" s="142"/>
      <c r="C37" s="62">
        <f t="shared" si="4"/>
        <v>1252120</v>
      </c>
      <c r="D37" s="156">
        <f t="shared" si="4"/>
        <v>0</v>
      </c>
      <c r="E37" s="60">
        <f t="shared" si="4"/>
        <v>2000000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410930</v>
      </c>
      <c r="Q37" s="60">
        <f t="shared" si="4"/>
        <v>0</v>
      </c>
      <c r="R37" s="60">
        <f t="shared" si="4"/>
        <v>410930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410930</v>
      </c>
      <c r="X37" s="60">
        <f t="shared" si="4"/>
        <v>1500000</v>
      </c>
      <c r="Y37" s="60">
        <f t="shared" si="4"/>
        <v>-1089070</v>
      </c>
      <c r="Z37" s="140">
        <f t="shared" si="5"/>
        <v>-72.60466666666666</v>
      </c>
      <c r="AA37" s="155">
        <f>AA7+AA22</f>
        <v>2000000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5173776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22611201</v>
      </c>
      <c r="D41" s="294">
        <f t="shared" si="6"/>
        <v>0</v>
      </c>
      <c r="E41" s="295">
        <f t="shared" si="6"/>
        <v>14600000</v>
      </c>
      <c r="F41" s="295">
        <f t="shared" si="6"/>
        <v>14600000</v>
      </c>
      <c r="G41" s="295">
        <f t="shared" si="6"/>
        <v>251938</v>
      </c>
      <c r="H41" s="295">
        <f t="shared" si="6"/>
        <v>275223</v>
      </c>
      <c r="I41" s="295">
        <f t="shared" si="6"/>
        <v>231029</v>
      </c>
      <c r="J41" s="295">
        <f t="shared" si="6"/>
        <v>758190</v>
      </c>
      <c r="K41" s="295">
        <f t="shared" si="6"/>
        <v>0</v>
      </c>
      <c r="L41" s="295">
        <f t="shared" si="6"/>
        <v>283396</v>
      </c>
      <c r="M41" s="295">
        <f t="shared" si="6"/>
        <v>77430</v>
      </c>
      <c r="N41" s="295">
        <f t="shared" si="6"/>
        <v>360826</v>
      </c>
      <c r="O41" s="295">
        <f t="shared" si="6"/>
        <v>260605</v>
      </c>
      <c r="P41" s="295">
        <f t="shared" si="6"/>
        <v>1169381</v>
      </c>
      <c r="Q41" s="295">
        <f t="shared" si="6"/>
        <v>30000</v>
      </c>
      <c r="R41" s="295">
        <f t="shared" si="6"/>
        <v>1459986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2579002</v>
      </c>
      <c r="X41" s="295">
        <f t="shared" si="6"/>
        <v>10950000</v>
      </c>
      <c r="Y41" s="295">
        <f t="shared" si="6"/>
        <v>-8370998</v>
      </c>
      <c r="Z41" s="296">
        <f t="shared" si="5"/>
        <v>-76.4474703196347</v>
      </c>
      <c r="AA41" s="297">
        <f>SUM(AA36:AA40)</f>
        <v>14600000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4062050</v>
      </c>
      <c r="F42" s="54">
        <f t="shared" si="7"/>
        <v>4062050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3046538</v>
      </c>
      <c r="Y42" s="54">
        <f t="shared" si="7"/>
        <v>-3046538</v>
      </c>
      <c r="Z42" s="184">
        <f t="shared" si="5"/>
        <v>-100</v>
      </c>
      <c r="AA42" s="130">
        <f aca="true" t="shared" si="8" ref="AA42:AA48">AA12+AA27</f>
        <v>4062050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4954349</v>
      </c>
      <c r="D45" s="129">
        <f t="shared" si="7"/>
        <v>0</v>
      </c>
      <c r="E45" s="54">
        <f t="shared" si="7"/>
        <v>520000</v>
      </c>
      <c r="F45" s="54">
        <f t="shared" si="7"/>
        <v>520000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562733</v>
      </c>
      <c r="N45" s="54">
        <f t="shared" si="7"/>
        <v>562733</v>
      </c>
      <c r="O45" s="54">
        <f t="shared" si="7"/>
        <v>43002</v>
      </c>
      <c r="P45" s="54">
        <f t="shared" si="7"/>
        <v>1880876</v>
      </c>
      <c r="Q45" s="54">
        <f t="shared" si="7"/>
        <v>18973</v>
      </c>
      <c r="R45" s="54">
        <f t="shared" si="7"/>
        <v>1942851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2505584</v>
      </c>
      <c r="X45" s="54">
        <f t="shared" si="7"/>
        <v>390000</v>
      </c>
      <c r="Y45" s="54">
        <f t="shared" si="7"/>
        <v>2115584</v>
      </c>
      <c r="Z45" s="184">
        <f t="shared" si="5"/>
        <v>542.457435897436</v>
      </c>
      <c r="AA45" s="130">
        <f t="shared" si="8"/>
        <v>520000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27565550</v>
      </c>
      <c r="D49" s="218">
        <f t="shared" si="9"/>
        <v>0</v>
      </c>
      <c r="E49" s="220">
        <f t="shared" si="9"/>
        <v>19182050</v>
      </c>
      <c r="F49" s="220">
        <f t="shared" si="9"/>
        <v>19182050</v>
      </c>
      <c r="G49" s="220">
        <f t="shared" si="9"/>
        <v>251938</v>
      </c>
      <c r="H49" s="220">
        <f t="shared" si="9"/>
        <v>275223</v>
      </c>
      <c r="I49" s="220">
        <f t="shared" si="9"/>
        <v>231029</v>
      </c>
      <c r="J49" s="220">
        <f t="shared" si="9"/>
        <v>758190</v>
      </c>
      <c r="K49" s="220">
        <f t="shared" si="9"/>
        <v>0</v>
      </c>
      <c r="L49" s="220">
        <f t="shared" si="9"/>
        <v>283396</v>
      </c>
      <c r="M49" s="220">
        <f t="shared" si="9"/>
        <v>640163</v>
      </c>
      <c r="N49" s="220">
        <f t="shared" si="9"/>
        <v>923559</v>
      </c>
      <c r="O49" s="220">
        <f t="shared" si="9"/>
        <v>303607</v>
      </c>
      <c r="P49" s="220">
        <f t="shared" si="9"/>
        <v>3050257</v>
      </c>
      <c r="Q49" s="220">
        <f t="shared" si="9"/>
        <v>48973</v>
      </c>
      <c r="R49" s="220">
        <f t="shared" si="9"/>
        <v>3402837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5084586</v>
      </c>
      <c r="X49" s="220">
        <f t="shared" si="9"/>
        <v>14386538</v>
      </c>
      <c r="Y49" s="220">
        <f t="shared" si="9"/>
        <v>-9301952</v>
      </c>
      <c r="Z49" s="221">
        <f t="shared" si="5"/>
        <v>-64.65733451647645</v>
      </c>
      <c r="AA49" s="222">
        <f>SUM(AA41:AA48)</f>
        <v>19182050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151452</v>
      </c>
      <c r="H51" s="54">
        <f t="shared" si="10"/>
        <v>156920</v>
      </c>
      <c r="I51" s="54">
        <f t="shared" si="10"/>
        <v>0</v>
      </c>
      <c r="J51" s="54">
        <f t="shared" si="10"/>
        <v>308372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308372</v>
      </c>
      <c r="X51" s="54">
        <f t="shared" si="10"/>
        <v>0</v>
      </c>
      <c r="Y51" s="54">
        <f t="shared" si="10"/>
        <v>308372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>
        <v>151452</v>
      </c>
      <c r="H61" s="60">
        <v>156920</v>
      </c>
      <c r="I61" s="60"/>
      <c r="J61" s="60">
        <v>308372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308372</v>
      </c>
      <c r="X61" s="60"/>
      <c r="Y61" s="60">
        <v>308372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308283</v>
      </c>
      <c r="H66" s="275">
        <v>142166</v>
      </c>
      <c r="I66" s="275"/>
      <c r="J66" s="275">
        <v>450449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450449</v>
      </c>
      <c r="X66" s="275"/>
      <c r="Y66" s="275">
        <v>450449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36739</v>
      </c>
      <c r="J68" s="60">
        <v>36739</v>
      </c>
      <c r="K68" s="60"/>
      <c r="L68" s="60">
        <v>69033</v>
      </c>
      <c r="M68" s="60">
        <v>121985</v>
      </c>
      <c r="N68" s="60">
        <v>191018</v>
      </c>
      <c r="O68" s="60">
        <v>37934</v>
      </c>
      <c r="P68" s="60">
        <v>42879</v>
      </c>
      <c r="Q68" s="60">
        <v>55399</v>
      </c>
      <c r="R68" s="60">
        <v>136212</v>
      </c>
      <c r="S68" s="60"/>
      <c r="T68" s="60"/>
      <c r="U68" s="60"/>
      <c r="V68" s="60"/>
      <c r="W68" s="60">
        <v>363969</v>
      </c>
      <c r="X68" s="60"/>
      <c r="Y68" s="60">
        <v>363969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308283</v>
      </c>
      <c r="H69" s="220">
        <f t="shared" si="12"/>
        <v>142166</v>
      </c>
      <c r="I69" s="220">
        <f t="shared" si="12"/>
        <v>36739</v>
      </c>
      <c r="J69" s="220">
        <f t="shared" si="12"/>
        <v>487188</v>
      </c>
      <c r="K69" s="220">
        <f t="shared" si="12"/>
        <v>0</v>
      </c>
      <c r="L69" s="220">
        <f t="shared" si="12"/>
        <v>69033</v>
      </c>
      <c r="M69" s="220">
        <f t="shared" si="12"/>
        <v>121985</v>
      </c>
      <c r="N69" s="220">
        <f t="shared" si="12"/>
        <v>191018</v>
      </c>
      <c r="O69" s="220">
        <f t="shared" si="12"/>
        <v>37934</v>
      </c>
      <c r="P69" s="220">
        <f t="shared" si="12"/>
        <v>42879</v>
      </c>
      <c r="Q69" s="220">
        <f t="shared" si="12"/>
        <v>55399</v>
      </c>
      <c r="R69" s="220">
        <f t="shared" si="12"/>
        <v>136212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814418</v>
      </c>
      <c r="X69" s="220">
        <f t="shared" si="12"/>
        <v>0</v>
      </c>
      <c r="Y69" s="220">
        <f t="shared" si="12"/>
        <v>814418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22611201</v>
      </c>
      <c r="D5" s="357">
        <f t="shared" si="0"/>
        <v>0</v>
      </c>
      <c r="E5" s="356">
        <f t="shared" si="0"/>
        <v>14600000</v>
      </c>
      <c r="F5" s="358">
        <f t="shared" si="0"/>
        <v>14600000</v>
      </c>
      <c r="G5" s="358">
        <f t="shared" si="0"/>
        <v>251938</v>
      </c>
      <c r="H5" s="356">
        <f t="shared" si="0"/>
        <v>275223</v>
      </c>
      <c r="I5" s="356">
        <f t="shared" si="0"/>
        <v>231029</v>
      </c>
      <c r="J5" s="358">
        <f t="shared" si="0"/>
        <v>758190</v>
      </c>
      <c r="K5" s="358">
        <f t="shared" si="0"/>
        <v>0</v>
      </c>
      <c r="L5" s="356">
        <f t="shared" si="0"/>
        <v>283396</v>
      </c>
      <c r="M5" s="356">
        <f t="shared" si="0"/>
        <v>77430</v>
      </c>
      <c r="N5" s="358">
        <f t="shared" si="0"/>
        <v>360826</v>
      </c>
      <c r="O5" s="358">
        <f t="shared" si="0"/>
        <v>260605</v>
      </c>
      <c r="P5" s="356">
        <f t="shared" si="0"/>
        <v>1169381</v>
      </c>
      <c r="Q5" s="356">
        <f t="shared" si="0"/>
        <v>30000</v>
      </c>
      <c r="R5" s="358">
        <f t="shared" si="0"/>
        <v>1459986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2579002</v>
      </c>
      <c r="X5" s="356">
        <f t="shared" si="0"/>
        <v>10950000</v>
      </c>
      <c r="Y5" s="358">
        <f t="shared" si="0"/>
        <v>-8370998</v>
      </c>
      <c r="Z5" s="359">
        <f>+IF(X5&lt;&gt;0,+(Y5/X5)*100,0)</f>
        <v>-76.4474703196347</v>
      </c>
      <c r="AA5" s="360">
        <f>+AA6+AA8+AA11+AA13+AA15</f>
        <v>14600000</v>
      </c>
    </row>
    <row r="6" spans="1:27" ht="12.75">
      <c r="A6" s="361" t="s">
        <v>205</v>
      </c>
      <c r="B6" s="142"/>
      <c r="C6" s="60">
        <f>+C7</f>
        <v>16185305</v>
      </c>
      <c r="D6" s="340">
        <f aca="true" t="shared" si="1" ref="D6:AA6">+D7</f>
        <v>0</v>
      </c>
      <c r="E6" s="60">
        <f t="shared" si="1"/>
        <v>12600000</v>
      </c>
      <c r="F6" s="59">
        <f t="shared" si="1"/>
        <v>12600000</v>
      </c>
      <c r="G6" s="59">
        <f t="shared" si="1"/>
        <v>251938</v>
      </c>
      <c r="H6" s="60">
        <f t="shared" si="1"/>
        <v>275223</v>
      </c>
      <c r="I6" s="60">
        <f t="shared" si="1"/>
        <v>231029</v>
      </c>
      <c r="J6" s="59">
        <f t="shared" si="1"/>
        <v>758190</v>
      </c>
      <c r="K6" s="59">
        <f t="shared" si="1"/>
        <v>0</v>
      </c>
      <c r="L6" s="60">
        <f t="shared" si="1"/>
        <v>283396</v>
      </c>
      <c r="M6" s="60">
        <f t="shared" si="1"/>
        <v>77430</v>
      </c>
      <c r="N6" s="59">
        <f t="shared" si="1"/>
        <v>360826</v>
      </c>
      <c r="O6" s="59">
        <f t="shared" si="1"/>
        <v>260605</v>
      </c>
      <c r="P6" s="60">
        <f t="shared" si="1"/>
        <v>758451</v>
      </c>
      <c r="Q6" s="60">
        <f t="shared" si="1"/>
        <v>30000</v>
      </c>
      <c r="R6" s="59">
        <f t="shared" si="1"/>
        <v>1049056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2168072</v>
      </c>
      <c r="X6" s="60">
        <f t="shared" si="1"/>
        <v>9450000</v>
      </c>
      <c r="Y6" s="59">
        <f t="shared" si="1"/>
        <v>-7281928</v>
      </c>
      <c r="Z6" s="61">
        <f>+IF(X6&lt;&gt;0,+(Y6/X6)*100,0)</f>
        <v>-77.05743915343916</v>
      </c>
      <c r="AA6" s="62">
        <f t="shared" si="1"/>
        <v>12600000</v>
      </c>
    </row>
    <row r="7" spans="1:27" ht="12.75">
      <c r="A7" s="291" t="s">
        <v>229</v>
      </c>
      <c r="B7" s="142"/>
      <c r="C7" s="60">
        <v>16185305</v>
      </c>
      <c r="D7" s="340"/>
      <c r="E7" s="60">
        <v>12600000</v>
      </c>
      <c r="F7" s="59">
        <v>12600000</v>
      </c>
      <c r="G7" s="59">
        <v>251938</v>
      </c>
      <c r="H7" s="60">
        <v>275223</v>
      </c>
      <c r="I7" s="60">
        <v>231029</v>
      </c>
      <c r="J7" s="59">
        <v>758190</v>
      </c>
      <c r="K7" s="59"/>
      <c r="L7" s="60">
        <v>283396</v>
      </c>
      <c r="M7" s="60">
        <v>77430</v>
      </c>
      <c r="N7" s="59">
        <v>360826</v>
      </c>
      <c r="O7" s="59">
        <v>260605</v>
      </c>
      <c r="P7" s="60">
        <v>758451</v>
      </c>
      <c r="Q7" s="60">
        <v>30000</v>
      </c>
      <c r="R7" s="59">
        <v>1049056</v>
      </c>
      <c r="S7" s="59"/>
      <c r="T7" s="60"/>
      <c r="U7" s="60"/>
      <c r="V7" s="59"/>
      <c r="W7" s="59">
        <v>2168072</v>
      </c>
      <c r="X7" s="60">
        <v>9450000</v>
      </c>
      <c r="Y7" s="59">
        <v>-7281928</v>
      </c>
      <c r="Z7" s="61">
        <v>-77.06</v>
      </c>
      <c r="AA7" s="62">
        <v>12600000</v>
      </c>
    </row>
    <row r="8" spans="1:27" ht="12.75">
      <c r="A8" s="361" t="s">
        <v>206</v>
      </c>
      <c r="B8" s="142"/>
      <c r="C8" s="60">
        <f aca="true" t="shared" si="2" ref="C8:Y8">SUM(C9:C10)</f>
        <v>1252120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410930</v>
      </c>
      <c r="Q8" s="60">
        <f t="shared" si="2"/>
        <v>0</v>
      </c>
      <c r="R8" s="59">
        <f t="shared" si="2"/>
        <v>410930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410930</v>
      </c>
      <c r="X8" s="60">
        <f t="shared" si="2"/>
        <v>1500000</v>
      </c>
      <c r="Y8" s="59">
        <f t="shared" si="2"/>
        <v>-1089070</v>
      </c>
      <c r="Z8" s="61">
        <f>+IF(X8&lt;&gt;0,+(Y8/X8)*100,0)</f>
        <v>-72.60466666666666</v>
      </c>
      <c r="AA8" s="62">
        <f>SUM(AA9:AA10)</f>
        <v>2000000</v>
      </c>
    </row>
    <row r="9" spans="1:27" ht="12.75">
      <c r="A9" s="291" t="s">
        <v>230</v>
      </c>
      <c r="B9" s="142"/>
      <c r="C9" s="60">
        <v>1252120</v>
      </c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410930</v>
      </c>
      <c r="Q9" s="60"/>
      <c r="R9" s="59">
        <v>410930</v>
      </c>
      <c r="S9" s="59"/>
      <c r="T9" s="60"/>
      <c r="U9" s="60"/>
      <c r="V9" s="59"/>
      <c r="W9" s="59">
        <v>410930</v>
      </c>
      <c r="X9" s="60">
        <v>1500000</v>
      </c>
      <c r="Y9" s="59">
        <v>-1089070</v>
      </c>
      <c r="Z9" s="61">
        <v>-72.6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5173776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3333370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1840406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4062050</v>
      </c>
      <c r="F22" s="345">
        <f t="shared" si="6"/>
        <v>4062050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3046538</v>
      </c>
      <c r="Y22" s="345">
        <f t="shared" si="6"/>
        <v>-3046538</v>
      </c>
      <c r="Z22" s="336">
        <f>+IF(X22&lt;&gt;0,+(Y22/X22)*100,0)</f>
        <v>-100</v>
      </c>
      <c r="AA22" s="350">
        <f>SUM(AA23:AA32)</f>
        <v>4062050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1562050</v>
      </c>
      <c r="F24" s="59">
        <v>1562050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1171538</v>
      </c>
      <c r="Y24" s="59">
        <v>-1171538</v>
      </c>
      <c r="Z24" s="61">
        <v>-100</v>
      </c>
      <c r="AA24" s="62">
        <v>1562050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2500000</v>
      </c>
      <c r="F32" s="59">
        <v>2500000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1875000</v>
      </c>
      <c r="Y32" s="59">
        <v>-1875000</v>
      </c>
      <c r="Z32" s="61">
        <v>-100</v>
      </c>
      <c r="AA32" s="62">
        <v>2500000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4954349</v>
      </c>
      <c r="D40" s="344">
        <f t="shared" si="9"/>
        <v>0</v>
      </c>
      <c r="E40" s="343">
        <f t="shared" si="9"/>
        <v>520000</v>
      </c>
      <c r="F40" s="345">
        <f t="shared" si="9"/>
        <v>520000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562733</v>
      </c>
      <c r="N40" s="345">
        <f t="shared" si="9"/>
        <v>562733</v>
      </c>
      <c r="O40" s="345">
        <f t="shared" si="9"/>
        <v>43002</v>
      </c>
      <c r="P40" s="343">
        <f t="shared" si="9"/>
        <v>1880876</v>
      </c>
      <c r="Q40" s="343">
        <f t="shared" si="9"/>
        <v>18973</v>
      </c>
      <c r="R40" s="345">
        <f t="shared" si="9"/>
        <v>1942851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2505584</v>
      </c>
      <c r="X40" s="343">
        <f t="shared" si="9"/>
        <v>390000</v>
      </c>
      <c r="Y40" s="345">
        <f t="shared" si="9"/>
        <v>2115584</v>
      </c>
      <c r="Z40" s="336">
        <f>+IF(X40&lt;&gt;0,+(Y40/X40)*100,0)</f>
        <v>542.457435897436</v>
      </c>
      <c r="AA40" s="350">
        <f>SUM(AA41:AA49)</f>
        <v>520000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3665298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735500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553551</v>
      </c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>
        <v>562733</v>
      </c>
      <c r="N44" s="53">
        <v>562733</v>
      </c>
      <c r="O44" s="53">
        <v>43002</v>
      </c>
      <c r="P44" s="54"/>
      <c r="Q44" s="54">
        <v>18973</v>
      </c>
      <c r="R44" s="53">
        <v>61975</v>
      </c>
      <c r="S44" s="53"/>
      <c r="T44" s="54"/>
      <c r="U44" s="54"/>
      <c r="V44" s="53"/>
      <c r="W44" s="53">
        <v>624708</v>
      </c>
      <c r="X44" s="54">
        <v>375000</v>
      </c>
      <c r="Y44" s="53">
        <v>249708</v>
      </c>
      <c r="Z44" s="94">
        <v>66.59</v>
      </c>
      <c r="AA44" s="95">
        <v>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>
        <v>1880876</v>
      </c>
      <c r="Q46" s="54"/>
      <c r="R46" s="53">
        <v>1880876</v>
      </c>
      <c r="S46" s="53"/>
      <c r="T46" s="54"/>
      <c r="U46" s="54"/>
      <c r="V46" s="53"/>
      <c r="W46" s="53">
        <v>1880876</v>
      </c>
      <c r="X46" s="54"/>
      <c r="Y46" s="53">
        <v>1880876</v>
      </c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</v>
      </c>
      <c r="Y49" s="53">
        <v>-15000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27565550</v>
      </c>
      <c r="D60" s="346">
        <f t="shared" si="14"/>
        <v>0</v>
      </c>
      <c r="E60" s="219">
        <f t="shared" si="14"/>
        <v>19182050</v>
      </c>
      <c r="F60" s="264">
        <f t="shared" si="14"/>
        <v>19182050</v>
      </c>
      <c r="G60" s="264">
        <f t="shared" si="14"/>
        <v>251938</v>
      </c>
      <c r="H60" s="219">
        <f t="shared" si="14"/>
        <v>275223</v>
      </c>
      <c r="I60" s="219">
        <f t="shared" si="14"/>
        <v>231029</v>
      </c>
      <c r="J60" s="264">
        <f t="shared" si="14"/>
        <v>758190</v>
      </c>
      <c r="K60" s="264">
        <f t="shared" si="14"/>
        <v>0</v>
      </c>
      <c r="L60" s="219">
        <f t="shared" si="14"/>
        <v>283396</v>
      </c>
      <c r="M60" s="219">
        <f t="shared" si="14"/>
        <v>640163</v>
      </c>
      <c r="N60" s="264">
        <f t="shared" si="14"/>
        <v>923559</v>
      </c>
      <c r="O60" s="264">
        <f t="shared" si="14"/>
        <v>303607</v>
      </c>
      <c r="P60" s="219">
        <f t="shared" si="14"/>
        <v>3050257</v>
      </c>
      <c r="Q60" s="219">
        <f t="shared" si="14"/>
        <v>48973</v>
      </c>
      <c r="R60" s="264">
        <f t="shared" si="14"/>
        <v>3402837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5084586</v>
      </c>
      <c r="X60" s="219">
        <f t="shared" si="14"/>
        <v>14386538</v>
      </c>
      <c r="Y60" s="264">
        <f t="shared" si="14"/>
        <v>-9301952</v>
      </c>
      <c r="Z60" s="337">
        <f>+IF(X60&lt;&gt;0,+(Y60/X60)*100,0)</f>
        <v>-64.65733451647645</v>
      </c>
      <c r="AA60" s="232">
        <f>+AA57+AA54+AA51+AA40+AA37+AA34+AA22+AA5</f>
        <v>19182050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3665298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3665298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2017-05-05T12:10:46Z</dcterms:created>
  <dcterms:modified xsi:type="dcterms:W3CDTF">2017-05-05T12:10:49Z</dcterms:modified>
  <cp:category/>
  <cp:version/>
  <cp:contentType/>
  <cp:contentStatus/>
</cp:coreProperties>
</file>