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<sst xmlns="http://schemas.openxmlformats.org/spreadsheetml/2006/main" count="857" uniqueCount="303">
  <si>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Enoch Mgijima(EC139)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</si>
  <si>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</si>
  <si>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</si>
  <si>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</si>
  <si>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</si>
  <si>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</si>
  <si>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</si>
  <si>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</si>
  <si>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</si>
  <si>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</si>
  <si>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</si>
  <si>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</si>
  <si>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</si>
  <si>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</si>
  <si>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</si>
  <si>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</si>
  <si>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</si>
  <si>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</si>
  <si>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</si>
  <si>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</si>
  <si>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</si>
  <si>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</si>
  <si>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</si>
  <si>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</si>
  <si>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</si>
  <si>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</si>
  <si>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</si>
  <si>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</si>
  <si>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</si>
  <si>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</si>
  <si>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</si>
  <si>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</si>
  <si>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</si>
  <si>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</si>
  <si>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</si>
  <si>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</si>
  <si>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</si>
  <si>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</si>
  <si>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</si>
  <si>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</si>
  <si>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</si>
  <si>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</si>
  <si>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</si>
  <si>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</si>
  <si>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</si>
  <si>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</si>
  <si>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</si>
  <si>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</si>
  <si>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</si>
  <si>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</si>
  <si>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</si>
  <si>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</si>
  <si>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</si>
  <si>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</si>
  <si>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</si>
  <si>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</si>
  <si>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</si>
  <si>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</si>
  <si>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</si>
  <si>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</si>
  <si>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</si>
  <si>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</si>
  <si>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</si>
  <si>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</si>
  <si>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</si>
  <si>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</si>
  <si>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</si>
  <si>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</si>
  <si>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</si>
  <si>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</si>
  <si>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Enoch Mgijima(EC139)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</si>
  <si>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</si>
  <si>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</si>
  <si>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</si>
  <si>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</si>
  <si>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</si>
  <si>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</si>
  <si>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</si>
  <si>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</si>
  <si>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</si>
  <si>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</si>
  <si>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</si>
  <si>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</si>
  <si>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</si>
  <si>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</si>
  <si>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</si>
  <si>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</si>
  <si>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</si>
  <si>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</si>
  <si>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</si>
  <si>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</si>
  <si>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</si>
  <si>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</si>
  <si>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</si>
  <si>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</si>
  <si>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</si>
  <si>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</si>
  <si>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</si>
  <si>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</si>
  <si>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</si>
  <si>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Enoch Mgijima(EC139)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</si>
  <si>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</si>
  <si>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</si>
  <si>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</si>
  <si>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</si>
  <si>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</si>
  <si>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</si>
  <si>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</si>
  <si>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</si>
  <si>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</si>
  <si>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</si>
  <si>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</si>
  <si>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</si>
  <si>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</si>
  <si>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</si>
  <si>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</si>
  <si>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</si>
  <si>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</si>
  <si>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</si>
  <si>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</si>
  <si>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</si>
  <si>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</si>
  <si>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</si>
  <si>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</si>
  <si>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</si>
  <si>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</si>
  <si>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</si>
  <si>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</si>
  <si>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</si>
  <si>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Enoch Mgijima(EC139)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</si>
  <si>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</si>
  <si>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</si>
  <si>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</si>
  <si>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</si>
  <si>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</si>
  <si>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</si>
  <si>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</si>
  <si>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</si>
  <si>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</si>
  <si>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</si>
  <si>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Enoch Mgijima(EC139)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</si>
  <si>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</si>
  <si>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</si>
  <si>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</si>
  <si>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</si>
  <si>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</si>
  <si>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</si>
  <si>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</si>
  <si>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</si>
  <si>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</si>
  <si>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</si>
  <si>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</si>
  <si>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</si>
  <si>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</si>
  <si>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</si>
  <si>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</si>
  <si>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</si>
  <si>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</si>
  <si>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</si>
  <si>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</si>
  <si>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</si>
  <si>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</si>
  <si>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</si>
  <si>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</si>
  <si>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</si>
  <si>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</si>
  <si>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</si>
  <si>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</si>
  <si>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</si>
  <si>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</si>
  <si>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</si>
  <si>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</si>
  <si>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</si>
  <si>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</si>
  <si>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Enoch Mgijima(EC139)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</si>
  <si>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</si>
  <si>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</si>
  <si>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</si>
  <si>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</si>
  <si>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</si>
  <si>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</si>
  <si>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</si>
  <si>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</si>
  <si>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</si>
  <si>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</si>
  <si>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</si>
  <si>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</si>
  <si>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</si>
  <si>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</si>
  <si>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</si>
  <si>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</si>
  <si>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</si>
  <si>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</si>
  <si>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</si>
  <si>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</si>
  <si>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</si>
  <si>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</si>
  <si>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</si>
  <si>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</si>
  <si>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</si>
  <si>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</si>
  <si>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</si>
  <si>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Enoch Mgijima(EC139)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</si>
  <si>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</si>
  <si>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</si>
  <si>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</si>
  <si>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</si>
  <si>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</si>
  <si>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</si>
  <si>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</si>
  <si>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</si>
  <si>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</si>
  <si>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</si>
  <si>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</si>
  <si>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</si>
  <si>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</si>
  <si>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</si>
  <si>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</si>
  <si>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</si>
  <si>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</si>
  <si>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</si>
  <si>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</si>
  <si>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</si>
  <si>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</si>
  <si>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</si>
  <si>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</si>
  <si>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</si>
  <si>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Enoch Mgijima(EC139)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</si>
  <si>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</si>
  <si>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</si>
  <si>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</si>
  <si>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</si>
  <si>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</si>
  <si>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</si>
  <si>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</si>
  <si>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</si>
  <si>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</si>
  <si>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</si>
  <si>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</si>
  <si>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</si>
  <si>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</si>
  <si>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</si>
  <si>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</si>
  <si>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</si>
  <si>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</si>
  <si>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</si>
  <si>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</si>
  <si>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</si>
  <si>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</si>
  <si>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</si>
  <si>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</si>
  <si>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</si>
  <si>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</si>
  <si>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</si>
  <si>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</si>
  <si>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</si>
  <si>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</si>
  <si>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</si>
  <si>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</si>
  <si>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</si>
  <si>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</si>
  <si>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</si>
  <si>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</si>
  <si>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Enoch Mgijima(EC139)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</si>
  <si>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</si>
  <si>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</si>
  <si>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Enoch Mgijima(EC139)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</si>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</sst>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440412</v>
      </c>
      <c r="M5" s="60">
        <v>440412</v>
      </c>
      <c r="N5" s="60">
        <v>0</v>
      </c>
      <c r="O5" s="60">
        <v>47</v>
      </c>
      <c r="P5" s="60">
        <v>117487</v>
      </c>
      <c r="Q5" s="60">
        <v>117534</v>
      </c>
      <c r="R5" s="60">
        <v>0</v>
      </c>
      <c r="S5" s="60">
        <v>0</v>
      </c>
      <c r="T5" s="60">
        <v>0</v>
      </c>
      <c r="U5" s="60">
        <v>0</v>
      </c>
      <c r="V5" s="60">
        <v>557946</v>
      </c>
      <c r="W5" s="60">
        <v>71489997</v>
      </c>
      <c r="X5" s="60">
        <v>-70932051</v>
      </c>
      <c r="Y5" s="61">
        <v>-99.22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21431612</v>
      </c>
      <c r="I6" s="60">
        <v>21431612</v>
      </c>
      <c r="J6" s="60">
        <v>3171545</v>
      </c>
      <c r="K6" s="60">
        <v>4818823</v>
      </c>
      <c r="L6" s="60">
        <v>37033323</v>
      </c>
      <c r="M6" s="60">
        <v>45023691</v>
      </c>
      <c r="N6" s="60">
        <v>16509663</v>
      </c>
      <c r="O6" s="60">
        <v>38961877</v>
      </c>
      <c r="P6" s="60">
        <v>26168676</v>
      </c>
      <c r="Q6" s="60">
        <v>81640216</v>
      </c>
      <c r="R6" s="60">
        <v>0</v>
      </c>
      <c r="S6" s="60">
        <v>0</v>
      </c>
      <c r="T6" s="60">
        <v>0</v>
      </c>
      <c r="U6" s="60">
        <v>0</v>
      </c>
      <c r="V6" s="60">
        <v>148095519</v>
      </c>
      <c r="W6" s="60">
        <v>207152253</v>
      </c>
      <c r="X6" s="60">
        <v>-59056734</v>
      </c>
      <c r="Y6" s="61">
        <v>-28.51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448155</v>
      </c>
      <c r="I7" s="60">
        <v>448155</v>
      </c>
      <c r="J7" s="60">
        <v>459334</v>
      </c>
      <c r="K7" s="60">
        <v>378951</v>
      </c>
      <c r="L7" s="60">
        <v>504950</v>
      </c>
      <c r="M7" s="60">
        <v>1343235</v>
      </c>
      <c r="N7" s="60">
        <v>399208</v>
      </c>
      <c r="O7" s="60">
        <v>259435</v>
      </c>
      <c r="P7" s="60">
        <v>336378</v>
      </c>
      <c r="Q7" s="60">
        <v>995021</v>
      </c>
      <c r="R7" s="60">
        <v>0</v>
      </c>
      <c r="S7" s="60">
        <v>0</v>
      </c>
      <c r="T7" s="60">
        <v>0</v>
      </c>
      <c r="U7" s="60">
        <v>0</v>
      </c>
      <c r="V7" s="60">
        <v>2786411</v>
      </c>
      <c r="W7" s="60">
        <v>7890750</v>
      </c>
      <c r="X7" s="60">
        <v>-5104339</v>
      </c>
      <c r="Y7" s="61">
        <v>-64.69</v>
      </c>
      <c r="Z7" s="62">
        <v>0</v>
      </c>
    </row>
    <row r="8" spans="1:26" ht="12.7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0</v>
      </c>
      <c r="G8" s="60">
        <v>0</v>
      </c>
      <c r="H8" s="60">
        <v>42608871</v>
      </c>
      <c r="I8" s="60">
        <v>42608871</v>
      </c>
      <c r="J8" s="60">
        <v>1695576</v>
      </c>
      <c r="K8" s="60">
        <v>731573</v>
      </c>
      <c r="L8" s="60">
        <v>44424264</v>
      </c>
      <c r="M8" s="60">
        <v>46851413</v>
      </c>
      <c r="N8" s="60">
        <v>1500327</v>
      </c>
      <c r="O8" s="60">
        <v>2178386</v>
      </c>
      <c r="P8" s="60">
        <v>52575461</v>
      </c>
      <c r="Q8" s="60">
        <v>56254174</v>
      </c>
      <c r="R8" s="60">
        <v>0</v>
      </c>
      <c r="S8" s="60">
        <v>0</v>
      </c>
      <c r="T8" s="60">
        <v>0</v>
      </c>
      <c r="U8" s="60">
        <v>0</v>
      </c>
      <c r="V8" s="60">
        <v>145714458</v>
      </c>
      <c r="W8" s="60">
        <v>175911750</v>
      </c>
      <c r="X8" s="60">
        <v>-30197292</v>
      </c>
      <c r="Y8" s="61">
        <v>-17.17</v>
      </c>
      <c r="Z8" s="62">
        <v>0</v>
      </c>
    </row>
    <row r="9" spans="1:26" ht="12.75">
      <c r="A9" s="58" t="s">
        <v>35</v>
      </c>
      <c r="B9" s="19">
        <v>0</v>
      </c>
      <c r="C9" s="19">
        <v>0</v>
      </c>
      <c r="D9" s="59">
        <v>0</v>
      </c>
      <c r="E9" s="60">
        <v>0</v>
      </c>
      <c r="F9" s="60">
        <v>0</v>
      </c>
      <c r="G9" s="60">
        <v>0</v>
      </c>
      <c r="H9" s="60">
        <v>4176586</v>
      </c>
      <c r="I9" s="60">
        <v>4176586</v>
      </c>
      <c r="J9" s="60">
        <v>1048481</v>
      </c>
      <c r="K9" s="60">
        <v>3269702</v>
      </c>
      <c r="L9" s="60">
        <v>3795547</v>
      </c>
      <c r="M9" s="60">
        <v>8113730</v>
      </c>
      <c r="N9" s="60">
        <v>4313271</v>
      </c>
      <c r="O9" s="60">
        <v>2569820</v>
      </c>
      <c r="P9" s="60">
        <v>2923327</v>
      </c>
      <c r="Q9" s="60">
        <v>9806418</v>
      </c>
      <c r="R9" s="60">
        <v>0</v>
      </c>
      <c r="S9" s="60">
        <v>0</v>
      </c>
      <c r="T9" s="60">
        <v>0</v>
      </c>
      <c r="U9" s="60">
        <v>0</v>
      </c>
      <c r="V9" s="60">
        <v>22096734</v>
      </c>
      <c r="W9" s="60">
        <v>112162491</v>
      </c>
      <c r="X9" s="60">
        <v>-90065757</v>
      </c>
      <c r="Y9" s="61">
        <v>-80.3</v>
      </c>
      <c r="Z9" s="62">
        <v>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68665224</v>
      </c>
      <c r="I10" s="66">
        <f t="shared" si="0"/>
        <v>68665224</v>
      </c>
      <c r="J10" s="66">
        <f t="shared" si="0"/>
        <v>6374936</v>
      </c>
      <c r="K10" s="66">
        <f t="shared" si="0"/>
        <v>9199049</v>
      </c>
      <c r="L10" s="66">
        <f t="shared" si="0"/>
        <v>86198496</v>
      </c>
      <c r="M10" s="66">
        <f t="shared" si="0"/>
        <v>101772481</v>
      </c>
      <c r="N10" s="66">
        <f t="shared" si="0"/>
        <v>22722469</v>
      </c>
      <c r="O10" s="66">
        <f t="shared" si="0"/>
        <v>43969565</v>
      </c>
      <c r="P10" s="66">
        <f t="shared" si="0"/>
        <v>82121329</v>
      </c>
      <c r="Q10" s="66">
        <f t="shared" si="0"/>
        <v>148813363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319251068</v>
      </c>
      <c r="W10" s="66">
        <f t="shared" si="0"/>
        <v>574607241</v>
      </c>
      <c r="X10" s="66">
        <f t="shared" si="0"/>
        <v>-255356173</v>
      </c>
      <c r="Y10" s="67">
        <f>+IF(W10&lt;&gt;0,(X10/W10)*100,0)</f>
        <v>-44.44012445015464</v>
      </c>
      <c r="Z10" s="68">
        <f t="shared" si="0"/>
        <v>0</v>
      </c>
    </row>
    <row r="11" spans="1:26" ht="12.7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0</v>
      </c>
      <c r="G11" s="60">
        <v>0</v>
      </c>
      <c r="H11" s="60">
        <v>22488501</v>
      </c>
      <c r="I11" s="60">
        <v>22488501</v>
      </c>
      <c r="J11" s="60">
        <v>18335486</v>
      </c>
      <c r="K11" s="60">
        <v>17007799</v>
      </c>
      <c r="L11" s="60">
        <v>18204187</v>
      </c>
      <c r="M11" s="60">
        <v>53547472</v>
      </c>
      <c r="N11" s="60">
        <v>19575813</v>
      </c>
      <c r="O11" s="60">
        <v>15845318</v>
      </c>
      <c r="P11" s="60">
        <v>17615573</v>
      </c>
      <c r="Q11" s="60">
        <v>53036704</v>
      </c>
      <c r="R11" s="60">
        <v>0</v>
      </c>
      <c r="S11" s="60">
        <v>0</v>
      </c>
      <c r="T11" s="60">
        <v>0</v>
      </c>
      <c r="U11" s="60">
        <v>0</v>
      </c>
      <c r="V11" s="60">
        <v>129072677</v>
      </c>
      <c r="W11" s="60">
        <v>169317747</v>
      </c>
      <c r="X11" s="60">
        <v>-40245070</v>
      </c>
      <c r="Y11" s="61">
        <v>-23.77</v>
      </c>
      <c r="Z11" s="62">
        <v>0</v>
      </c>
    </row>
    <row r="12" spans="1:26" ht="12.7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0</v>
      </c>
      <c r="G12" s="60">
        <v>0</v>
      </c>
      <c r="H12" s="60">
        <v>2037985</v>
      </c>
      <c r="I12" s="60">
        <v>2037985</v>
      </c>
      <c r="J12" s="60">
        <v>1872446</v>
      </c>
      <c r="K12" s="60">
        <v>1893113</v>
      </c>
      <c r="L12" s="60">
        <v>44896</v>
      </c>
      <c r="M12" s="60">
        <v>3810455</v>
      </c>
      <c r="N12" s="60">
        <v>3770596</v>
      </c>
      <c r="O12" s="60">
        <v>2287618</v>
      </c>
      <c r="P12" s="60">
        <v>1954300</v>
      </c>
      <c r="Q12" s="60">
        <v>8012514</v>
      </c>
      <c r="R12" s="60">
        <v>0</v>
      </c>
      <c r="S12" s="60">
        <v>0</v>
      </c>
      <c r="T12" s="60">
        <v>0</v>
      </c>
      <c r="U12" s="60">
        <v>0</v>
      </c>
      <c r="V12" s="60">
        <v>13860954</v>
      </c>
      <c r="W12" s="60">
        <v>21609000</v>
      </c>
      <c r="X12" s="60">
        <v>-7748046</v>
      </c>
      <c r="Y12" s="61">
        <v>-35.86</v>
      </c>
      <c r="Z12" s="62">
        <v>0</v>
      </c>
    </row>
    <row r="13" spans="1:26" ht="12.75">
      <c r="A13" s="58" t="s">
        <v>279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35574750</v>
      </c>
      <c r="X13" s="60">
        <v>-35574750</v>
      </c>
      <c r="Y13" s="61">
        <v>-100</v>
      </c>
      <c r="Z13" s="62">
        <v>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9578</v>
      </c>
      <c r="K14" s="60">
        <v>0</v>
      </c>
      <c r="L14" s="60">
        <v>0</v>
      </c>
      <c r="M14" s="60">
        <v>9578</v>
      </c>
      <c r="N14" s="60">
        <v>5247</v>
      </c>
      <c r="O14" s="60">
        <v>745</v>
      </c>
      <c r="P14" s="60">
        <v>288</v>
      </c>
      <c r="Q14" s="60">
        <v>6280</v>
      </c>
      <c r="R14" s="60">
        <v>0</v>
      </c>
      <c r="S14" s="60">
        <v>0</v>
      </c>
      <c r="T14" s="60">
        <v>0</v>
      </c>
      <c r="U14" s="60">
        <v>0</v>
      </c>
      <c r="V14" s="60">
        <v>15858</v>
      </c>
      <c r="W14" s="60"/>
      <c r="X14" s="60">
        <v>15858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2717730</v>
      </c>
      <c r="I15" s="60">
        <v>2717730</v>
      </c>
      <c r="J15" s="60">
        <v>38195014</v>
      </c>
      <c r="K15" s="60">
        <v>15206958</v>
      </c>
      <c r="L15" s="60">
        <v>13971074</v>
      </c>
      <c r="M15" s="60">
        <v>67373046</v>
      </c>
      <c r="N15" s="60">
        <v>13556127</v>
      </c>
      <c r="O15" s="60">
        <v>314938</v>
      </c>
      <c r="P15" s="60">
        <v>14362667</v>
      </c>
      <c r="Q15" s="60">
        <v>28233732</v>
      </c>
      <c r="R15" s="60">
        <v>0</v>
      </c>
      <c r="S15" s="60">
        <v>0</v>
      </c>
      <c r="T15" s="60">
        <v>0</v>
      </c>
      <c r="U15" s="60">
        <v>0</v>
      </c>
      <c r="V15" s="60">
        <v>98324508</v>
      </c>
      <c r="W15" s="60">
        <v>178801497</v>
      </c>
      <c r="X15" s="60">
        <v>-80476989</v>
      </c>
      <c r="Y15" s="61">
        <v>-45.01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553825</v>
      </c>
      <c r="I16" s="60">
        <v>553825</v>
      </c>
      <c r="J16" s="60">
        <v>978176</v>
      </c>
      <c r="K16" s="60">
        <v>348003</v>
      </c>
      <c r="L16" s="60">
        <v>259086</v>
      </c>
      <c r="M16" s="60">
        <v>1585265</v>
      </c>
      <c r="N16" s="60">
        <v>771540</v>
      </c>
      <c r="O16" s="60">
        <v>3080847</v>
      </c>
      <c r="P16" s="60">
        <v>1250177</v>
      </c>
      <c r="Q16" s="60">
        <v>5102564</v>
      </c>
      <c r="R16" s="60">
        <v>0</v>
      </c>
      <c r="S16" s="60">
        <v>0</v>
      </c>
      <c r="T16" s="60">
        <v>0</v>
      </c>
      <c r="U16" s="60">
        <v>0</v>
      </c>
      <c r="V16" s="60">
        <v>7241654</v>
      </c>
      <c r="W16" s="60">
        <v>9513747</v>
      </c>
      <c r="X16" s="60">
        <v>-2272093</v>
      </c>
      <c r="Y16" s="61">
        <v>-23.88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0</v>
      </c>
      <c r="E17" s="60">
        <v>0</v>
      </c>
      <c r="F17" s="60">
        <v>0</v>
      </c>
      <c r="G17" s="60">
        <v>0</v>
      </c>
      <c r="H17" s="60">
        <v>11444961</v>
      </c>
      <c r="I17" s="60">
        <v>11444961</v>
      </c>
      <c r="J17" s="60">
        <v>11844093</v>
      </c>
      <c r="K17" s="60">
        <v>5945697</v>
      </c>
      <c r="L17" s="60">
        <v>8939997</v>
      </c>
      <c r="M17" s="60">
        <v>26729787</v>
      </c>
      <c r="N17" s="60">
        <v>5377417</v>
      </c>
      <c r="O17" s="60">
        <v>5556322</v>
      </c>
      <c r="P17" s="60">
        <v>12339186</v>
      </c>
      <c r="Q17" s="60">
        <v>23272925</v>
      </c>
      <c r="R17" s="60">
        <v>0</v>
      </c>
      <c r="S17" s="60">
        <v>0</v>
      </c>
      <c r="T17" s="60">
        <v>0</v>
      </c>
      <c r="U17" s="60">
        <v>0</v>
      </c>
      <c r="V17" s="60">
        <v>61447673</v>
      </c>
      <c r="W17" s="60">
        <v>188409006</v>
      </c>
      <c r="X17" s="60">
        <v>-126961333</v>
      </c>
      <c r="Y17" s="61">
        <v>-67.39</v>
      </c>
      <c r="Z17" s="62">
        <v>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39243002</v>
      </c>
      <c r="I18" s="73">
        <f t="shared" si="1"/>
        <v>39243002</v>
      </c>
      <c r="J18" s="73">
        <f t="shared" si="1"/>
        <v>71234793</v>
      </c>
      <c r="K18" s="73">
        <f t="shared" si="1"/>
        <v>40401570</v>
      </c>
      <c r="L18" s="73">
        <f t="shared" si="1"/>
        <v>41419240</v>
      </c>
      <c r="M18" s="73">
        <f t="shared" si="1"/>
        <v>153055603</v>
      </c>
      <c r="N18" s="73">
        <f t="shared" si="1"/>
        <v>43056740</v>
      </c>
      <c r="O18" s="73">
        <f t="shared" si="1"/>
        <v>27085788</v>
      </c>
      <c r="P18" s="73">
        <f t="shared" si="1"/>
        <v>47522191</v>
      </c>
      <c r="Q18" s="73">
        <f t="shared" si="1"/>
        <v>117664719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309963324</v>
      </c>
      <c r="W18" s="73">
        <f t="shared" si="1"/>
        <v>603225747</v>
      </c>
      <c r="X18" s="73">
        <f t="shared" si="1"/>
        <v>-293262423</v>
      </c>
      <c r="Y18" s="67">
        <f>+IF(W18&lt;&gt;0,(X18/W18)*100,0)</f>
        <v>-48.61570058282012</v>
      </c>
      <c r="Z18" s="74">
        <f t="shared" si="1"/>
        <v>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29422222</v>
      </c>
      <c r="I19" s="77">
        <f t="shared" si="2"/>
        <v>29422222</v>
      </c>
      <c r="J19" s="77">
        <f t="shared" si="2"/>
        <v>-64859857</v>
      </c>
      <c r="K19" s="77">
        <f t="shared" si="2"/>
        <v>-31202521</v>
      </c>
      <c r="L19" s="77">
        <f t="shared" si="2"/>
        <v>44779256</v>
      </c>
      <c r="M19" s="77">
        <f t="shared" si="2"/>
        <v>-51283122</v>
      </c>
      <c r="N19" s="77">
        <f t="shared" si="2"/>
        <v>-20334271</v>
      </c>
      <c r="O19" s="77">
        <f t="shared" si="2"/>
        <v>16883777</v>
      </c>
      <c r="P19" s="77">
        <f t="shared" si="2"/>
        <v>34599138</v>
      </c>
      <c r="Q19" s="77">
        <f t="shared" si="2"/>
        <v>31148644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9287744</v>
      </c>
      <c r="W19" s="77">
        <f>IF(E10=E18,0,W10-W18)</f>
        <v>0</v>
      </c>
      <c r="X19" s="77">
        <f t="shared" si="2"/>
        <v>37906250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5318933</v>
      </c>
      <c r="K20" s="60">
        <v>4844909</v>
      </c>
      <c r="L20" s="60">
        <v>4858987</v>
      </c>
      <c r="M20" s="60">
        <v>15022829</v>
      </c>
      <c r="N20" s="60">
        <v>5601196</v>
      </c>
      <c r="O20" s="60">
        <v>0</v>
      </c>
      <c r="P20" s="60">
        <v>6772649</v>
      </c>
      <c r="Q20" s="60">
        <v>12373845</v>
      </c>
      <c r="R20" s="60">
        <v>0</v>
      </c>
      <c r="S20" s="60">
        <v>0</v>
      </c>
      <c r="T20" s="60">
        <v>0</v>
      </c>
      <c r="U20" s="60">
        <v>0</v>
      </c>
      <c r="V20" s="60">
        <v>27396674</v>
      </c>
      <c r="W20" s="60">
        <v>47440503</v>
      </c>
      <c r="X20" s="60">
        <v>-20043829</v>
      </c>
      <c r="Y20" s="61">
        <v>-42.25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27240003</v>
      </c>
      <c r="X21" s="82">
        <v>-27240003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0</v>
      </c>
      <c r="G22" s="88">
        <f t="shared" si="3"/>
        <v>0</v>
      </c>
      <c r="H22" s="88">
        <f t="shared" si="3"/>
        <v>29422222</v>
      </c>
      <c r="I22" s="88">
        <f t="shared" si="3"/>
        <v>29422222</v>
      </c>
      <c r="J22" s="88">
        <f t="shared" si="3"/>
        <v>-59540924</v>
      </c>
      <c r="K22" s="88">
        <f t="shared" si="3"/>
        <v>-26357612</v>
      </c>
      <c r="L22" s="88">
        <f t="shared" si="3"/>
        <v>49638243</v>
      </c>
      <c r="M22" s="88">
        <f t="shared" si="3"/>
        <v>-36260293</v>
      </c>
      <c r="N22" s="88">
        <f t="shared" si="3"/>
        <v>-14733075</v>
      </c>
      <c r="O22" s="88">
        <f t="shared" si="3"/>
        <v>16883777</v>
      </c>
      <c r="P22" s="88">
        <f t="shared" si="3"/>
        <v>41371787</v>
      </c>
      <c r="Q22" s="88">
        <f t="shared" si="3"/>
        <v>43522489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36684418</v>
      </c>
      <c r="W22" s="88">
        <f t="shared" si="3"/>
        <v>74680506</v>
      </c>
      <c r="X22" s="88">
        <f t="shared" si="3"/>
        <v>-9377582</v>
      </c>
      <c r="Y22" s="89">
        <f>+IF(W22&lt;&gt;0,(X22/W22)*100,0)</f>
        <v>-12.556934201811648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0</v>
      </c>
      <c r="G24" s="77">
        <f t="shared" si="4"/>
        <v>0</v>
      </c>
      <c r="H24" s="77">
        <f t="shared" si="4"/>
        <v>29422222</v>
      </c>
      <c r="I24" s="77">
        <f t="shared" si="4"/>
        <v>29422222</v>
      </c>
      <c r="J24" s="77">
        <f t="shared" si="4"/>
        <v>-59540924</v>
      </c>
      <c r="K24" s="77">
        <f t="shared" si="4"/>
        <v>-26357612</v>
      </c>
      <c r="L24" s="77">
        <f t="shared" si="4"/>
        <v>49638243</v>
      </c>
      <c r="M24" s="77">
        <f t="shared" si="4"/>
        <v>-36260293</v>
      </c>
      <c r="N24" s="77">
        <f t="shared" si="4"/>
        <v>-14733075</v>
      </c>
      <c r="O24" s="77">
        <f t="shared" si="4"/>
        <v>16883777</v>
      </c>
      <c r="P24" s="77">
        <f t="shared" si="4"/>
        <v>41371787</v>
      </c>
      <c r="Q24" s="77">
        <f t="shared" si="4"/>
        <v>43522489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36684418</v>
      </c>
      <c r="W24" s="77">
        <f t="shared" si="4"/>
        <v>74680506</v>
      </c>
      <c r="X24" s="77">
        <f t="shared" si="4"/>
        <v>-9377582</v>
      </c>
      <c r="Y24" s="78">
        <f>+IF(W24&lt;&gt;0,(X24/W24)*100,0)</f>
        <v>-12.556934201811648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0</v>
      </c>
      <c r="E27" s="100">
        <v>106169551</v>
      </c>
      <c r="F27" s="100">
        <v>0</v>
      </c>
      <c r="G27" s="100">
        <v>0</v>
      </c>
      <c r="H27" s="100">
        <v>17504964</v>
      </c>
      <c r="I27" s="100">
        <v>17504964</v>
      </c>
      <c r="J27" s="100">
        <v>11042622</v>
      </c>
      <c r="K27" s="100">
        <v>7174146</v>
      </c>
      <c r="L27" s="100">
        <v>9754692</v>
      </c>
      <c r="M27" s="100">
        <v>27971460</v>
      </c>
      <c r="N27" s="100">
        <v>3676584</v>
      </c>
      <c r="O27" s="100">
        <v>7591103</v>
      </c>
      <c r="P27" s="100">
        <v>2461738</v>
      </c>
      <c r="Q27" s="100">
        <v>13729425</v>
      </c>
      <c r="R27" s="100">
        <v>0</v>
      </c>
      <c r="S27" s="100">
        <v>0</v>
      </c>
      <c r="T27" s="100">
        <v>0</v>
      </c>
      <c r="U27" s="100">
        <v>0</v>
      </c>
      <c r="V27" s="100">
        <v>59205849</v>
      </c>
      <c r="W27" s="100">
        <v>79627163</v>
      </c>
      <c r="X27" s="100">
        <v>-20421314</v>
      </c>
      <c r="Y27" s="101">
        <v>-25.65</v>
      </c>
      <c r="Z27" s="102">
        <v>106169551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64960278</v>
      </c>
      <c r="F28" s="60">
        <v>0</v>
      </c>
      <c r="G28" s="60">
        <v>0</v>
      </c>
      <c r="H28" s="60">
        <v>5446091</v>
      </c>
      <c r="I28" s="60">
        <v>5446091</v>
      </c>
      <c r="J28" s="60">
        <v>4313334</v>
      </c>
      <c r="K28" s="60">
        <v>6116593</v>
      </c>
      <c r="L28" s="60">
        <v>6229752</v>
      </c>
      <c r="M28" s="60">
        <v>16659679</v>
      </c>
      <c r="N28" s="60">
        <v>0</v>
      </c>
      <c r="O28" s="60">
        <v>4660781</v>
      </c>
      <c r="P28" s="60">
        <v>1841309</v>
      </c>
      <c r="Q28" s="60">
        <v>6502090</v>
      </c>
      <c r="R28" s="60">
        <v>0</v>
      </c>
      <c r="S28" s="60">
        <v>0</v>
      </c>
      <c r="T28" s="60">
        <v>0</v>
      </c>
      <c r="U28" s="60">
        <v>0</v>
      </c>
      <c r="V28" s="60">
        <v>28607860</v>
      </c>
      <c r="W28" s="60">
        <v>48720209</v>
      </c>
      <c r="X28" s="60">
        <v>-20112349</v>
      </c>
      <c r="Y28" s="61">
        <v>-41.28</v>
      </c>
      <c r="Z28" s="62">
        <v>64960278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41209273</v>
      </c>
      <c r="F31" s="60">
        <v>0</v>
      </c>
      <c r="G31" s="60">
        <v>0</v>
      </c>
      <c r="H31" s="60">
        <v>12058873</v>
      </c>
      <c r="I31" s="60">
        <v>12058873</v>
      </c>
      <c r="J31" s="60">
        <v>6729288</v>
      </c>
      <c r="K31" s="60">
        <v>1057553</v>
      </c>
      <c r="L31" s="60">
        <v>3524940</v>
      </c>
      <c r="M31" s="60">
        <v>11311781</v>
      </c>
      <c r="N31" s="60">
        <v>3676584</v>
      </c>
      <c r="O31" s="60">
        <v>2930322</v>
      </c>
      <c r="P31" s="60">
        <v>620429</v>
      </c>
      <c r="Q31" s="60">
        <v>7227335</v>
      </c>
      <c r="R31" s="60">
        <v>0</v>
      </c>
      <c r="S31" s="60">
        <v>0</v>
      </c>
      <c r="T31" s="60">
        <v>0</v>
      </c>
      <c r="U31" s="60">
        <v>0</v>
      </c>
      <c r="V31" s="60">
        <v>30597989</v>
      </c>
      <c r="W31" s="60">
        <v>30906955</v>
      </c>
      <c r="X31" s="60">
        <v>-308966</v>
      </c>
      <c r="Y31" s="61">
        <v>-1</v>
      </c>
      <c r="Z31" s="62">
        <v>41209273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106169551</v>
      </c>
      <c r="F32" s="100">
        <f t="shared" si="5"/>
        <v>0</v>
      </c>
      <c r="G32" s="100">
        <f t="shared" si="5"/>
        <v>0</v>
      </c>
      <c r="H32" s="100">
        <f t="shared" si="5"/>
        <v>17504964</v>
      </c>
      <c r="I32" s="100">
        <f t="shared" si="5"/>
        <v>17504964</v>
      </c>
      <c r="J32" s="100">
        <f t="shared" si="5"/>
        <v>11042622</v>
      </c>
      <c r="K32" s="100">
        <f t="shared" si="5"/>
        <v>7174146</v>
      </c>
      <c r="L32" s="100">
        <f t="shared" si="5"/>
        <v>9754692</v>
      </c>
      <c r="M32" s="100">
        <f t="shared" si="5"/>
        <v>27971460</v>
      </c>
      <c r="N32" s="100">
        <f t="shared" si="5"/>
        <v>3676584</v>
      </c>
      <c r="O32" s="100">
        <f t="shared" si="5"/>
        <v>7591103</v>
      </c>
      <c r="P32" s="100">
        <f t="shared" si="5"/>
        <v>2461738</v>
      </c>
      <c r="Q32" s="100">
        <f t="shared" si="5"/>
        <v>13729425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59205849</v>
      </c>
      <c r="W32" s="100">
        <f t="shared" si="5"/>
        <v>79627164</v>
      </c>
      <c r="X32" s="100">
        <f t="shared" si="5"/>
        <v>-20421315</v>
      </c>
      <c r="Y32" s="101">
        <f>+IF(W32&lt;&gt;0,(X32/W32)*100,0)</f>
        <v>-25.64616642632155</v>
      </c>
      <c r="Z32" s="102">
        <f t="shared" si="5"/>
        <v>106169551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0</v>
      </c>
      <c r="E35" s="60">
        <v>168286438</v>
      </c>
      <c r="F35" s="60">
        <v>0</v>
      </c>
      <c r="G35" s="60">
        <v>0</v>
      </c>
      <c r="H35" s="60">
        <v>284207999</v>
      </c>
      <c r="I35" s="60">
        <v>284207999</v>
      </c>
      <c r="J35" s="60">
        <v>218432217</v>
      </c>
      <c r="K35" s="60">
        <v>223819670</v>
      </c>
      <c r="L35" s="60">
        <v>276432229</v>
      </c>
      <c r="M35" s="60">
        <v>276432229</v>
      </c>
      <c r="N35" s="60">
        <v>251625340</v>
      </c>
      <c r="O35" s="60">
        <v>288031247</v>
      </c>
      <c r="P35" s="60">
        <v>371658264</v>
      </c>
      <c r="Q35" s="60">
        <v>371658264</v>
      </c>
      <c r="R35" s="60">
        <v>0</v>
      </c>
      <c r="S35" s="60">
        <v>0</v>
      </c>
      <c r="T35" s="60">
        <v>0</v>
      </c>
      <c r="U35" s="60">
        <v>0</v>
      </c>
      <c r="V35" s="60">
        <v>371658264</v>
      </c>
      <c r="W35" s="60">
        <v>126214829</v>
      </c>
      <c r="X35" s="60">
        <v>245443435</v>
      </c>
      <c r="Y35" s="61">
        <v>194.46</v>
      </c>
      <c r="Z35" s="62">
        <v>168286438</v>
      </c>
    </row>
    <row r="36" spans="1:26" ht="12.75">
      <c r="A36" s="58" t="s">
        <v>57</v>
      </c>
      <c r="B36" s="19">
        <v>0</v>
      </c>
      <c r="C36" s="19">
        <v>0</v>
      </c>
      <c r="D36" s="59">
        <v>0</v>
      </c>
      <c r="E36" s="60">
        <v>4031525375</v>
      </c>
      <c r="F36" s="60">
        <v>0</v>
      </c>
      <c r="G36" s="60">
        <v>0</v>
      </c>
      <c r="H36" s="60">
        <v>1220868788</v>
      </c>
      <c r="I36" s="60">
        <v>1220868788</v>
      </c>
      <c r="J36" s="60">
        <v>1231913409</v>
      </c>
      <c r="K36" s="60">
        <v>1235853793</v>
      </c>
      <c r="L36" s="60">
        <v>1245611214</v>
      </c>
      <c r="M36" s="60">
        <v>1245611214</v>
      </c>
      <c r="N36" s="60">
        <v>1249291746</v>
      </c>
      <c r="O36" s="60">
        <v>1498124871</v>
      </c>
      <c r="P36" s="60">
        <v>1561664285</v>
      </c>
      <c r="Q36" s="60">
        <v>1561664285</v>
      </c>
      <c r="R36" s="60">
        <v>0</v>
      </c>
      <c r="S36" s="60">
        <v>0</v>
      </c>
      <c r="T36" s="60">
        <v>0</v>
      </c>
      <c r="U36" s="60">
        <v>0</v>
      </c>
      <c r="V36" s="60">
        <v>1561664285</v>
      </c>
      <c r="W36" s="60">
        <v>3023644031</v>
      </c>
      <c r="X36" s="60">
        <v>-1461979746</v>
      </c>
      <c r="Y36" s="61">
        <v>-48.35</v>
      </c>
      <c r="Z36" s="62">
        <v>4031525375</v>
      </c>
    </row>
    <row r="37" spans="1:26" ht="12.75">
      <c r="A37" s="58" t="s">
        <v>58</v>
      </c>
      <c r="B37" s="19">
        <v>0</v>
      </c>
      <c r="C37" s="19">
        <v>0</v>
      </c>
      <c r="D37" s="59">
        <v>0</v>
      </c>
      <c r="E37" s="60">
        <v>114619002</v>
      </c>
      <c r="F37" s="60">
        <v>0</v>
      </c>
      <c r="G37" s="60">
        <v>0</v>
      </c>
      <c r="H37" s="60">
        <v>72942480</v>
      </c>
      <c r="I37" s="60">
        <v>72942480</v>
      </c>
      <c r="J37" s="60">
        <v>76316891</v>
      </c>
      <c r="K37" s="60">
        <v>72637480</v>
      </c>
      <c r="L37" s="60">
        <v>72671380</v>
      </c>
      <c r="M37" s="60">
        <v>72671380</v>
      </c>
      <c r="N37" s="60">
        <v>72700337</v>
      </c>
      <c r="O37" s="60">
        <v>121092961</v>
      </c>
      <c r="P37" s="60">
        <v>120942923</v>
      </c>
      <c r="Q37" s="60">
        <v>120942923</v>
      </c>
      <c r="R37" s="60">
        <v>0</v>
      </c>
      <c r="S37" s="60">
        <v>0</v>
      </c>
      <c r="T37" s="60">
        <v>0</v>
      </c>
      <c r="U37" s="60">
        <v>0</v>
      </c>
      <c r="V37" s="60">
        <v>120942923</v>
      </c>
      <c r="W37" s="60">
        <v>85964252</v>
      </c>
      <c r="X37" s="60">
        <v>34978671</v>
      </c>
      <c r="Y37" s="61">
        <v>40.69</v>
      </c>
      <c r="Z37" s="62">
        <v>114619002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21381913</v>
      </c>
      <c r="F38" s="60">
        <v>0</v>
      </c>
      <c r="G38" s="60">
        <v>0</v>
      </c>
      <c r="H38" s="60">
        <v>16885504</v>
      </c>
      <c r="I38" s="60">
        <v>16885504</v>
      </c>
      <c r="J38" s="60">
        <v>16885504</v>
      </c>
      <c r="K38" s="60">
        <v>16885504</v>
      </c>
      <c r="L38" s="60">
        <v>166885504</v>
      </c>
      <c r="M38" s="60">
        <v>166885504</v>
      </c>
      <c r="N38" s="60">
        <v>16885504</v>
      </c>
      <c r="O38" s="60">
        <v>15929120</v>
      </c>
      <c r="P38" s="60">
        <v>15929120</v>
      </c>
      <c r="Q38" s="60">
        <v>15929120</v>
      </c>
      <c r="R38" s="60">
        <v>0</v>
      </c>
      <c r="S38" s="60">
        <v>0</v>
      </c>
      <c r="T38" s="60">
        <v>0</v>
      </c>
      <c r="U38" s="60">
        <v>0</v>
      </c>
      <c r="V38" s="60">
        <v>15929120</v>
      </c>
      <c r="W38" s="60">
        <v>16036435</v>
      </c>
      <c r="X38" s="60">
        <v>-107315</v>
      </c>
      <c r="Y38" s="61">
        <v>-0.67</v>
      </c>
      <c r="Z38" s="62">
        <v>21381913</v>
      </c>
    </row>
    <row r="39" spans="1:26" ht="12.75">
      <c r="A39" s="58" t="s">
        <v>60</v>
      </c>
      <c r="B39" s="19">
        <v>0</v>
      </c>
      <c r="C39" s="19">
        <v>0</v>
      </c>
      <c r="D39" s="59">
        <v>0</v>
      </c>
      <c r="E39" s="60">
        <v>4063810898</v>
      </c>
      <c r="F39" s="60">
        <v>0</v>
      </c>
      <c r="G39" s="60">
        <v>0</v>
      </c>
      <c r="H39" s="60">
        <v>1415248803</v>
      </c>
      <c r="I39" s="60">
        <v>1415248803</v>
      </c>
      <c r="J39" s="60">
        <v>1357143231</v>
      </c>
      <c r="K39" s="60">
        <v>1370150479</v>
      </c>
      <c r="L39" s="60">
        <v>1282486559</v>
      </c>
      <c r="M39" s="60">
        <v>1282486559</v>
      </c>
      <c r="N39" s="60">
        <v>1411331245</v>
      </c>
      <c r="O39" s="60">
        <v>1649134037</v>
      </c>
      <c r="P39" s="60">
        <v>1796450506</v>
      </c>
      <c r="Q39" s="60">
        <v>1796450506</v>
      </c>
      <c r="R39" s="60">
        <v>0</v>
      </c>
      <c r="S39" s="60">
        <v>0</v>
      </c>
      <c r="T39" s="60">
        <v>0</v>
      </c>
      <c r="U39" s="60">
        <v>0</v>
      </c>
      <c r="V39" s="60">
        <v>1796450506</v>
      </c>
      <c r="W39" s="60">
        <v>3047858174</v>
      </c>
      <c r="X39" s="60">
        <v>-1251407668</v>
      </c>
      <c r="Y39" s="61">
        <v>-41.06</v>
      </c>
      <c r="Z39" s="62">
        <v>4063810898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0</v>
      </c>
      <c r="E42" s="60">
        <v>-32505642</v>
      </c>
      <c r="F42" s="60">
        <v>0</v>
      </c>
      <c r="G42" s="60">
        <v>-29172924</v>
      </c>
      <c r="H42" s="60">
        <v>53239198</v>
      </c>
      <c r="I42" s="60">
        <v>24066274</v>
      </c>
      <c r="J42" s="60">
        <v>-41258370</v>
      </c>
      <c r="K42" s="60">
        <v>-11555344</v>
      </c>
      <c r="L42" s="60">
        <v>27720280</v>
      </c>
      <c r="M42" s="60">
        <v>-25093434</v>
      </c>
      <c r="N42" s="60">
        <v>-5105652</v>
      </c>
      <c r="O42" s="60">
        <v>1328858</v>
      </c>
      <c r="P42" s="60">
        <v>106747639</v>
      </c>
      <c r="Q42" s="60">
        <v>102970845</v>
      </c>
      <c r="R42" s="60">
        <v>0</v>
      </c>
      <c r="S42" s="60">
        <v>0</v>
      </c>
      <c r="T42" s="60">
        <v>0</v>
      </c>
      <c r="U42" s="60">
        <v>0</v>
      </c>
      <c r="V42" s="60">
        <v>101943685</v>
      </c>
      <c r="W42" s="60">
        <v>26285890</v>
      </c>
      <c r="X42" s="60">
        <v>75657795</v>
      </c>
      <c r="Y42" s="61">
        <v>287.83</v>
      </c>
      <c r="Z42" s="62">
        <v>-32505642</v>
      </c>
    </row>
    <row r="43" spans="1:26" ht="12.75">
      <c r="A43" s="58" t="s">
        <v>63</v>
      </c>
      <c r="B43" s="19">
        <v>0</v>
      </c>
      <c r="C43" s="19">
        <v>0</v>
      </c>
      <c r="D43" s="59">
        <v>0</v>
      </c>
      <c r="E43" s="60">
        <v>-71563599</v>
      </c>
      <c r="F43" s="60">
        <v>0</v>
      </c>
      <c r="G43" s="60">
        <v>-528495</v>
      </c>
      <c r="H43" s="60">
        <v>-17504963</v>
      </c>
      <c r="I43" s="60">
        <v>-18033458</v>
      </c>
      <c r="J43" s="60">
        <v>-11042622</v>
      </c>
      <c r="K43" s="60">
        <v>-7174145</v>
      </c>
      <c r="L43" s="60">
        <v>5845308</v>
      </c>
      <c r="M43" s="60">
        <v>-12371459</v>
      </c>
      <c r="N43" s="60">
        <v>-3676583</v>
      </c>
      <c r="O43" s="60">
        <v>-7591103</v>
      </c>
      <c r="P43" s="60">
        <v>-2461738</v>
      </c>
      <c r="Q43" s="60">
        <v>-13729424</v>
      </c>
      <c r="R43" s="60">
        <v>0</v>
      </c>
      <c r="S43" s="60">
        <v>0</v>
      </c>
      <c r="T43" s="60">
        <v>0</v>
      </c>
      <c r="U43" s="60">
        <v>0</v>
      </c>
      <c r="V43" s="60">
        <v>-44134341</v>
      </c>
      <c r="W43" s="60">
        <v>-46765344</v>
      </c>
      <c r="X43" s="60">
        <v>2631003</v>
      </c>
      <c r="Y43" s="61">
        <v>-5.63</v>
      </c>
      <c r="Z43" s="62">
        <v>-71563599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0</v>
      </c>
      <c r="E45" s="100">
        <v>88676788</v>
      </c>
      <c r="F45" s="100">
        <v>0</v>
      </c>
      <c r="G45" s="100">
        <v>-29701419</v>
      </c>
      <c r="H45" s="100">
        <v>6032816</v>
      </c>
      <c r="I45" s="100">
        <v>6032816</v>
      </c>
      <c r="J45" s="100">
        <v>-46268176</v>
      </c>
      <c r="K45" s="100">
        <v>-64997665</v>
      </c>
      <c r="L45" s="100">
        <v>-31432077</v>
      </c>
      <c r="M45" s="100">
        <v>-31432077</v>
      </c>
      <c r="N45" s="100">
        <v>-40214312</v>
      </c>
      <c r="O45" s="100">
        <v>-46476557</v>
      </c>
      <c r="P45" s="100">
        <v>57809344</v>
      </c>
      <c r="Q45" s="100">
        <v>57809344</v>
      </c>
      <c r="R45" s="100">
        <v>0</v>
      </c>
      <c r="S45" s="100">
        <v>0</v>
      </c>
      <c r="T45" s="100">
        <v>0</v>
      </c>
      <c r="U45" s="100">
        <v>0</v>
      </c>
      <c r="V45" s="100">
        <v>57809344</v>
      </c>
      <c r="W45" s="100">
        <v>172266575</v>
      </c>
      <c r="X45" s="100">
        <v>-114457231</v>
      </c>
      <c r="Y45" s="101">
        <v>-66.44</v>
      </c>
      <c r="Z45" s="102">
        <v>88676788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29355068</v>
      </c>
      <c r="C49" s="52">
        <v>0</v>
      </c>
      <c r="D49" s="129">
        <v>15452560</v>
      </c>
      <c r="E49" s="54">
        <v>12586851</v>
      </c>
      <c r="F49" s="54">
        <v>0</v>
      </c>
      <c r="G49" s="54">
        <v>0</v>
      </c>
      <c r="H49" s="54">
        <v>0</v>
      </c>
      <c r="I49" s="54">
        <v>515795498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573189977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9177056</v>
      </c>
      <c r="C51" s="52">
        <v>0</v>
      </c>
      <c r="D51" s="129">
        <v>1175231</v>
      </c>
      <c r="E51" s="54">
        <v>3355693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13707980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118.23137799911048</v>
      </c>
      <c r="I58" s="7">
        <f t="shared" si="6"/>
        <v>167.6849114103726</v>
      </c>
      <c r="J58" s="7">
        <f t="shared" si="6"/>
        <v>749.1582178402009</v>
      </c>
      <c r="K58" s="7">
        <f t="shared" si="6"/>
        <v>351.3520907595204</v>
      </c>
      <c r="L58" s="7">
        <f t="shared" si="6"/>
        <v>54.851562048039085</v>
      </c>
      <c r="M58" s="7">
        <f t="shared" si="6"/>
        <v>139.3772893407457</v>
      </c>
      <c r="N58" s="7">
        <f t="shared" si="6"/>
        <v>78.61588766909875</v>
      </c>
      <c r="O58" s="7">
        <f t="shared" si="6"/>
        <v>56.256539388843215</v>
      </c>
      <c r="P58" s="7">
        <f t="shared" si="6"/>
        <v>95.13020623432443</v>
      </c>
      <c r="Q58" s="7">
        <f t="shared" si="6"/>
        <v>73.53105558484685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107.97067946199546</v>
      </c>
      <c r="W58" s="7">
        <f t="shared" si="6"/>
        <v>65.50827099043246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999.9109924343569</v>
      </c>
      <c r="M59" s="10">
        <f t="shared" si="7"/>
        <v>3607.898286150241</v>
      </c>
      <c r="N59" s="10">
        <f t="shared" si="7"/>
        <v>0</v>
      </c>
      <c r="O59" s="10">
        <f t="shared" si="7"/>
        <v>9062178.723404255</v>
      </c>
      <c r="P59" s="10">
        <f t="shared" si="7"/>
        <v>6248.613038038251</v>
      </c>
      <c r="Q59" s="10">
        <f t="shared" si="7"/>
        <v>13479.35831333912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7192.688539751159</v>
      </c>
      <c r="W59" s="10">
        <f t="shared" si="7"/>
        <v>66.24098893164032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99.01607494573904</v>
      </c>
      <c r="I60" s="13">
        <f t="shared" si="7"/>
        <v>147.69016441693702</v>
      </c>
      <c r="J60" s="13">
        <f t="shared" si="7"/>
        <v>582.0410556999822</v>
      </c>
      <c r="K60" s="13">
        <f t="shared" si="7"/>
        <v>360.85726742816655</v>
      </c>
      <c r="L60" s="13">
        <f t="shared" si="7"/>
        <v>46.74147118798926</v>
      </c>
      <c r="M60" s="13">
        <f t="shared" si="7"/>
        <v>118.06825655408836</v>
      </c>
      <c r="N60" s="13">
        <f t="shared" si="7"/>
        <v>66.60429107486931</v>
      </c>
      <c r="O60" s="13">
        <f t="shared" si="7"/>
        <v>46.582766020230494</v>
      </c>
      <c r="P60" s="13">
        <f t="shared" si="7"/>
        <v>68.59012660785743</v>
      </c>
      <c r="Q60" s="13">
        <f t="shared" si="7"/>
        <v>57.6857758436112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89.06809800234402</v>
      </c>
      <c r="W60" s="13">
        <f t="shared" si="7"/>
        <v>71.47905555243949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108.06608943630447</v>
      </c>
      <c r="I61" s="13">
        <f t="shared" si="7"/>
        <v>164.15390836485946</v>
      </c>
      <c r="J61" s="13">
        <f t="shared" si="7"/>
        <v>543.5560901705635</v>
      </c>
      <c r="K61" s="13">
        <f t="shared" si="7"/>
        <v>343.1910533166597</v>
      </c>
      <c r="L61" s="13">
        <f t="shared" si="7"/>
        <v>55.37792281614309</v>
      </c>
      <c r="M61" s="13">
        <f t="shared" si="7"/>
        <v>132.87062660257484</v>
      </c>
      <c r="N61" s="13">
        <f t="shared" si="7"/>
        <v>80.28779724404606</v>
      </c>
      <c r="O61" s="13">
        <f t="shared" si="7"/>
        <v>48.78836788934899</v>
      </c>
      <c r="P61" s="13">
        <f t="shared" si="7"/>
        <v>71.88014655981092</v>
      </c>
      <c r="Q61" s="13">
        <f t="shared" si="7"/>
        <v>61.753823310567704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97.79859565430688</v>
      </c>
      <c r="W61" s="13">
        <f t="shared" si="7"/>
        <v>77.3787327578966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49.68223597982156</v>
      </c>
      <c r="I64" s="13">
        <f t="shared" si="7"/>
        <v>57.94160198099798</v>
      </c>
      <c r="J64" s="13">
        <f t="shared" si="7"/>
        <v>0</v>
      </c>
      <c r="K64" s="13">
        <f t="shared" si="7"/>
        <v>1025.363602125119</v>
      </c>
      <c r="L64" s="13">
        <f t="shared" si="7"/>
        <v>12.649187825864608</v>
      </c>
      <c r="M64" s="13">
        <f t="shared" si="7"/>
        <v>45.29493282060932</v>
      </c>
      <c r="N64" s="13">
        <f t="shared" si="7"/>
        <v>25.906134069495174</v>
      </c>
      <c r="O64" s="13">
        <f t="shared" si="7"/>
        <v>26.64894119030416</v>
      </c>
      <c r="P64" s="13">
        <f t="shared" si="7"/>
        <v>49.598152840876594</v>
      </c>
      <c r="Q64" s="13">
        <f t="shared" si="7"/>
        <v>33.84438167085017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41.16802071913161</v>
      </c>
      <c r="W64" s="13">
        <f t="shared" si="7"/>
        <v>38.6381019791639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9.284825196917206</v>
      </c>
      <c r="I66" s="16">
        <f t="shared" si="7"/>
        <v>11.860449964431037</v>
      </c>
      <c r="J66" s="16">
        <f t="shared" si="7"/>
        <v>0</v>
      </c>
      <c r="K66" s="16">
        <f t="shared" si="7"/>
        <v>12.854052799342616</v>
      </c>
      <c r="L66" s="16">
        <f t="shared" si="7"/>
        <v>10.490259586126207</v>
      </c>
      <c r="M66" s="16">
        <f t="shared" si="7"/>
        <v>17.296832835665036</v>
      </c>
      <c r="N66" s="16">
        <f t="shared" si="7"/>
        <v>6.15491839242965</v>
      </c>
      <c r="O66" s="16">
        <f t="shared" si="7"/>
        <v>18.10273289043683</v>
      </c>
      <c r="P66" s="16">
        <f t="shared" si="7"/>
        <v>72.93943941483255</v>
      </c>
      <c r="Q66" s="16">
        <f t="shared" si="7"/>
        <v>23.911645539198638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19.08802500760529</v>
      </c>
      <c r="W66" s="16">
        <f t="shared" si="7"/>
        <v>10.215681859607363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>
        <v>24071554</v>
      </c>
      <c r="I67" s="26">
        <v>24071554</v>
      </c>
      <c r="J67" s="26">
        <v>3171545</v>
      </c>
      <c r="K67" s="26">
        <v>6860856</v>
      </c>
      <c r="L67" s="26">
        <v>40085739</v>
      </c>
      <c r="M67" s="26">
        <v>50118140</v>
      </c>
      <c r="N67" s="26">
        <v>19627511</v>
      </c>
      <c r="O67" s="26">
        <v>40246498</v>
      </c>
      <c r="P67" s="26">
        <v>27567574</v>
      </c>
      <c r="Q67" s="26">
        <v>87441583</v>
      </c>
      <c r="R67" s="26"/>
      <c r="S67" s="26"/>
      <c r="T67" s="26"/>
      <c r="U67" s="26"/>
      <c r="V67" s="26">
        <v>161631277</v>
      </c>
      <c r="W67" s="26">
        <v>301959000</v>
      </c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>
        <v>440412</v>
      </c>
      <c r="M68" s="21">
        <v>440412</v>
      </c>
      <c r="N68" s="21"/>
      <c r="O68" s="21">
        <v>47</v>
      </c>
      <c r="P68" s="21">
        <v>117487</v>
      </c>
      <c r="Q68" s="21">
        <v>117534</v>
      </c>
      <c r="R68" s="21"/>
      <c r="S68" s="21"/>
      <c r="T68" s="21"/>
      <c r="U68" s="21"/>
      <c r="V68" s="21">
        <v>557946</v>
      </c>
      <c r="W68" s="21">
        <v>71489997</v>
      </c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>
        <v>21431612</v>
      </c>
      <c r="I69" s="21">
        <v>21431612</v>
      </c>
      <c r="J69" s="21">
        <v>3171545</v>
      </c>
      <c r="K69" s="21">
        <v>4818823</v>
      </c>
      <c r="L69" s="21">
        <v>37033323</v>
      </c>
      <c r="M69" s="21">
        <v>45023691</v>
      </c>
      <c r="N69" s="21">
        <v>16509663</v>
      </c>
      <c r="O69" s="21">
        <v>38961877</v>
      </c>
      <c r="P69" s="21">
        <v>26168676</v>
      </c>
      <c r="Q69" s="21">
        <v>81640216</v>
      </c>
      <c r="R69" s="21"/>
      <c r="S69" s="21"/>
      <c r="T69" s="21"/>
      <c r="U69" s="21"/>
      <c r="V69" s="21">
        <v>148095519</v>
      </c>
      <c r="W69" s="21">
        <v>207152253</v>
      </c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>
        <v>18109581</v>
      </c>
      <c r="I70" s="21">
        <v>18109581</v>
      </c>
      <c r="J70" s="21">
        <v>3171545</v>
      </c>
      <c r="K70" s="21">
        <v>4694030</v>
      </c>
      <c r="L70" s="21">
        <v>29548044</v>
      </c>
      <c r="M70" s="21">
        <v>37413619</v>
      </c>
      <c r="N70" s="21">
        <v>12355504</v>
      </c>
      <c r="O70" s="21">
        <v>35082266</v>
      </c>
      <c r="P70" s="21">
        <v>22304341</v>
      </c>
      <c r="Q70" s="21">
        <v>69742111</v>
      </c>
      <c r="R70" s="21"/>
      <c r="S70" s="21"/>
      <c r="T70" s="21"/>
      <c r="U70" s="21"/>
      <c r="V70" s="21">
        <v>125265311</v>
      </c>
      <c r="W70" s="21">
        <v>175605750</v>
      </c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>
        <v>3321962</v>
      </c>
      <c r="I73" s="21">
        <v>3321962</v>
      </c>
      <c r="J73" s="21"/>
      <c r="K73" s="21">
        <v>124793</v>
      </c>
      <c r="L73" s="21">
        <v>7485279</v>
      </c>
      <c r="M73" s="21">
        <v>7610072</v>
      </c>
      <c r="N73" s="21">
        <v>4154159</v>
      </c>
      <c r="O73" s="21">
        <v>3878034</v>
      </c>
      <c r="P73" s="21">
        <v>3864529</v>
      </c>
      <c r="Q73" s="21">
        <v>11896722</v>
      </c>
      <c r="R73" s="21"/>
      <c r="S73" s="21"/>
      <c r="T73" s="21"/>
      <c r="U73" s="21"/>
      <c r="V73" s="21">
        <v>22828756</v>
      </c>
      <c r="W73" s="21">
        <v>31546503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>
        <v>69</v>
      </c>
      <c r="I74" s="21">
        <v>69</v>
      </c>
      <c r="J74" s="21"/>
      <c r="K74" s="21"/>
      <c r="L74" s="21"/>
      <c r="M74" s="21"/>
      <c r="N74" s="21"/>
      <c r="O74" s="21">
        <v>1577</v>
      </c>
      <c r="P74" s="21">
        <v>-194</v>
      </c>
      <c r="Q74" s="21">
        <v>1383</v>
      </c>
      <c r="R74" s="21"/>
      <c r="S74" s="21"/>
      <c r="T74" s="21"/>
      <c r="U74" s="21"/>
      <c r="V74" s="21">
        <v>1452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2639942</v>
      </c>
      <c r="I75" s="30">
        <v>2639942</v>
      </c>
      <c r="J75" s="30"/>
      <c r="K75" s="30">
        <v>2042033</v>
      </c>
      <c r="L75" s="30">
        <v>2612004</v>
      </c>
      <c r="M75" s="30">
        <v>4654037</v>
      </c>
      <c r="N75" s="30">
        <v>3117848</v>
      </c>
      <c r="O75" s="30">
        <v>1284574</v>
      </c>
      <c r="P75" s="30">
        <v>1281411</v>
      </c>
      <c r="Q75" s="30">
        <v>5683833</v>
      </c>
      <c r="R75" s="30"/>
      <c r="S75" s="30"/>
      <c r="T75" s="30"/>
      <c r="U75" s="30"/>
      <c r="V75" s="30">
        <v>12977812</v>
      </c>
      <c r="W75" s="30">
        <v>23316750</v>
      </c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>
        <v>303585244</v>
      </c>
      <c r="F76" s="34"/>
      <c r="G76" s="34">
        <v>11904234</v>
      </c>
      <c r="H76" s="34">
        <v>28460130</v>
      </c>
      <c r="I76" s="34">
        <v>40364364</v>
      </c>
      <c r="J76" s="34">
        <v>23759890</v>
      </c>
      <c r="K76" s="34">
        <v>24105761</v>
      </c>
      <c r="L76" s="34">
        <v>21987654</v>
      </c>
      <c r="M76" s="34">
        <v>69853305</v>
      </c>
      <c r="N76" s="34">
        <v>15430342</v>
      </c>
      <c r="O76" s="34">
        <v>22641287</v>
      </c>
      <c r="P76" s="34">
        <v>26225090</v>
      </c>
      <c r="Q76" s="34">
        <v>64296719</v>
      </c>
      <c r="R76" s="34"/>
      <c r="S76" s="34"/>
      <c r="T76" s="34"/>
      <c r="U76" s="34"/>
      <c r="V76" s="34">
        <v>174514388</v>
      </c>
      <c r="W76" s="34">
        <v>197808120</v>
      </c>
      <c r="X76" s="34"/>
      <c r="Y76" s="33"/>
      <c r="Z76" s="35">
        <v>303585244</v>
      </c>
    </row>
    <row r="77" spans="1:26" ht="12.75" hidden="1">
      <c r="A77" s="37" t="s">
        <v>31</v>
      </c>
      <c r="B77" s="19"/>
      <c r="C77" s="19"/>
      <c r="D77" s="20"/>
      <c r="E77" s="21">
        <v>73837299</v>
      </c>
      <c r="F77" s="21"/>
      <c r="G77" s="21">
        <v>1404597</v>
      </c>
      <c r="H77" s="21">
        <v>6994275</v>
      </c>
      <c r="I77" s="21">
        <v>8398872</v>
      </c>
      <c r="J77" s="21">
        <v>5031685</v>
      </c>
      <c r="K77" s="21">
        <v>6454204</v>
      </c>
      <c r="L77" s="21">
        <v>4403728</v>
      </c>
      <c r="M77" s="21">
        <v>15889617</v>
      </c>
      <c r="N77" s="21">
        <v>4242297</v>
      </c>
      <c r="O77" s="21">
        <v>4259224</v>
      </c>
      <c r="P77" s="21">
        <v>7341308</v>
      </c>
      <c r="Q77" s="21">
        <v>15842829</v>
      </c>
      <c r="R77" s="21"/>
      <c r="S77" s="21"/>
      <c r="T77" s="21"/>
      <c r="U77" s="21"/>
      <c r="V77" s="21">
        <v>40131318</v>
      </c>
      <c r="W77" s="21">
        <v>47355681</v>
      </c>
      <c r="X77" s="21"/>
      <c r="Y77" s="20"/>
      <c r="Z77" s="23">
        <v>73837299</v>
      </c>
    </row>
    <row r="78" spans="1:26" ht="12.75" hidden="1">
      <c r="A78" s="38" t="s">
        <v>32</v>
      </c>
      <c r="B78" s="19"/>
      <c r="C78" s="19"/>
      <c r="D78" s="20"/>
      <c r="E78" s="21">
        <v>226294506</v>
      </c>
      <c r="F78" s="21"/>
      <c r="G78" s="21">
        <v>10431642</v>
      </c>
      <c r="H78" s="21">
        <v>21220741</v>
      </c>
      <c r="I78" s="21">
        <v>31652383</v>
      </c>
      <c r="J78" s="21">
        <v>18459694</v>
      </c>
      <c r="K78" s="21">
        <v>17389073</v>
      </c>
      <c r="L78" s="21">
        <v>17309920</v>
      </c>
      <c r="M78" s="21">
        <v>53158687</v>
      </c>
      <c r="N78" s="21">
        <v>10996144</v>
      </c>
      <c r="O78" s="21">
        <v>18149520</v>
      </c>
      <c r="P78" s="21">
        <v>17949128</v>
      </c>
      <c r="Q78" s="21">
        <v>47094792</v>
      </c>
      <c r="R78" s="21"/>
      <c r="S78" s="21"/>
      <c r="T78" s="21"/>
      <c r="U78" s="21"/>
      <c r="V78" s="21">
        <v>131905862</v>
      </c>
      <c r="W78" s="21">
        <v>148070474</v>
      </c>
      <c r="X78" s="21"/>
      <c r="Y78" s="20"/>
      <c r="Z78" s="23">
        <v>226294506</v>
      </c>
    </row>
    <row r="79" spans="1:26" ht="12.75" hidden="1">
      <c r="A79" s="39" t="s">
        <v>103</v>
      </c>
      <c r="B79" s="19"/>
      <c r="C79" s="19"/>
      <c r="D79" s="20"/>
      <c r="E79" s="21">
        <v>201943423</v>
      </c>
      <c r="F79" s="21"/>
      <c r="G79" s="21">
        <v>10157269</v>
      </c>
      <c r="H79" s="21">
        <v>19570316</v>
      </c>
      <c r="I79" s="21">
        <v>29727585</v>
      </c>
      <c r="J79" s="21">
        <v>17239126</v>
      </c>
      <c r="K79" s="21">
        <v>16109491</v>
      </c>
      <c r="L79" s="21">
        <v>16363093</v>
      </c>
      <c r="M79" s="21">
        <v>49711710</v>
      </c>
      <c r="N79" s="21">
        <v>9919962</v>
      </c>
      <c r="O79" s="21">
        <v>17116065</v>
      </c>
      <c r="P79" s="21">
        <v>16032393</v>
      </c>
      <c r="Q79" s="21">
        <v>43068420</v>
      </c>
      <c r="R79" s="21"/>
      <c r="S79" s="21"/>
      <c r="T79" s="21"/>
      <c r="U79" s="21"/>
      <c r="V79" s="21">
        <v>122507715</v>
      </c>
      <c r="W79" s="21">
        <v>135881504</v>
      </c>
      <c r="X79" s="21"/>
      <c r="Y79" s="20"/>
      <c r="Z79" s="23">
        <v>201943423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>
        <v>24351083</v>
      </c>
      <c r="F82" s="21"/>
      <c r="G82" s="21">
        <v>274373</v>
      </c>
      <c r="H82" s="21">
        <v>1650425</v>
      </c>
      <c r="I82" s="21">
        <v>1924798</v>
      </c>
      <c r="J82" s="21">
        <v>1220568</v>
      </c>
      <c r="K82" s="21">
        <v>1279582</v>
      </c>
      <c r="L82" s="21">
        <v>946827</v>
      </c>
      <c r="M82" s="21">
        <v>3446977</v>
      </c>
      <c r="N82" s="21">
        <v>1076182</v>
      </c>
      <c r="O82" s="21">
        <v>1033455</v>
      </c>
      <c r="P82" s="21">
        <v>1916735</v>
      </c>
      <c r="Q82" s="21">
        <v>4026372</v>
      </c>
      <c r="R82" s="21"/>
      <c r="S82" s="21"/>
      <c r="T82" s="21"/>
      <c r="U82" s="21"/>
      <c r="V82" s="21">
        <v>9398147</v>
      </c>
      <c r="W82" s="21">
        <v>12188970</v>
      </c>
      <c r="X82" s="21"/>
      <c r="Y82" s="20"/>
      <c r="Z82" s="23">
        <v>24351083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>
        <v>3453439</v>
      </c>
      <c r="F84" s="30"/>
      <c r="G84" s="30">
        <v>67995</v>
      </c>
      <c r="H84" s="30">
        <v>245114</v>
      </c>
      <c r="I84" s="30">
        <v>313109</v>
      </c>
      <c r="J84" s="30">
        <v>268511</v>
      </c>
      <c r="K84" s="30">
        <v>262484</v>
      </c>
      <c r="L84" s="30">
        <v>274006</v>
      </c>
      <c r="M84" s="30">
        <v>805001</v>
      </c>
      <c r="N84" s="30">
        <v>191901</v>
      </c>
      <c r="O84" s="30">
        <v>232543</v>
      </c>
      <c r="P84" s="30">
        <v>934654</v>
      </c>
      <c r="Q84" s="30">
        <v>1359098</v>
      </c>
      <c r="R84" s="30"/>
      <c r="S84" s="30"/>
      <c r="T84" s="30"/>
      <c r="U84" s="30"/>
      <c r="V84" s="30">
        <v>2477208</v>
      </c>
      <c r="W84" s="30">
        <v>2381965</v>
      </c>
      <c r="X84" s="30"/>
      <c r="Y84" s="29"/>
      <c r="Z84" s="31">
        <v>3453439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18739311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14054483</v>
      </c>
      <c r="Y5" s="358">
        <f t="shared" si="0"/>
        <v>-14054483</v>
      </c>
      <c r="Z5" s="359">
        <f>+IF(X5&lt;&gt;0,+(Y5/X5)*100,0)</f>
        <v>-100</v>
      </c>
      <c r="AA5" s="360">
        <f>+AA6+AA8+AA11+AA13+AA15</f>
        <v>18739311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18739311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14054483</v>
      </c>
      <c r="Y6" s="59">
        <f t="shared" si="1"/>
        <v>-14054483</v>
      </c>
      <c r="Z6" s="61">
        <f>+IF(X6&lt;&gt;0,+(Y6/X6)*100,0)</f>
        <v>-100</v>
      </c>
      <c r="AA6" s="62">
        <f t="shared" si="1"/>
        <v>18739311</v>
      </c>
    </row>
    <row r="7" spans="1:27" ht="12.75">
      <c r="A7" s="291" t="s">
        <v>229</v>
      </c>
      <c r="B7" s="142"/>
      <c r="C7" s="60"/>
      <c r="D7" s="340"/>
      <c r="E7" s="60"/>
      <c r="F7" s="59">
        <v>18739311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14054483</v>
      </c>
      <c r="Y7" s="59">
        <v>-14054483</v>
      </c>
      <c r="Z7" s="61">
        <v>-100</v>
      </c>
      <c r="AA7" s="62">
        <v>18739311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18739311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14054483</v>
      </c>
      <c r="Y60" s="264">
        <f t="shared" si="14"/>
        <v>-14054483</v>
      </c>
      <c r="Z60" s="337">
        <f>+IF(X60&lt;&gt;0,+(Y60/X60)*100,0)</f>
        <v>-100</v>
      </c>
      <c r="AA60" s="232">
        <f>+AA57+AA54+AA51+AA40+AA37+AA34+AA22+AA5</f>
        <v>18739311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44522508</v>
      </c>
      <c r="J5" s="100">
        <f t="shared" si="0"/>
        <v>44522508</v>
      </c>
      <c r="K5" s="100">
        <f t="shared" si="0"/>
        <v>1339300</v>
      </c>
      <c r="L5" s="100">
        <f t="shared" si="0"/>
        <v>1644359</v>
      </c>
      <c r="M5" s="100">
        <f t="shared" si="0"/>
        <v>45632082</v>
      </c>
      <c r="N5" s="100">
        <f t="shared" si="0"/>
        <v>48615741</v>
      </c>
      <c r="O5" s="100">
        <f t="shared" si="0"/>
        <v>2549681</v>
      </c>
      <c r="P5" s="100">
        <f t="shared" si="0"/>
        <v>3749103</v>
      </c>
      <c r="Q5" s="100">
        <f t="shared" si="0"/>
        <v>24147722</v>
      </c>
      <c r="R5" s="100">
        <f t="shared" si="0"/>
        <v>30446506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123584755</v>
      </c>
      <c r="X5" s="100">
        <f t="shared" si="0"/>
        <v>285936003</v>
      </c>
      <c r="Y5" s="100">
        <f t="shared" si="0"/>
        <v>-162351248</v>
      </c>
      <c r="Z5" s="137">
        <f>+IF(X5&lt;&gt;0,+(Y5/X5)*100,0)</f>
        <v>-56.778875796203955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42479903</v>
      </c>
      <c r="J6" s="60">
        <v>42479903</v>
      </c>
      <c r="K6" s="60">
        <v>829987</v>
      </c>
      <c r="L6" s="60">
        <v>319389</v>
      </c>
      <c r="M6" s="60">
        <v>43198343</v>
      </c>
      <c r="N6" s="60">
        <v>44347719</v>
      </c>
      <c r="O6" s="60">
        <v>309814</v>
      </c>
      <c r="P6" s="60">
        <v>2685437</v>
      </c>
      <c r="Q6" s="60">
        <v>836510</v>
      </c>
      <c r="R6" s="60">
        <v>3831761</v>
      </c>
      <c r="S6" s="60"/>
      <c r="T6" s="60"/>
      <c r="U6" s="60"/>
      <c r="V6" s="60"/>
      <c r="W6" s="60">
        <v>90659383</v>
      </c>
      <c r="X6" s="60">
        <v>89066250</v>
      </c>
      <c r="Y6" s="60">
        <v>1593133</v>
      </c>
      <c r="Z6" s="140">
        <v>1.79</v>
      </c>
      <c r="AA6" s="155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>
        <v>1996682</v>
      </c>
      <c r="J7" s="159">
        <v>1996682</v>
      </c>
      <c r="K7" s="159">
        <v>486883</v>
      </c>
      <c r="L7" s="159">
        <v>1301483</v>
      </c>
      <c r="M7" s="159">
        <v>2374859</v>
      </c>
      <c r="N7" s="159">
        <v>4163225</v>
      </c>
      <c r="O7" s="159">
        <v>2225110</v>
      </c>
      <c r="P7" s="159">
        <v>1033962</v>
      </c>
      <c r="Q7" s="159">
        <v>18558293</v>
      </c>
      <c r="R7" s="159">
        <v>21817365</v>
      </c>
      <c r="S7" s="159"/>
      <c r="T7" s="159"/>
      <c r="U7" s="159"/>
      <c r="V7" s="159"/>
      <c r="W7" s="159">
        <v>27977272</v>
      </c>
      <c r="X7" s="159">
        <v>187883253</v>
      </c>
      <c r="Y7" s="159">
        <v>-159905981</v>
      </c>
      <c r="Z7" s="141">
        <v>-85.11</v>
      </c>
      <c r="AA7" s="157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45923</v>
      </c>
      <c r="J8" s="60">
        <v>45923</v>
      </c>
      <c r="K8" s="60">
        <v>22430</v>
      </c>
      <c r="L8" s="60">
        <v>23487</v>
      </c>
      <c r="M8" s="60">
        <v>58880</v>
      </c>
      <c r="N8" s="60">
        <v>104797</v>
      </c>
      <c r="O8" s="60">
        <v>14757</v>
      </c>
      <c r="P8" s="60">
        <v>29704</v>
      </c>
      <c r="Q8" s="60">
        <v>4752919</v>
      </c>
      <c r="R8" s="60">
        <v>4797380</v>
      </c>
      <c r="S8" s="60"/>
      <c r="T8" s="60"/>
      <c r="U8" s="60"/>
      <c r="V8" s="60"/>
      <c r="W8" s="60">
        <v>4948100</v>
      </c>
      <c r="X8" s="60">
        <v>8986500</v>
      </c>
      <c r="Y8" s="60">
        <v>-4038400</v>
      </c>
      <c r="Z8" s="140">
        <v>-44.94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1465053</v>
      </c>
      <c r="J9" s="100">
        <f t="shared" si="1"/>
        <v>1465053</v>
      </c>
      <c r="K9" s="100">
        <f t="shared" si="1"/>
        <v>745335</v>
      </c>
      <c r="L9" s="100">
        <f t="shared" si="1"/>
        <v>1162252</v>
      </c>
      <c r="M9" s="100">
        <f t="shared" si="1"/>
        <v>1126888</v>
      </c>
      <c r="N9" s="100">
        <f t="shared" si="1"/>
        <v>3034475</v>
      </c>
      <c r="O9" s="100">
        <f t="shared" si="1"/>
        <v>1908810</v>
      </c>
      <c r="P9" s="100">
        <f t="shared" si="1"/>
        <v>1171698</v>
      </c>
      <c r="Q9" s="100">
        <f t="shared" si="1"/>
        <v>6848293</v>
      </c>
      <c r="R9" s="100">
        <f t="shared" si="1"/>
        <v>9928801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14428329</v>
      </c>
      <c r="X9" s="100">
        <f t="shared" si="1"/>
        <v>29306250</v>
      </c>
      <c r="Y9" s="100">
        <f t="shared" si="1"/>
        <v>-14877921</v>
      </c>
      <c r="Z9" s="137">
        <f>+IF(X9&lt;&gt;0,+(Y9/X9)*100,0)</f>
        <v>-50.76705822136917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268730</v>
      </c>
      <c r="J10" s="60">
        <v>268730</v>
      </c>
      <c r="K10" s="60">
        <v>88764</v>
      </c>
      <c r="L10" s="60">
        <v>96676</v>
      </c>
      <c r="M10" s="60">
        <v>476437</v>
      </c>
      <c r="N10" s="60">
        <v>661877</v>
      </c>
      <c r="O10" s="60">
        <v>313944</v>
      </c>
      <c r="P10" s="60">
        <v>284336</v>
      </c>
      <c r="Q10" s="60">
        <v>5588652</v>
      </c>
      <c r="R10" s="60">
        <v>6186932</v>
      </c>
      <c r="S10" s="60"/>
      <c r="T10" s="60"/>
      <c r="U10" s="60"/>
      <c r="V10" s="60"/>
      <c r="W10" s="60">
        <v>7117539</v>
      </c>
      <c r="X10" s="60">
        <v>15423750</v>
      </c>
      <c r="Y10" s="60">
        <v>-8306211</v>
      </c>
      <c r="Z10" s="140">
        <v>-53.85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37773</v>
      </c>
      <c r="J11" s="60">
        <v>37773</v>
      </c>
      <c r="K11" s="60">
        <v>4704</v>
      </c>
      <c r="L11" s="60">
        <v>-26204</v>
      </c>
      <c r="M11" s="60">
        <v>17046</v>
      </c>
      <c r="N11" s="60">
        <v>-4454</v>
      </c>
      <c r="O11" s="60">
        <v>20623</v>
      </c>
      <c r="P11" s="60">
        <v>7605</v>
      </c>
      <c r="Q11" s="60"/>
      <c r="R11" s="60">
        <v>28228</v>
      </c>
      <c r="S11" s="60"/>
      <c r="T11" s="60"/>
      <c r="U11" s="60"/>
      <c r="V11" s="60"/>
      <c r="W11" s="60">
        <v>61547</v>
      </c>
      <c r="X11" s="60">
        <v>4043250</v>
      </c>
      <c r="Y11" s="60">
        <v>-3981703</v>
      </c>
      <c r="Z11" s="140">
        <v>-98.48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1158550</v>
      </c>
      <c r="J12" s="60">
        <v>1158550</v>
      </c>
      <c r="K12" s="60">
        <v>651867</v>
      </c>
      <c r="L12" s="60">
        <v>1091780</v>
      </c>
      <c r="M12" s="60">
        <v>633405</v>
      </c>
      <c r="N12" s="60">
        <v>2377052</v>
      </c>
      <c r="O12" s="60">
        <v>1574243</v>
      </c>
      <c r="P12" s="60">
        <v>879757</v>
      </c>
      <c r="Q12" s="60">
        <v>1259641</v>
      </c>
      <c r="R12" s="60">
        <v>3713641</v>
      </c>
      <c r="S12" s="60"/>
      <c r="T12" s="60"/>
      <c r="U12" s="60"/>
      <c r="V12" s="60"/>
      <c r="W12" s="60">
        <v>7249243</v>
      </c>
      <c r="X12" s="60">
        <v>9010503</v>
      </c>
      <c r="Y12" s="60">
        <v>-1761260</v>
      </c>
      <c r="Z12" s="140">
        <v>-19.55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828747</v>
      </c>
      <c r="Y13" s="60">
        <v>-828747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116245</v>
      </c>
      <c r="J15" s="100">
        <f t="shared" si="2"/>
        <v>116245</v>
      </c>
      <c r="K15" s="100">
        <f t="shared" si="2"/>
        <v>6429737</v>
      </c>
      <c r="L15" s="100">
        <f t="shared" si="2"/>
        <v>4978988</v>
      </c>
      <c r="M15" s="100">
        <f t="shared" si="2"/>
        <v>6806631</v>
      </c>
      <c r="N15" s="100">
        <f t="shared" si="2"/>
        <v>18215356</v>
      </c>
      <c r="O15" s="100">
        <f t="shared" si="2"/>
        <v>7431586</v>
      </c>
      <c r="P15" s="100">
        <f t="shared" si="2"/>
        <v>87221</v>
      </c>
      <c r="Q15" s="100">
        <f t="shared" si="2"/>
        <v>7143153</v>
      </c>
      <c r="R15" s="100">
        <f t="shared" si="2"/>
        <v>14661960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32993561</v>
      </c>
      <c r="X15" s="100">
        <f t="shared" si="2"/>
        <v>72528750</v>
      </c>
      <c r="Y15" s="100">
        <f t="shared" si="2"/>
        <v>-39535189</v>
      </c>
      <c r="Z15" s="137">
        <f>+IF(X15&lt;&gt;0,+(Y15/X15)*100,0)</f>
        <v>-54.509679265119004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116245</v>
      </c>
      <c r="J16" s="60">
        <v>116245</v>
      </c>
      <c r="K16" s="60">
        <v>1110804</v>
      </c>
      <c r="L16" s="60">
        <v>134079</v>
      </c>
      <c r="M16" s="60">
        <v>1947644</v>
      </c>
      <c r="N16" s="60">
        <v>3192527</v>
      </c>
      <c r="O16" s="60">
        <v>1830390</v>
      </c>
      <c r="P16" s="60">
        <v>85644</v>
      </c>
      <c r="Q16" s="60">
        <v>370698</v>
      </c>
      <c r="R16" s="60">
        <v>2286732</v>
      </c>
      <c r="S16" s="60"/>
      <c r="T16" s="60"/>
      <c r="U16" s="60"/>
      <c r="V16" s="60"/>
      <c r="W16" s="60">
        <v>5595504</v>
      </c>
      <c r="X16" s="60">
        <v>8766000</v>
      </c>
      <c r="Y16" s="60">
        <v>-3170496</v>
      </c>
      <c r="Z16" s="140">
        <v>-36.17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>
        <v>5318933</v>
      </c>
      <c r="L17" s="60">
        <v>4844909</v>
      </c>
      <c r="M17" s="60">
        <v>4858987</v>
      </c>
      <c r="N17" s="60">
        <v>15022829</v>
      </c>
      <c r="O17" s="60">
        <v>5601196</v>
      </c>
      <c r="P17" s="60">
        <v>1577</v>
      </c>
      <c r="Q17" s="60">
        <v>6772455</v>
      </c>
      <c r="R17" s="60">
        <v>12375228</v>
      </c>
      <c r="S17" s="60"/>
      <c r="T17" s="60"/>
      <c r="U17" s="60"/>
      <c r="V17" s="60"/>
      <c r="W17" s="60">
        <v>27398057</v>
      </c>
      <c r="X17" s="60">
        <v>63762750</v>
      </c>
      <c r="Y17" s="60">
        <v>-36364693</v>
      </c>
      <c r="Z17" s="140">
        <v>-57.03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22561066</v>
      </c>
      <c r="J19" s="100">
        <f t="shared" si="3"/>
        <v>22561066</v>
      </c>
      <c r="K19" s="100">
        <f t="shared" si="3"/>
        <v>3179497</v>
      </c>
      <c r="L19" s="100">
        <f t="shared" si="3"/>
        <v>6258359</v>
      </c>
      <c r="M19" s="100">
        <f t="shared" si="3"/>
        <v>37491177</v>
      </c>
      <c r="N19" s="100">
        <f t="shared" si="3"/>
        <v>46929033</v>
      </c>
      <c r="O19" s="100">
        <f t="shared" si="3"/>
        <v>16433236</v>
      </c>
      <c r="P19" s="100">
        <f t="shared" si="3"/>
        <v>38959944</v>
      </c>
      <c r="Q19" s="100">
        <f t="shared" si="3"/>
        <v>50754611</v>
      </c>
      <c r="R19" s="100">
        <f t="shared" si="3"/>
        <v>106147791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175637890</v>
      </c>
      <c r="X19" s="100">
        <f t="shared" si="3"/>
        <v>261522000</v>
      </c>
      <c r="Y19" s="100">
        <f t="shared" si="3"/>
        <v>-85884110</v>
      </c>
      <c r="Z19" s="137">
        <f>+IF(X19&lt;&gt;0,+(Y19/X19)*100,0)</f>
        <v>-32.8401090539228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18221848</v>
      </c>
      <c r="J20" s="60">
        <v>18221848</v>
      </c>
      <c r="K20" s="60">
        <v>3171545</v>
      </c>
      <c r="L20" s="60">
        <v>4778102</v>
      </c>
      <c r="M20" s="60">
        <v>29683439</v>
      </c>
      <c r="N20" s="60">
        <v>37633086</v>
      </c>
      <c r="O20" s="60">
        <v>12498508</v>
      </c>
      <c r="P20" s="60">
        <v>35276494</v>
      </c>
      <c r="Q20" s="60">
        <v>22506959</v>
      </c>
      <c r="R20" s="60">
        <v>70281961</v>
      </c>
      <c r="S20" s="60"/>
      <c r="T20" s="60"/>
      <c r="U20" s="60"/>
      <c r="V20" s="60"/>
      <c r="W20" s="60">
        <v>126136895</v>
      </c>
      <c r="X20" s="60">
        <v>212425497</v>
      </c>
      <c r="Y20" s="60">
        <v>-86288602</v>
      </c>
      <c r="Z20" s="140">
        <v>-40.62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7952</v>
      </c>
      <c r="L22" s="159"/>
      <c r="M22" s="159"/>
      <c r="N22" s="159">
        <v>7952</v>
      </c>
      <c r="O22" s="159"/>
      <c r="P22" s="159"/>
      <c r="Q22" s="159"/>
      <c r="R22" s="159"/>
      <c r="S22" s="159"/>
      <c r="T22" s="159"/>
      <c r="U22" s="159"/>
      <c r="V22" s="159"/>
      <c r="W22" s="159">
        <v>7952</v>
      </c>
      <c r="X22" s="159"/>
      <c r="Y22" s="159">
        <v>7952</v>
      </c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4339218</v>
      </c>
      <c r="J23" s="60">
        <v>4339218</v>
      </c>
      <c r="K23" s="60"/>
      <c r="L23" s="60">
        <v>1480257</v>
      </c>
      <c r="M23" s="60">
        <v>7807738</v>
      </c>
      <c r="N23" s="60">
        <v>9287995</v>
      </c>
      <c r="O23" s="60">
        <v>3934728</v>
      </c>
      <c r="P23" s="60">
        <v>3683450</v>
      </c>
      <c r="Q23" s="60">
        <v>28247652</v>
      </c>
      <c r="R23" s="60">
        <v>35865830</v>
      </c>
      <c r="S23" s="60"/>
      <c r="T23" s="60"/>
      <c r="U23" s="60"/>
      <c r="V23" s="60"/>
      <c r="W23" s="60">
        <v>49493043</v>
      </c>
      <c r="X23" s="60">
        <v>49096503</v>
      </c>
      <c r="Y23" s="60">
        <v>396540</v>
      </c>
      <c r="Z23" s="140">
        <v>0.81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>
        <v>352</v>
      </c>
      <c r="J24" s="100">
        <v>352</v>
      </c>
      <c r="K24" s="100"/>
      <c r="L24" s="100"/>
      <c r="M24" s="100">
        <v>705</v>
      </c>
      <c r="N24" s="100">
        <v>705</v>
      </c>
      <c r="O24" s="100">
        <v>352</v>
      </c>
      <c r="P24" s="100">
        <v>1599</v>
      </c>
      <c r="Q24" s="100">
        <v>199</v>
      </c>
      <c r="R24" s="100">
        <v>2150</v>
      </c>
      <c r="S24" s="100"/>
      <c r="T24" s="100"/>
      <c r="U24" s="100"/>
      <c r="V24" s="100"/>
      <c r="W24" s="100">
        <v>3207</v>
      </c>
      <c r="X24" s="100">
        <v>2250</v>
      </c>
      <c r="Y24" s="100">
        <v>957</v>
      </c>
      <c r="Z24" s="137">
        <v>42.53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0</v>
      </c>
      <c r="H25" s="73">
        <f t="shared" si="4"/>
        <v>0</v>
      </c>
      <c r="I25" s="73">
        <f t="shared" si="4"/>
        <v>68665224</v>
      </c>
      <c r="J25" s="73">
        <f t="shared" si="4"/>
        <v>68665224</v>
      </c>
      <c r="K25" s="73">
        <f t="shared" si="4"/>
        <v>11693869</v>
      </c>
      <c r="L25" s="73">
        <f t="shared" si="4"/>
        <v>14043958</v>
      </c>
      <c r="M25" s="73">
        <f t="shared" si="4"/>
        <v>91057483</v>
      </c>
      <c r="N25" s="73">
        <f t="shared" si="4"/>
        <v>116795310</v>
      </c>
      <c r="O25" s="73">
        <f t="shared" si="4"/>
        <v>28323665</v>
      </c>
      <c r="P25" s="73">
        <f t="shared" si="4"/>
        <v>43969565</v>
      </c>
      <c r="Q25" s="73">
        <f t="shared" si="4"/>
        <v>88893978</v>
      </c>
      <c r="R25" s="73">
        <f t="shared" si="4"/>
        <v>161187208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346647742</v>
      </c>
      <c r="X25" s="73">
        <f t="shared" si="4"/>
        <v>649295253</v>
      </c>
      <c r="Y25" s="73">
        <f t="shared" si="4"/>
        <v>-302647511</v>
      </c>
      <c r="Z25" s="170">
        <f>+IF(X25&lt;&gt;0,+(Y25/X25)*100,0)</f>
        <v>-46.611693155255516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0</v>
      </c>
      <c r="H28" s="100">
        <f t="shared" si="5"/>
        <v>0</v>
      </c>
      <c r="I28" s="100">
        <f t="shared" si="5"/>
        <v>18133752</v>
      </c>
      <c r="J28" s="100">
        <f t="shared" si="5"/>
        <v>18133752</v>
      </c>
      <c r="K28" s="100">
        <f t="shared" si="5"/>
        <v>18421955</v>
      </c>
      <c r="L28" s="100">
        <f t="shared" si="5"/>
        <v>12095526</v>
      </c>
      <c r="M28" s="100">
        <f t="shared" si="5"/>
        <v>11134734</v>
      </c>
      <c r="N28" s="100">
        <f t="shared" si="5"/>
        <v>41652215</v>
      </c>
      <c r="O28" s="100">
        <f t="shared" si="5"/>
        <v>12797419</v>
      </c>
      <c r="P28" s="100">
        <f t="shared" si="5"/>
        <v>15173316</v>
      </c>
      <c r="Q28" s="100">
        <f t="shared" si="5"/>
        <v>17917434</v>
      </c>
      <c r="R28" s="100">
        <f t="shared" si="5"/>
        <v>45888169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105674136</v>
      </c>
      <c r="X28" s="100">
        <f t="shared" si="5"/>
        <v>181284750</v>
      </c>
      <c r="Y28" s="100">
        <f t="shared" si="5"/>
        <v>-75610614</v>
      </c>
      <c r="Z28" s="137">
        <f>+IF(X28&lt;&gt;0,+(Y28/X28)*100,0)</f>
        <v>-41.70820435806101</v>
      </c>
      <c r="AA28" s="153">
        <f>SUM(AA29:AA31)</f>
        <v>0</v>
      </c>
    </row>
    <row r="29" spans="1:27" ht="12.75">
      <c r="A29" s="138" t="s">
        <v>75</v>
      </c>
      <c r="B29" s="136"/>
      <c r="C29" s="155"/>
      <c r="D29" s="155"/>
      <c r="E29" s="156"/>
      <c r="F29" s="60"/>
      <c r="G29" s="60"/>
      <c r="H29" s="60"/>
      <c r="I29" s="60">
        <v>6454420</v>
      </c>
      <c r="J29" s="60">
        <v>6454420</v>
      </c>
      <c r="K29" s="60">
        <v>9000329</v>
      </c>
      <c r="L29" s="60">
        <v>4617734</v>
      </c>
      <c r="M29" s="60">
        <v>2692327</v>
      </c>
      <c r="N29" s="60">
        <v>16310390</v>
      </c>
      <c r="O29" s="60">
        <v>5182098</v>
      </c>
      <c r="P29" s="60">
        <v>4491480</v>
      </c>
      <c r="Q29" s="60">
        <v>7239082</v>
      </c>
      <c r="R29" s="60">
        <v>16912660</v>
      </c>
      <c r="S29" s="60"/>
      <c r="T29" s="60"/>
      <c r="U29" s="60"/>
      <c r="V29" s="60"/>
      <c r="W29" s="60">
        <v>39677470</v>
      </c>
      <c r="X29" s="60">
        <v>74865753</v>
      </c>
      <c r="Y29" s="60">
        <v>-35188283</v>
      </c>
      <c r="Z29" s="140">
        <v>-47</v>
      </c>
      <c r="AA29" s="155"/>
    </row>
    <row r="30" spans="1:27" ht="12.75">
      <c r="A30" s="138" t="s">
        <v>76</v>
      </c>
      <c r="B30" s="136"/>
      <c r="C30" s="157"/>
      <c r="D30" s="157"/>
      <c r="E30" s="158"/>
      <c r="F30" s="159"/>
      <c r="G30" s="159"/>
      <c r="H30" s="159"/>
      <c r="I30" s="159">
        <v>6473520</v>
      </c>
      <c r="J30" s="159">
        <v>6473520</v>
      </c>
      <c r="K30" s="159">
        <v>5378235</v>
      </c>
      <c r="L30" s="159">
        <v>3487785</v>
      </c>
      <c r="M30" s="159">
        <v>4526003</v>
      </c>
      <c r="N30" s="159">
        <v>13392023</v>
      </c>
      <c r="O30" s="159">
        <v>5098988</v>
      </c>
      <c r="P30" s="159">
        <v>6232980</v>
      </c>
      <c r="Q30" s="159">
        <v>7046022</v>
      </c>
      <c r="R30" s="159">
        <v>18377990</v>
      </c>
      <c r="S30" s="159"/>
      <c r="T30" s="159"/>
      <c r="U30" s="159"/>
      <c r="V30" s="159"/>
      <c r="W30" s="159">
        <v>38243533</v>
      </c>
      <c r="X30" s="159">
        <v>74821500</v>
      </c>
      <c r="Y30" s="159">
        <v>-36577967</v>
      </c>
      <c r="Z30" s="141">
        <v>-48.89</v>
      </c>
      <c r="AA30" s="157"/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>
        <v>5205812</v>
      </c>
      <c r="J31" s="60">
        <v>5205812</v>
      </c>
      <c r="K31" s="60">
        <v>4043391</v>
      </c>
      <c r="L31" s="60">
        <v>3990007</v>
      </c>
      <c r="M31" s="60">
        <v>3916404</v>
      </c>
      <c r="N31" s="60">
        <v>11949802</v>
      </c>
      <c r="O31" s="60">
        <v>2516333</v>
      </c>
      <c r="P31" s="60">
        <v>4448856</v>
      </c>
      <c r="Q31" s="60">
        <v>3632330</v>
      </c>
      <c r="R31" s="60">
        <v>10597519</v>
      </c>
      <c r="S31" s="60"/>
      <c r="T31" s="60"/>
      <c r="U31" s="60"/>
      <c r="V31" s="60"/>
      <c r="W31" s="60">
        <v>27753133</v>
      </c>
      <c r="X31" s="60">
        <v>31597497</v>
      </c>
      <c r="Y31" s="60">
        <v>-3844364</v>
      </c>
      <c r="Z31" s="140">
        <v>-12.17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7603950</v>
      </c>
      <c r="J32" s="100">
        <f t="shared" si="6"/>
        <v>7603950</v>
      </c>
      <c r="K32" s="100">
        <f t="shared" si="6"/>
        <v>5187262</v>
      </c>
      <c r="L32" s="100">
        <f t="shared" si="6"/>
        <v>6050033</v>
      </c>
      <c r="M32" s="100">
        <f t="shared" si="6"/>
        <v>5980153</v>
      </c>
      <c r="N32" s="100">
        <f t="shared" si="6"/>
        <v>17217448</v>
      </c>
      <c r="O32" s="100">
        <f t="shared" si="6"/>
        <v>8351301</v>
      </c>
      <c r="P32" s="100">
        <f t="shared" si="6"/>
        <v>5736953</v>
      </c>
      <c r="Q32" s="100">
        <f t="shared" si="6"/>
        <v>6096076</v>
      </c>
      <c r="R32" s="100">
        <f t="shared" si="6"/>
        <v>20184330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45005728</v>
      </c>
      <c r="X32" s="100">
        <f t="shared" si="6"/>
        <v>71740503</v>
      </c>
      <c r="Y32" s="100">
        <f t="shared" si="6"/>
        <v>-26734775</v>
      </c>
      <c r="Z32" s="137">
        <f>+IF(X32&lt;&gt;0,+(Y32/X32)*100,0)</f>
        <v>-37.265943061480904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>
        <v>1231074</v>
      </c>
      <c r="J33" s="60">
        <v>1231074</v>
      </c>
      <c r="K33" s="60">
        <v>894813</v>
      </c>
      <c r="L33" s="60">
        <v>905796</v>
      </c>
      <c r="M33" s="60">
        <v>1010273</v>
      </c>
      <c r="N33" s="60">
        <v>2810882</v>
      </c>
      <c r="O33" s="60">
        <v>1040184</v>
      </c>
      <c r="P33" s="60">
        <v>1036759</v>
      </c>
      <c r="Q33" s="60">
        <v>1114709</v>
      </c>
      <c r="R33" s="60">
        <v>3191652</v>
      </c>
      <c r="S33" s="60"/>
      <c r="T33" s="60"/>
      <c r="U33" s="60"/>
      <c r="V33" s="60"/>
      <c r="W33" s="60">
        <v>7233608</v>
      </c>
      <c r="X33" s="60">
        <v>20710503</v>
      </c>
      <c r="Y33" s="60">
        <v>-13476895</v>
      </c>
      <c r="Z33" s="140">
        <v>-65.07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>
        <v>1829254</v>
      </c>
      <c r="J34" s="60">
        <v>1829254</v>
      </c>
      <c r="K34" s="60">
        <v>1198850</v>
      </c>
      <c r="L34" s="60">
        <v>1497608</v>
      </c>
      <c r="M34" s="60">
        <v>1161885</v>
      </c>
      <c r="N34" s="60">
        <v>3858343</v>
      </c>
      <c r="O34" s="60">
        <v>1260022</v>
      </c>
      <c r="P34" s="60">
        <v>1174121</v>
      </c>
      <c r="Q34" s="60">
        <v>1388132</v>
      </c>
      <c r="R34" s="60">
        <v>3822275</v>
      </c>
      <c r="S34" s="60"/>
      <c r="T34" s="60"/>
      <c r="U34" s="60"/>
      <c r="V34" s="60"/>
      <c r="W34" s="60">
        <v>9509872</v>
      </c>
      <c r="X34" s="60">
        <v>12583503</v>
      </c>
      <c r="Y34" s="60">
        <v>-3073631</v>
      </c>
      <c r="Z34" s="140">
        <v>-24.43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>
        <v>4543622</v>
      </c>
      <c r="J35" s="60">
        <v>4543622</v>
      </c>
      <c r="K35" s="60">
        <v>3093599</v>
      </c>
      <c r="L35" s="60">
        <v>3646629</v>
      </c>
      <c r="M35" s="60">
        <v>3807995</v>
      </c>
      <c r="N35" s="60">
        <v>10548223</v>
      </c>
      <c r="O35" s="60">
        <v>6051095</v>
      </c>
      <c r="P35" s="60">
        <v>3526073</v>
      </c>
      <c r="Q35" s="60">
        <v>3593235</v>
      </c>
      <c r="R35" s="60">
        <v>13170403</v>
      </c>
      <c r="S35" s="60"/>
      <c r="T35" s="60"/>
      <c r="U35" s="60"/>
      <c r="V35" s="60"/>
      <c r="W35" s="60">
        <v>28262248</v>
      </c>
      <c r="X35" s="60">
        <v>37629000</v>
      </c>
      <c r="Y35" s="60">
        <v>-9366752</v>
      </c>
      <c r="Z35" s="140">
        <v>-24.89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817497</v>
      </c>
      <c r="Y36" s="60">
        <v>-817497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4558854</v>
      </c>
      <c r="J38" s="100">
        <f t="shared" si="7"/>
        <v>4558854</v>
      </c>
      <c r="K38" s="100">
        <f t="shared" si="7"/>
        <v>3818729</v>
      </c>
      <c r="L38" s="100">
        <f t="shared" si="7"/>
        <v>2653819</v>
      </c>
      <c r="M38" s="100">
        <f t="shared" si="7"/>
        <v>3791289</v>
      </c>
      <c r="N38" s="100">
        <f t="shared" si="7"/>
        <v>10263837</v>
      </c>
      <c r="O38" s="100">
        <f t="shared" si="7"/>
        <v>6229731</v>
      </c>
      <c r="P38" s="100">
        <f t="shared" si="7"/>
        <v>932917</v>
      </c>
      <c r="Q38" s="100">
        <f t="shared" si="7"/>
        <v>2787593</v>
      </c>
      <c r="R38" s="100">
        <f t="shared" si="7"/>
        <v>9950241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24772932</v>
      </c>
      <c r="X38" s="100">
        <f t="shared" si="7"/>
        <v>82103247</v>
      </c>
      <c r="Y38" s="100">
        <f t="shared" si="7"/>
        <v>-57330315</v>
      </c>
      <c r="Z38" s="137">
        <f>+IF(X38&lt;&gt;0,+(Y38/X38)*100,0)</f>
        <v>-69.82709831195835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>
        <v>1078788</v>
      </c>
      <c r="J39" s="60">
        <v>1078788</v>
      </c>
      <c r="K39" s="60">
        <v>959048</v>
      </c>
      <c r="L39" s="60">
        <v>979955</v>
      </c>
      <c r="M39" s="60">
        <v>1112438</v>
      </c>
      <c r="N39" s="60">
        <v>3051441</v>
      </c>
      <c r="O39" s="60">
        <v>1964658</v>
      </c>
      <c r="P39" s="60">
        <v>-517785</v>
      </c>
      <c r="Q39" s="60">
        <v>1117440</v>
      </c>
      <c r="R39" s="60">
        <v>2564313</v>
      </c>
      <c r="S39" s="60"/>
      <c r="T39" s="60"/>
      <c r="U39" s="60"/>
      <c r="V39" s="60"/>
      <c r="W39" s="60">
        <v>6694542</v>
      </c>
      <c r="X39" s="60">
        <v>19244997</v>
      </c>
      <c r="Y39" s="60">
        <v>-12550455</v>
      </c>
      <c r="Z39" s="140">
        <v>-65.21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>
        <v>3480066</v>
      </c>
      <c r="J40" s="60">
        <v>3480066</v>
      </c>
      <c r="K40" s="60">
        <v>2859681</v>
      </c>
      <c r="L40" s="60">
        <v>1673864</v>
      </c>
      <c r="M40" s="60">
        <v>2678851</v>
      </c>
      <c r="N40" s="60">
        <v>7212396</v>
      </c>
      <c r="O40" s="60">
        <v>4265073</v>
      </c>
      <c r="P40" s="60">
        <v>1450702</v>
      </c>
      <c r="Q40" s="60">
        <v>1670153</v>
      </c>
      <c r="R40" s="60">
        <v>7385928</v>
      </c>
      <c r="S40" s="60"/>
      <c r="T40" s="60"/>
      <c r="U40" s="60"/>
      <c r="V40" s="60"/>
      <c r="W40" s="60">
        <v>18078390</v>
      </c>
      <c r="X40" s="60">
        <v>62858250</v>
      </c>
      <c r="Y40" s="60">
        <v>-44779860</v>
      </c>
      <c r="Z40" s="140">
        <v>-71.24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8928441</v>
      </c>
      <c r="J42" s="100">
        <f t="shared" si="8"/>
        <v>8928441</v>
      </c>
      <c r="K42" s="100">
        <f t="shared" si="8"/>
        <v>43797085</v>
      </c>
      <c r="L42" s="100">
        <f t="shared" si="8"/>
        <v>19592430</v>
      </c>
      <c r="M42" s="100">
        <f t="shared" si="8"/>
        <v>20503302</v>
      </c>
      <c r="N42" s="100">
        <f t="shared" si="8"/>
        <v>83892817</v>
      </c>
      <c r="O42" s="100">
        <f t="shared" si="8"/>
        <v>15668527</v>
      </c>
      <c r="P42" s="100">
        <f t="shared" si="8"/>
        <v>5232840</v>
      </c>
      <c r="Q42" s="100">
        <f t="shared" si="8"/>
        <v>20711326</v>
      </c>
      <c r="R42" s="100">
        <f t="shared" si="8"/>
        <v>41612693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134433951</v>
      </c>
      <c r="X42" s="100">
        <f t="shared" si="8"/>
        <v>267977250</v>
      </c>
      <c r="Y42" s="100">
        <f t="shared" si="8"/>
        <v>-133543299</v>
      </c>
      <c r="Z42" s="137">
        <f>+IF(X42&lt;&gt;0,+(Y42/X42)*100,0)</f>
        <v>-49.833819475347255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>
        <v>5122638</v>
      </c>
      <c r="J43" s="60">
        <v>5122638</v>
      </c>
      <c r="K43" s="60">
        <v>41077584</v>
      </c>
      <c r="L43" s="60">
        <v>16892428</v>
      </c>
      <c r="M43" s="60">
        <v>17644102</v>
      </c>
      <c r="N43" s="60">
        <v>75614114</v>
      </c>
      <c r="O43" s="60">
        <v>15278734</v>
      </c>
      <c r="P43" s="60">
        <v>2516783</v>
      </c>
      <c r="Q43" s="60">
        <v>17266547</v>
      </c>
      <c r="R43" s="60">
        <v>35062064</v>
      </c>
      <c r="S43" s="60"/>
      <c r="T43" s="60"/>
      <c r="U43" s="60"/>
      <c r="V43" s="60"/>
      <c r="W43" s="60">
        <v>115798816</v>
      </c>
      <c r="X43" s="60">
        <v>225101997</v>
      </c>
      <c r="Y43" s="60">
        <v>-109303181</v>
      </c>
      <c r="Z43" s="140">
        <v>-48.56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2719501</v>
      </c>
      <c r="L45" s="159"/>
      <c r="M45" s="159"/>
      <c r="N45" s="159">
        <v>2719501</v>
      </c>
      <c r="O45" s="159"/>
      <c r="P45" s="159"/>
      <c r="Q45" s="159"/>
      <c r="R45" s="159"/>
      <c r="S45" s="159"/>
      <c r="T45" s="159"/>
      <c r="U45" s="159"/>
      <c r="V45" s="159"/>
      <c r="W45" s="159">
        <v>2719501</v>
      </c>
      <c r="X45" s="159"/>
      <c r="Y45" s="159">
        <v>2719501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3805803</v>
      </c>
      <c r="J46" s="60">
        <v>3805803</v>
      </c>
      <c r="K46" s="60"/>
      <c r="L46" s="60">
        <v>2700002</v>
      </c>
      <c r="M46" s="60">
        <v>2859200</v>
      </c>
      <c r="N46" s="60">
        <v>5559202</v>
      </c>
      <c r="O46" s="60">
        <v>389793</v>
      </c>
      <c r="P46" s="60">
        <v>2716057</v>
      </c>
      <c r="Q46" s="60">
        <v>3444779</v>
      </c>
      <c r="R46" s="60">
        <v>6550629</v>
      </c>
      <c r="S46" s="60"/>
      <c r="T46" s="60"/>
      <c r="U46" s="60"/>
      <c r="V46" s="60"/>
      <c r="W46" s="60">
        <v>15915634</v>
      </c>
      <c r="X46" s="60">
        <v>42875253</v>
      </c>
      <c r="Y46" s="60">
        <v>-26959619</v>
      </c>
      <c r="Z46" s="140">
        <v>-62.88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18005</v>
      </c>
      <c r="J47" s="100">
        <v>18005</v>
      </c>
      <c r="K47" s="100">
        <v>9762</v>
      </c>
      <c r="L47" s="100">
        <v>9762</v>
      </c>
      <c r="M47" s="100">
        <v>9762</v>
      </c>
      <c r="N47" s="100">
        <v>29286</v>
      </c>
      <c r="O47" s="100">
        <v>9762</v>
      </c>
      <c r="P47" s="100">
        <v>9762</v>
      </c>
      <c r="Q47" s="100">
        <v>9762</v>
      </c>
      <c r="R47" s="100">
        <v>29286</v>
      </c>
      <c r="S47" s="100"/>
      <c r="T47" s="100"/>
      <c r="U47" s="100"/>
      <c r="V47" s="100"/>
      <c r="W47" s="100">
        <v>76577</v>
      </c>
      <c r="X47" s="100">
        <v>121500</v>
      </c>
      <c r="Y47" s="100">
        <v>-44923</v>
      </c>
      <c r="Z47" s="137">
        <v>-36.97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0</v>
      </c>
      <c r="H48" s="73">
        <f t="shared" si="9"/>
        <v>0</v>
      </c>
      <c r="I48" s="73">
        <f t="shared" si="9"/>
        <v>39243002</v>
      </c>
      <c r="J48" s="73">
        <f t="shared" si="9"/>
        <v>39243002</v>
      </c>
      <c r="K48" s="73">
        <f t="shared" si="9"/>
        <v>71234793</v>
      </c>
      <c r="L48" s="73">
        <f t="shared" si="9"/>
        <v>40401570</v>
      </c>
      <c r="M48" s="73">
        <f t="shared" si="9"/>
        <v>41419240</v>
      </c>
      <c r="N48" s="73">
        <f t="shared" si="9"/>
        <v>153055603</v>
      </c>
      <c r="O48" s="73">
        <f t="shared" si="9"/>
        <v>43056740</v>
      </c>
      <c r="P48" s="73">
        <f t="shared" si="9"/>
        <v>27085788</v>
      </c>
      <c r="Q48" s="73">
        <f t="shared" si="9"/>
        <v>47522191</v>
      </c>
      <c r="R48" s="73">
        <f t="shared" si="9"/>
        <v>117664719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309963324</v>
      </c>
      <c r="X48" s="73">
        <f t="shared" si="9"/>
        <v>603227250</v>
      </c>
      <c r="Y48" s="73">
        <f t="shared" si="9"/>
        <v>-293263926</v>
      </c>
      <c r="Z48" s="170">
        <f>+IF(X48&lt;&gt;0,+(Y48/X48)*100,0)</f>
        <v>-48.61582861185399</v>
      </c>
      <c r="AA48" s="168">
        <f>+AA28+AA32+AA38+AA42+AA47</f>
        <v>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0</v>
      </c>
      <c r="H49" s="173">
        <f t="shared" si="10"/>
        <v>0</v>
      </c>
      <c r="I49" s="173">
        <f t="shared" si="10"/>
        <v>29422222</v>
      </c>
      <c r="J49" s="173">
        <f t="shared" si="10"/>
        <v>29422222</v>
      </c>
      <c r="K49" s="173">
        <f t="shared" si="10"/>
        <v>-59540924</v>
      </c>
      <c r="L49" s="173">
        <f t="shared" si="10"/>
        <v>-26357612</v>
      </c>
      <c r="M49" s="173">
        <f t="shared" si="10"/>
        <v>49638243</v>
      </c>
      <c r="N49" s="173">
        <f t="shared" si="10"/>
        <v>-36260293</v>
      </c>
      <c r="O49" s="173">
        <f t="shared" si="10"/>
        <v>-14733075</v>
      </c>
      <c r="P49" s="173">
        <f t="shared" si="10"/>
        <v>16883777</v>
      </c>
      <c r="Q49" s="173">
        <f t="shared" si="10"/>
        <v>41371787</v>
      </c>
      <c r="R49" s="173">
        <f t="shared" si="10"/>
        <v>43522489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36684418</v>
      </c>
      <c r="X49" s="173">
        <f>IF(F25=F48,0,X25-X48)</f>
        <v>0</v>
      </c>
      <c r="Y49" s="173">
        <f t="shared" si="10"/>
        <v>-9383585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440412</v>
      </c>
      <c r="N5" s="60">
        <v>440412</v>
      </c>
      <c r="O5" s="60">
        <v>0</v>
      </c>
      <c r="P5" s="60">
        <v>47</v>
      </c>
      <c r="Q5" s="60">
        <v>117487</v>
      </c>
      <c r="R5" s="60">
        <v>117534</v>
      </c>
      <c r="S5" s="60">
        <v>0</v>
      </c>
      <c r="T5" s="60">
        <v>0</v>
      </c>
      <c r="U5" s="60">
        <v>0</v>
      </c>
      <c r="V5" s="60">
        <v>0</v>
      </c>
      <c r="W5" s="60">
        <v>557946</v>
      </c>
      <c r="X5" s="60">
        <v>71489997</v>
      </c>
      <c r="Y5" s="60">
        <v>-70932051</v>
      </c>
      <c r="Z5" s="140">
        <v>-99.22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18109581</v>
      </c>
      <c r="J7" s="60">
        <v>18109581</v>
      </c>
      <c r="K7" s="60">
        <v>3171545</v>
      </c>
      <c r="L7" s="60">
        <v>4694030</v>
      </c>
      <c r="M7" s="60">
        <v>29548044</v>
      </c>
      <c r="N7" s="60">
        <v>37413619</v>
      </c>
      <c r="O7" s="60">
        <v>12355504</v>
      </c>
      <c r="P7" s="60">
        <v>35082266</v>
      </c>
      <c r="Q7" s="60">
        <v>22304341</v>
      </c>
      <c r="R7" s="60">
        <v>69742111</v>
      </c>
      <c r="S7" s="60">
        <v>0</v>
      </c>
      <c r="T7" s="60">
        <v>0</v>
      </c>
      <c r="U7" s="60">
        <v>0</v>
      </c>
      <c r="V7" s="60">
        <v>0</v>
      </c>
      <c r="W7" s="60">
        <v>125265311</v>
      </c>
      <c r="X7" s="60">
        <v>175605750</v>
      </c>
      <c r="Y7" s="60">
        <v>-50340439</v>
      </c>
      <c r="Z7" s="140">
        <v>-28.67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3321962</v>
      </c>
      <c r="J10" s="54">
        <v>3321962</v>
      </c>
      <c r="K10" s="54">
        <v>0</v>
      </c>
      <c r="L10" s="54">
        <v>124793</v>
      </c>
      <c r="M10" s="54">
        <v>7485279</v>
      </c>
      <c r="N10" s="54">
        <v>7610072</v>
      </c>
      <c r="O10" s="54">
        <v>4154159</v>
      </c>
      <c r="P10" s="54">
        <v>3878034</v>
      </c>
      <c r="Q10" s="54">
        <v>3864529</v>
      </c>
      <c r="R10" s="54">
        <v>11896722</v>
      </c>
      <c r="S10" s="54">
        <v>0</v>
      </c>
      <c r="T10" s="54">
        <v>0</v>
      </c>
      <c r="U10" s="54">
        <v>0</v>
      </c>
      <c r="V10" s="54">
        <v>0</v>
      </c>
      <c r="W10" s="54">
        <v>22828756</v>
      </c>
      <c r="X10" s="54">
        <v>31546503</v>
      </c>
      <c r="Y10" s="54">
        <v>-8717747</v>
      </c>
      <c r="Z10" s="184">
        <v>-27.63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69</v>
      </c>
      <c r="J11" s="60">
        <v>69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1577</v>
      </c>
      <c r="Q11" s="60">
        <v>-194</v>
      </c>
      <c r="R11" s="60">
        <v>1383</v>
      </c>
      <c r="S11" s="60">
        <v>0</v>
      </c>
      <c r="T11" s="60">
        <v>0</v>
      </c>
      <c r="U11" s="60">
        <v>0</v>
      </c>
      <c r="V11" s="60">
        <v>0</v>
      </c>
      <c r="W11" s="60">
        <v>1452</v>
      </c>
      <c r="X11" s="60"/>
      <c r="Y11" s="60">
        <v>1452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228176</v>
      </c>
      <c r="J12" s="60">
        <v>228176</v>
      </c>
      <c r="K12" s="60">
        <v>37138</v>
      </c>
      <c r="L12" s="60">
        <v>20681</v>
      </c>
      <c r="M12" s="60">
        <v>396311</v>
      </c>
      <c r="N12" s="60">
        <v>454130</v>
      </c>
      <c r="O12" s="60">
        <v>239522</v>
      </c>
      <c r="P12" s="60">
        <v>229586</v>
      </c>
      <c r="Q12" s="60">
        <v>244904</v>
      </c>
      <c r="R12" s="60">
        <v>714012</v>
      </c>
      <c r="S12" s="60">
        <v>0</v>
      </c>
      <c r="T12" s="60">
        <v>0</v>
      </c>
      <c r="U12" s="60">
        <v>0</v>
      </c>
      <c r="V12" s="60">
        <v>0</v>
      </c>
      <c r="W12" s="60">
        <v>1396318</v>
      </c>
      <c r="X12" s="60">
        <v>2243997</v>
      </c>
      <c r="Y12" s="60">
        <v>-847679</v>
      </c>
      <c r="Z12" s="140">
        <v>-37.78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448155</v>
      </c>
      <c r="J13" s="60">
        <v>448155</v>
      </c>
      <c r="K13" s="60">
        <v>459334</v>
      </c>
      <c r="L13" s="60">
        <v>378951</v>
      </c>
      <c r="M13" s="60">
        <v>504950</v>
      </c>
      <c r="N13" s="60">
        <v>1343235</v>
      </c>
      <c r="O13" s="60">
        <v>399208</v>
      </c>
      <c r="P13" s="60">
        <v>259435</v>
      </c>
      <c r="Q13" s="60">
        <v>336378</v>
      </c>
      <c r="R13" s="60">
        <v>995021</v>
      </c>
      <c r="S13" s="60">
        <v>0</v>
      </c>
      <c r="T13" s="60">
        <v>0</v>
      </c>
      <c r="U13" s="60">
        <v>0</v>
      </c>
      <c r="V13" s="60">
        <v>0</v>
      </c>
      <c r="W13" s="60">
        <v>2786411</v>
      </c>
      <c r="X13" s="60">
        <v>7890750</v>
      </c>
      <c r="Y13" s="60">
        <v>-5104339</v>
      </c>
      <c r="Z13" s="140">
        <v>-64.69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2639942</v>
      </c>
      <c r="J14" s="60">
        <v>2639942</v>
      </c>
      <c r="K14" s="60">
        <v>0</v>
      </c>
      <c r="L14" s="60">
        <v>2042033</v>
      </c>
      <c r="M14" s="60">
        <v>2612004</v>
      </c>
      <c r="N14" s="60">
        <v>4654037</v>
      </c>
      <c r="O14" s="60">
        <v>3117848</v>
      </c>
      <c r="P14" s="60">
        <v>1284574</v>
      </c>
      <c r="Q14" s="60">
        <v>1281411</v>
      </c>
      <c r="R14" s="60">
        <v>5683833</v>
      </c>
      <c r="S14" s="60">
        <v>0</v>
      </c>
      <c r="T14" s="60">
        <v>0</v>
      </c>
      <c r="U14" s="60">
        <v>0</v>
      </c>
      <c r="V14" s="60">
        <v>0</v>
      </c>
      <c r="W14" s="60">
        <v>12977812</v>
      </c>
      <c r="X14" s="60">
        <v>23316750</v>
      </c>
      <c r="Y14" s="60">
        <v>-10338938</v>
      </c>
      <c r="Z14" s="140">
        <v>-44.34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6978</v>
      </c>
      <c r="J16" s="60">
        <v>6978</v>
      </c>
      <c r="K16" s="60">
        <v>2019</v>
      </c>
      <c r="L16" s="60">
        <v>687</v>
      </c>
      <c r="M16" s="60">
        <v>82392</v>
      </c>
      <c r="N16" s="60">
        <v>85098</v>
      </c>
      <c r="O16" s="60">
        <v>34605</v>
      </c>
      <c r="P16" s="60">
        <v>15747</v>
      </c>
      <c r="Q16" s="60">
        <v>41333</v>
      </c>
      <c r="R16" s="60">
        <v>91685</v>
      </c>
      <c r="S16" s="60">
        <v>0</v>
      </c>
      <c r="T16" s="60">
        <v>0</v>
      </c>
      <c r="U16" s="60">
        <v>0</v>
      </c>
      <c r="V16" s="60">
        <v>0</v>
      </c>
      <c r="W16" s="60">
        <v>183761</v>
      </c>
      <c r="X16" s="60">
        <v>353997</v>
      </c>
      <c r="Y16" s="60">
        <v>-170236</v>
      </c>
      <c r="Z16" s="140">
        <v>-48.09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322604</v>
      </c>
      <c r="J17" s="60">
        <v>322604</v>
      </c>
      <c r="K17" s="60">
        <v>205126</v>
      </c>
      <c r="L17" s="60">
        <v>270773</v>
      </c>
      <c r="M17" s="60">
        <v>217034</v>
      </c>
      <c r="N17" s="60">
        <v>692933</v>
      </c>
      <c r="O17" s="60">
        <v>641015</v>
      </c>
      <c r="P17" s="60">
        <v>352271</v>
      </c>
      <c r="Q17" s="60">
        <v>339466</v>
      </c>
      <c r="R17" s="60">
        <v>1332752</v>
      </c>
      <c r="S17" s="60">
        <v>0</v>
      </c>
      <c r="T17" s="60">
        <v>0</v>
      </c>
      <c r="U17" s="60">
        <v>0</v>
      </c>
      <c r="V17" s="60">
        <v>0</v>
      </c>
      <c r="W17" s="60">
        <v>2348289</v>
      </c>
      <c r="X17" s="60">
        <v>3251250</v>
      </c>
      <c r="Y17" s="60">
        <v>-902961</v>
      </c>
      <c r="Z17" s="140">
        <v>-27.77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681855</v>
      </c>
      <c r="J18" s="60">
        <v>681855</v>
      </c>
      <c r="K18" s="60">
        <v>362367</v>
      </c>
      <c r="L18" s="60">
        <v>383266</v>
      </c>
      <c r="M18" s="60">
        <v>159051</v>
      </c>
      <c r="N18" s="60">
        <v>904684</v>
      </c>
      <c r="O18" s="60">
        <v>737992</v>
      </c>
      <c r="P18" s="60">
        <v>453125</v>
      </c>
      <c r="Q18" s="60">
        <v>503442</v>
      </c>
      <c r="R18" s="60">
        <v>1694559</v>
      </c>
      <c r="S18" s="60">
        <v>0</v>
      </c>
      <c r="T18" s="60">
        <v>0</v>
      </c>
      <c r="U18" s="60">
        <v>0</v>
      </c>
      <c r="V18" s="60">
        <v>0</v>
      </c>
      <c r="W18" s="60">
        <v>3281098</v>
      </c>
      <c r="X18" s="60">
        <v>4835997</v>
      </c>
      <c r="Y18" s="60">
        <v>-1554899</v>
      </c>
      <c r="Z18" s="140">
        <v>-32.15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0</v>
      </c>
      <c r="H19" s="60">
        <v>0</v>
      </c>
      <c r="I19" s="60">
        <v>42608871</v>
      </c>
      <c r="J19" s="60">
        <v>42608871</v>
      </c>
      <c r="K19" s="60">
        <v>1695576</v>
      </c>
      <c r="L19" s="60">
        <v>731573</v>
      </c>
      <c r="M19" s="60">
        <v>44424264</v>
      </c>
      <c r="N19" s="60">
        <v>46851413</v>
      </c>
      <c r="O19" s="60">
        <v>1500327</v>
      </c>
      <c r="P19" s="60">
        <v>2178386</v>
      </c>
      <c r="Q19" s="60">
        <v>52575461</v>
      </c>
      <c r="R19" s="60">
        <v>56254174</v>
      </c>
      <c r="S19" s="60">
        <v>0</v>
      </c>
      <c r="T19" s="60">
        <v>0</v>
      </c>
      <c r="U19" s="60">
        <v>0</v>
      </c>
      <c r="V19" s="60">
        <v>0</v>
      </c>
      <c r="W19" s="60">
        <v>145714458</v>
      </c>
      <c r="X19" s="60">
        <v>175911750</v>
      </c>
      <c r="Y19" s="60">
        <v>-30197292</v>
      </c>
      <c r="Z19" s="140">
        <v>-17.17</v>
      </c>
      <c r="AA19" s="155">
        <v>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0</v>
      </c>
      <c r="G20" s="54">
        <v>0</v>
      </c>
      <c r="H20" s="54">
        <v>0</v>
      </c>
      <c r="I20" s="54">
        <v>296831</v>
      </c>
      <c r="J20" s="54">
        <v>296831</v>
      </c>
      <c r="K20" s="54">
        <v>441831</v>
      </c>
      <c r="L20" s="54">
        <v>552262</v>
      </c>
      <c r="M20" s="54">
        <v>328628</v>
      </c>
      <c r="N20" s="54">
        <v>1322721</v>
      </c>
      <c r="O20" s="54">
        <v>-462170</v>
      </c>
      <c r="P20" s="54">
        <v>235067</v>
      </c>
      <c r="Q20" s="54">
        <v>512771</v>
      </c>
      <c r="R20" s="54">
        <v>285668</v>
      </c>
      <c r="S20" s="54">
        <v>0</v>
      </c>
      <c r="T20" s="54">
        <v>0</v>
      </c>
      <c r="U20" s="54">
        <v>0</v>
      </c>
      <c r="V20" s="54">
        <v>0</v>
      </c>
      <c r="W20" s="54">
        <v>1905220</v>
      </c>
      <c r="X20" s="54">
        <v>78160500</v>
      </c>
      <c r="Y20" s="54">
        <v>-76255280</v>
      </c>
      <c r="Z20" s="184">
        <v>-97.56</v>
      </c>
      <c r="AA20" s="130">
        <v>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200</v>
      </c>
      <c r="J21" s="60">
        <v>200</v>
      </c>
      <c r="K21" s="60">
        <v>0</v>
      </c>
      <c r="L21" s="60">
        <v>0</v>
      </c>
      <c r="M21" s="60">
        <v>127</v>
      </c>
      <c r="N21" s="60">
        <v>127</v>
      </c>
      <c r="O21" s="60">
        <v>4459</v>
      </c>
      <c r="P21" s="82">
        <v>-550</v>
      </c>
      <c r="Q21" s="60">
        <v>0</v>
      </c>
      <c r="R21" s="60">
        <v>3909</v>
      </c>
      <c r="S21" s="60">
        <v>0</v>
      </c>
      <c r="T21" s="60">
        <v>0</v>
      </c>
      <c r="U21" s="60">
        <v>0</v>
      </c>
      <c r="V21" s="60">
        <v>0</v>
      </c>
      <c r="W21" s="82">
        <v>4236</v>
      </c>
      <c r="X21" s="60"/>
      <c r="Y21" s="60">
        <v>4236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0</v>
      </c>
      <c r="H22" s="190">
        <f t="shared" si="0"/>
        <v>0</v>
      </c>
      <c r="I22" s="190">
        <f t="shared" si="0"/>
        <v>68665224</v>
      </c>
      <c r="J22" s="190">
        <f t="shared" si="0"/>
        <v>68665224</v>
      </c>
      <c r="K22" s="190">
        <f t="shared" si="0"/>
        <v>6374936</v>
      </c>
      <c r="L22" s="190">
        <f t="shared" si="0"/>
        <v>9199049</v>
      </c>
      <c r="M22" s="190">
        <f t="shared" si="0"/>
        <v>86198496</v>
      </c>
      <c r="N22" s="190">
        <f t="shared" si="0"/>
        <v>101772481</v>
      </c>
      <c r="O22" s="190">
        <f t="shared" si="0"/>
        <v>22722469</v>
      </c>
      <c r="P22" s="190">
        <f t="shared" si="0"/>
        <v>43969565</v>
      </c>
      <c r="Q22" s="190">
        <f t="shared" si="0"/>
        <v>82121329</v>
      </c>
      <c r="R22" s="190">
        <f t="shared" si="0"/>
        <v>148813363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319251068</v>
      </c>
      <c r="X22" s="190">
        <f t="shared" si="0"/>
        <v>574607241</v>
      </c>
      <c r="Y22" s="190">
        <f t="shared" si="0"/>
        <v>-255356173</v>
      </c>
      <c r="Z22" s="191">
        <f>+IF(X22&lt;&gt;0,+(Y22/X22)*100,0)</f>
        <v>-44.44012445015464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0</v>
      </c>
      <c r="H25" s="60">
        <v>0</v>
      </c>
      <c r="I25" s="60">
        <v>22488501</v>
      </c>
      <c r="J25" s="60">
        <v>22488501</v>
      </c>
      <c r="K25" s="60">
        <v>18335486</v>
      </c>
      <c r="L25" s="60">
        <v>17007799</v>
      </c>
      <c r="M25" s="60">
        <v>18204187</v>
      </c>
      <c r="N25" s="60">
        <v>53547472</v>
      </c>
      <c r="O25" s="60">
        <v>19575813</v>
      </c>
      <c r="P25" s="60">
        <v>15845318</v>
      </c>
      <c r="Q25" s="60">
        <v>17615573</v>
      </c>
      <c r="R25" s="60">
        <v>53036704</v>
      </c>
      <c r="S25" s="60">
        <v>0</v>
      </c>
      <c r="T25" s="60">
        <v>0</v>
      </c>
      <c r="U25" s="60">
        <v>0</v>
      </c>
      <c r="V25" s="60">
        <v>0</v>
      </c>
      <c r="W25" s="60">
        <v>129072677</v>
      </c>
      <c r="X25" s="60">
        <v>169317747</v>
      </c>
      <c r="Y25" s="60">
        <v>-40245070</v>
      </c>
      <c r="Z25" s="140">
        <v>-23.77</v>
      </c>
      <c r="AA25" s="155">
        <v>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0</v>
      </c>
      <c r="H26" s="60">
        <v>0</v>
      </c>
      <c r="I26" s="60">
        <v>2037985</v>
      </c>
      <c r="J26" s="60">
        <v>2037985</v>
      </c>
      <c r="K26" s="60">
        <v>1872446</v>
      </c>
      <c r="L26" s="60">
        <v>1893113</v>
      </c>
      <c r="M26" s="60">
        <v>44896</v>
      </c>
      <c r="N26" s="60">
        <v>3810455</v>
      </c>
      <c r="O26" s="60">
        <v>3770596</v>
      </c>
      <c r="P26" s="60">
        <v>2287618</v>
      </c>
      <c r="Q26" s="60">
        <v>1954300</v>
      </c>
      <c r="R26" s="60">
        <v>8012514</v>
      </c>
      <c r="S26" s="60">
        <v>0</v>
      </c>
      <c r="T26" s="60">
        <v>0</v>
      </c>
      <c r="U26" s="60">
        <v>0</v>
      </c>
      <c r="V26" s="60">
        <v>0</v>
      </c>
      <c r="W26" s="60">
        <v>13860954</v>
      </c>
      <c r="X26" s="60">
        <v>21609000</v>
      </c>
      <c r="Y26" s="60">
        <v>-7748046</v>
      </c>
      <c r="Z26" s="140">
        <v>-35.86</v>
      </c>
      <c r="AA26" s="155">
        <v>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55392750</v>
      </c>
      <c r="Y27" s="60">
        <v>-55392750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35574750</v>
      </c>
      <c r="Y28" s="60">
        <v>-35574750</v>
      </c>
      <c r="Z28" s="140">
        <v>-100</v>
      </c>
      <c r="AA28" s="155">
        <v>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9578</v>
      </c>
      <c r="L29" s="60">
        <v>0</v>
      </c>
      <c r="M29" s="60">
        <v>0</v>
      </c>
      <c r="N29" s="60">
        <v>9578</v>
      </c>
      <c r="O29" s="60">
        <v>5247</v>
      </c>
      <c r="P29" s="60">
        <v>745</v>
      </c>
      <c r="Q29" s="60">
        <v>288</v>
      </c>
      <c r="R29" s="60">
        <v>6280</v>
      </c>
      <c r="S29" s="60">
        <v>0</v>
      </c>
      <c r="T29" s="60">
        <v>0</v>
      </c>
      <c r="U29" s="60">
        <v>0</v>
      </c>
      <c r="V29" s="60">
        <v>0</v>
      </c>
      <c r="W29" s="60">
        <v>15858</v>
      </c>
      <c r="X29" s="60"/>
      <c r="Y29" s="60">
        <v>15858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2717730</v>
      </c>
      <c r="J30" s="60">
        <v>2717730</v>
      </c>
      <c r="K30" s="60">
        <v>38195014</v>
      </c>
      <c r="L30" s="60">
        <v>15206958</v>
      </c>
      <c r="M30" s="60">
        <v>13971074</v>
      </c>
      <c r="N30" s="60">
        <v>67373046</v>
      </c>
      <c r="O30" s="60">
        <v>13556127</v>
      </c>
      <c r="P30" s="60">
        <v>314938</v>
      </c>
      <c r="Q30" s="60">
        <v>14362667</v>
      </c>
      <c r="R30" s="60">
        <v>28233732</v>
      </c>
      <c r="S30" s="60">
        <v>0</v>
      </c>
      <c r="T30" s="60">
        <v>0</v>
      </c>
      <c r="U30" s="60">
        <v>0</v>
      </c>
      <c r="V30" s="60">
        <v>0</v>
      </c>
      <c r="W30" s="60">
        <v>98324508</v>
      </c>
      <c r="X30" s="60">
        <v>165708000</v>
      </c>
      <c r="Y30" s="60">
        <v>-67383492</v>
      </c>
      <c r="Z30" s="140">
        <v>-40.66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13093497</v>
      </c>
      <c r="Y31" s="60">
        <v>-13093497</v>
      </c>
      <c r="Z31" s="140">
        <v>-100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1785847</v>
      </c>
      <c r="J32" s="60">
        <v>1785847</v>
      </c>
      <c r="K32" s="60">
        <v>656124</v>
      </c>
      <c r="L32" s="60">
        <v>909978</v>
      </c>
      <c r="M32" s="60">
        <v>734364</v>
      </c>
      <c r="N32" s="60">
        <v>2300466</v>
      </c>
      <c r="O32" s="60">
        <v>391980</v>
      </c>
      <c r="P32" s="60">
        <v>124642</v>
      </c>
      <c r="Q32" s="60">
        <v>476575</v>
      </c>
      <c r="R32" s="60">
        <v>993197</v>
      </c>
      <c r="S32" s="60">
        <v>0</v>
      </c>
      <c r="T32" s="60">
        <v>0</v>
      </c>
      <c r="U32" s="60">
        <v>0</v>
      </c>
      <c r="V32" s="60">
        <v>0</v>
      </c>
      <c r="W32" s="60">
        <v>5079510</v>
      </c>
      <c r="X32" s="60">
        <v>4713003</v>
      </c>
      <c r="Y32" s="60">
        <v>366507</v>
      </c>
      <c r="Z32" s="140">
        <v>7.78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553825</v>
      </c>
      <c r="J33" s="60">
        <v>553825</v>
      </c>
      <c r="K33" s="60">
        <v>978176</v>
      </c>
      <c r="L33" s="60">
        <v>348003</v>
      </c>
      <c r="M33" s="60">
        <v>259086</v>
      </c>
      <c r="N33" s="60">
        <v>1585265</v>
      </c>
      <c r="O33" s="60">
        <v>771540</v>
      </c>
      <c r="P33" s="60">
        <v>3080847</v>
      </c>
      <c r="Q33" s="60">
        <v>1250177</v>
      </c>
      <c r="R33" s="60">
        <v>5102564</v>
      </c>
      <c r="S33" s="60">
        <v>0</v>
      </c>
      <c r="T33" s="60">
        <v>0</v>
      </c>
      <c r="U33" s="60">
        <v>0</v>
      </c>
      <c r="V33" s="60">
        <v>0</v>
      </c>
      <c r="W33" s="60">
        <v>7241654</v>
      </c>
      <c r="X33" s="60">
        <v>9513747</v>
      </c>
      <c r="Y33" s="60">
        <v>-2272093</v>
      </c>
      <c r="Z33" s="140">
        <v>-23.88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0</v>
      </c>
      <c r="F34" s="60">
        <v>0</v>
      </c>
      <c r="G34" s="60">
        <v>0</v>
      </c>
      <c r="H34" s="60">
        <v>0</v>
      </c>
      <c r="I34" s="60">
        <v>9659114</v>
      </c>
      <c r="J34" s="60">
        <v>9659114</v>
      </c>
      <c r="K34" s="60">
        <v>11187969</v>
      </c>
      <c r="L34" s="60">
        <v>5038019</v>
      </c>
      <c r="M34" s="60">
        <v>8205633</v>
      </c>
      <c r="N34" s="60">
        <v>24431621</v>
      </c>
      <c r="O34" s="60">
        <v>4985437</v>
      </c>
      <c r="P34" s="60">
        <v>5431680</v>
      </c>
      <c r="Q34" s="60">
        <v>11736465</v>
      </c>
      <c r="R34" s="60">
        <v>22153582</v>
      </c>
      <c r="S34" s="60">
        <v>0</v>
      </c>
      <c r="T34" s="60">
        <v>0</v>
      </c>
      <c r="U34" s="60">
        <v>0</v>
      </c>
      <c r="V34" s="60">
        <v>0</v>
      </c>
      <c r="W34" s="60">
        <v>56244317</v>
      </c>
      <c r="X34" s="60">
        <v>128303253</v>
      </c>
      <c r="Y34" s="60">
        <v>-72058936</v>
      </c>
      <c r="Z34" s="140">
        <v>-56.16</v>
      </c>
      <c r="AA34" s="155">
        <v>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-2300</v>
      </c>
      <c r="M35" s="60">
        <v>0</v>
      </c>
      <c r="N35" s="60">
        <v>-2300</v>
      </c>
      <c r="O35" s="60">
        <v>0</v>
      </c>
      <c r="P35" s="60">
        <v>0</v>
      </c>
      <c r="Q35" s="60">
        <v>126146</v>
      </c>
      <c r="R35" s="60">
        <v>126146</v>
      </c>
      <c r="S35" s="60">
        <v>0</v>
      </c>
      <c r="T35" s="60">
        <v>0</v>
      </c>
      <c r="U35" s="60">
        <v>0</v>
      </c>
      <c r="V35" s="60">
        <v>0</v>
      </c>
      <c r="W35" s="60">
        <v>123846</v>
      </c>
      <c r="X35" s="60"/>
      <c r="Y35" s="60">
        <v>123846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0</v>
      </c>
      <c r="H36" s="190">
        <f t="shared" si="1"/>
        <v>0</v>
      </c>
      <c r="I36" s="190">
        <f t="shared" si="1"/>
        <v>39243002</v>
      </c>
      <c r="J36" s="190">
        <f t="shared" si="1"/>
        <v>39243002</v>
      </c>
      <c r="K36" s="190">
        <f t="shared" si="1"/>
        <v>71234793</v>
      </c>
      <c r="L36" s="190">
        <f t="shared" si="1"/>
        <v>40401570</v>
      </c>
      <c r="M36" s="190">
        <f t="shared" si="1"/>
        <v>41419240</v>
      </c>
      <c r="N36" s="190">
        <f t="shared" si="1"/>
        <v>153055603</v>
      </c>
      <c r="O36" s="190">
        <f t="shared" si="1"/>
        <v>43056740</v>
      </c>
      <c r="P36" s="190">
        <f t="shared" si="1"/>
        <v>27085788</v>
      </c>
      <c r="Q36" s="190">
        <f t="shared" si="1"/>
        <v>47522191</v>
      </c>
      <c r="R36" s="190">
        <f t="shared" si="1"/>
        <v>117664719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309963324</v>
      </c>
      <c r="X36" s="190">
        <f t="shared" si="1"/>
        <v>603225747</v>
      </c>
      <c r="Y36" s="190">
        <f t="shared" si="1"/>
        <v>-293262423</v>
      </c>
      <c r="Z36" s="191">
        <f>+IF(X36&lt;&gt;0,+(Y36/X36)*100,0)</f>
        <v>-48.61570058282012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0</v>
      </c>
      <c r="H38" s="106">
        <f t="shared" si="2"/>
        <v>0</v>
      </c>
      <c r="I38" s="106">
        <f t="shared" si="2"/>
        <v>29422222</v>
      </c>
      <c r="J38" s="106">
        <f t="shared" si="2"/>
        <v>29422222</v>
      </c>
      <c r="K38" s="106">
        <f t="shared" si="2"/>
        <v>-64859857</v>
      </c>
      <c r="L38" s="106">
        <f t="shared" si="2"/>
        <v>-31202521</v>
      </c>
      <c r="M38" s="106">
        <f t="shared" si="2"/>
        <v>44779256</v>
      </c>
      <c r="N38" s="106">
        <f t="shared" si="2"/>
        <v>-51283122</v>
      </c>
      <c r="O38" s="106">
        <f t="shared" si="2"/>
        <v>-20334271</v>
      </c>
      <c r="P38" s="106">
        <f t="shared" si="2"/>
        <v>16883777</v>
      </c>
      <c r="Q38" s="106">
        <f t="shared" si="2"/>
        <v>34599138</v>
      </c>
      <c r="R38" s="106">
        <f t="shared" si="2"/>
        <v>31148644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9287744</v>
      </c>
      <c r="X38" s="106">
        <f>IF(F22=F36,0,X22-X36)</f>
        <v>0</v>
      </c>
      <c r="Y38" s="106">
        <f t="shared" si="2"/>
        <v>37906250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5318933</v>
      </c>
      <c r="L39" s="60">
        <v>4844909</v>
      </c>
      <c r="M39" s="60">
        <v>4858987</v>
      </c>
      <c r="N39" s="60">
        <v>15022829</v>
      </c>
      <c r="O39" s="60">
        <v>5601196</v>
      </c>
      <c r="P39" s="60">
        <v>0</v>
      </c>
      <c r="Q39" s="60">
        <v>6772649</v>
      </c>
      <c r="R39" s="60">
        <v>12373845</v>
      </c>
      <c r="S39" s="60">
        <v>0</v>
      </c>
      <c r="T39" s="60">
        <v>0</v>
      </c>
      <c r="U39" s="60">
        <v>0</v>
      </c>
      <c r="V39" s="60">
        <v>0</v>
      </c>
      <c r="W39" s="60">
        <v>27396674</v>
      </c>
      <c r="X39" s="60">
        <v>47440503</v>
      </c>
      <c r="Y39" s="60">
        <v>-20043829</v>
      </c>
      <c r="Z39" s="140">
        <v>-42.25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27240003</v>
      </c>
      <c r="Y41" s="202">
        <v>-27240003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0</v>
      </c>
      <c r="H42" s="88">
        <f t="shared" si="3"/>
        <v>0</v>
      </c>
      <c r="I42" s="88">
        <f t="shared" si="3"/>
        <v>29422222</v>
      </c>
      <c r="J42" s="88">
        <f t="shared" si="3"/>
        <v>29422222</v>
      </c>
      <c r="K42" s="88">
        <f t="shared" si="3"/>
        <v>-59540924</v>
      </c>
      <c r="L42" s="88">
        <f t="shared" si="3"/>
        <v>-26357612</v>
      </c>
      <c r="M42" s="88">
        <f t="shared" si="3"/>
        <v>49638243</v>
      </c>
      <c r="N42" s="88">
        <f t="shared" si="3"/>
        <v>-36260293</v>
      </c>
      <c r="O42" s="88">
        <f t="shared" si="3"/>
        <v>-14733075</v>
      </c>
      <c r="P42" s="88">
        <f t="shared" si="3"/>
        <v>16883777</v>
      </c>
      <c r="Q42" s="88">
        <f t="shared" si="3"/>
        <v>41371787</v>
      </c>
      <c r="R42" s="88">
        <f t="shared" si="3"/>
        <v>43522489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36684418</v>
      </c>
      <c r="X42" s="88">
        <f t="shared" si="3"/>
        <v>74680506</v>
      </c>
      <c r="Y42" s="88">
        <f t="shared" si="3"/>
        <v>-9377582</v>
      </c>
      <c r="Z42" s="208">
        <f>+IF(X42&lt;&gt;0,+(Y42/X42)*100,0)</f>
        <v>-12.556934201811648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0</v>
      </c>
      <c r="H44" s="77">
        <f t="shared" si="4"/>
        <v>0</v>
      </c>
      <c r="I44" s="77">
        <f t="shared" si="4"/>
        <v>29422222</v>
      </c>
      <c r="J44" s="77">
        <f t="shared" si="4"/>
        <v>29422222</v>
      </c>
      <c r="K44" s="77">
        <f t="shared" si="4"/>
        <v>-59540924</v>
      </c>
      <c r="L44" s="77">
        <f t="shared" si="4"/>
        <v>-26357612</v>
      </c>
      <c r="M44" s="77">
        <f t="shared" si="4"/>
        <v>49638243</v>
      </c>
      <c r="N44" s="77">
        <f t="shared" si="4"/>
        <v>-36260293</v>
      </c>
      <c r="O44" s="77">
        <f t="shared" si="4"/>
        <v>-14733075</v>
      </c>
      <c r="P44" s="77">
        <f t="shared" si="4"/>
        <v>16883777</v>
      </c>
      <c r="Q44" s="77">
        <f t="shared" si="4"/>
        <v>41371787</v>
      </c>
      <c r="R44" s="77">
        <f t="shared" si="4"/>
        <v>43522489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36684418</v>
      </c>
      <c r="X44" s="77">
        <f t="shared" si="4"/>
        <v>74680506</v>
      </c>
      <c r="Y44" s="77">
        <f t="shared" si="4"/>
        <v>-9377582</v>
      </c>
      <c r="Z44" s="212">
        <f>+IF(X44&lt;&gt;0,+(Y44/X44)*100,0)</f>
        <v>-12.556934201811648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0</v>
      </c>
      <c r="H46" s="88">
        <f t="shared" si="5"/>
        <v>0</v>
      </c>
      <c r="I46" s="88">
        <f t="shared" si="5"/>
        <v>29422222</v>
      </c>
      <c r="J46" s="88">
        <f t="shared" si="5"/>
        <v>29422222</v>
      </c>
      <c r="K46" s="88">
        <f t="shared" si="5"/>
        <v>-59540924</v>
      </c>
      <c r="L46" s="88">
        <f t="shared" si="5"/>
        <v>-26357612</v>
      </c>
      <c r="M46" s="88">
        <f t="shared" si="5"/>
        <v>49638243</v>
      </c>
      <c r="N46" s="88">
        <f t="shared" si="5"/>
        <v>-36260293</v>
      </c>
      <c r="O46" s="88">
        <f t="shared" si="5"/>
        <v>-14733075</v>
      </c>
      <c r="P46" s="88">
        <f t="shared" si="5"/>
        <v>16883777</v>
      </c>
      <c r="Q46" s="88">
        <f t="shared" si="5"/>
        <v>41371787</v>
      </c>
      <c r="R46" s="88">
        <f t="shared" si="5"/>
        <v>43522489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36684418</v>
      </c>
      <c r="X46" s="88">
        <f t="shared" si="5"/>
        <v>74680506</v>
      </c>
      <c r="Y46" s="88">
        <f t="shared" si="5"/>
        <v>-9377582</v>
      </c>
      <c r="Z46" s="208">
        <f>+IF(X46&lt;&gt;0,+(Y46/X46)*100,0)</f>
        <v>-12.556934201811648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0</v>
      </c>
      <c r="H48" s="220">
        <f t="shared" si="6"/>
        <v>0</v>
      </c>
      <c r="I48" s="220">
        <f t="shared" si="6"/>
        <v>29422222</v>
      </c>
      <c r="J48" s="220">
        <f t="shared" si="6"/>
        <v>29422222</v>
      </c>
      <c r="K48" s="220">
        <f t="shared" si="6"/>
        <v>-59540924</v>
      </c>
      <c r="L48" s="220">
        <f t="shared" si="6"/>
        <v>-26357612</v>
      </c>
      <c r="M48" s="219">
        <f t="shared" si="6"/>
        <v>49638243</v>
      </c>
      <c r="N48" s="219">
        <f t="shared" si="6"/>
        <v>-36260293</v>
      </c>
      <c r="O48" s="220">
        <f t="shared" si="6"/>
        <v>-14733075</v>
      </c>
      <c r="P48" s="220">
        <f t="shared" si="6"/>
        <v>16883777</v>
      </c>
      <c r="Q48" s="220">
        <f t="shared" si="6"/>
        <v>41371787</v>
      </c>
      <c r="R48" s="220">
        <f t="shared" si="6"/>
        <v>43522489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36684418</v>
      </c>
      <c r="X48" s="220">
        <f t="shared" si="6"/>
        <v>74680506</v>
      </c>
      <c r="Y48" s="220">
        <f t="shared" si="6"/>
        <v>-9377582</v>
      </c>
      <c r="Z48" s="221">
        <f>+IF(X48&lt;&gt;0,+(Y48/X48)*100,0)</f>
        <v>-12.556934201811648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12559988</v>
      </c>
      <c r="G5" s="100">
        <f t="shared" si="0"/>
        <v>0</v>
      </c>
      <c r="H5" s="100">
        <f t="shared" si="0"/>
        <v>0</v>
      </c>
      <c r="I5" s="100">
        <f t="shared" si="0"/>
        <v>1959722</v>
      </c>
      <c r="J5" s="100">
        <f t="shared" si="0"/>
        <v>1959722</v>
      </c>
      <c r="K5" s="100">
        <f t="shared" si="0"/>
        <v>2172082</v>
      </c>
      <c r="L5" s="100">
        <f t="shared" si="0"/>
        <v>333670</v>
      </c>
      <c r="M5" s="100">
        <f t="shared" si="0"/>
        <v>939292</v>
      </c>
      <c r="N5" s="100">
        <f t="shared" si="0"/>
        <v>3445044</v>
      </c>
      <c r="O5" s="100">
        <f t="shared" si="0"/>
        <v>-36652</v>
      </c>
      <c r="P5" s="100">
        <f t="shared" si="0"/>
        <v>716494</v>
      </c>
      <c r="Q5" s="100">
        <f t="shared" si="0"/>
        <v>1223550</v>
      </c>
      <c r="R5" s="100">
        <f t="shared" si="0"/>
        <v>1903392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7308158</v>
      </c>
      <c r="X5" s="100">
        <f t="shared" si="0"/>
        <v>0</v>
      </c>
      <c r="Y5" s="100">
        <f t="shared" si="0"/>
        <v>7308158</v>
      </c>
      <c r="Z5" s="137">
        <f>+IF(X5&lt;&gt;0,+(Y5/X5)*100,0)</f>
        <v>0</v>
      </c>
      <c r="AA5" s="153">
        <f>SUM(AA6:AA8)</f>
        <v>12559988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>
        <v>910257</v>
      </c>
      <c r="N6" s="60">
        <v>910257</v>
      </c>
      <c r="O6" s="60"/>
      <c r="P6" s="60"/>
      <c r="Q6" s="60"/>
      <c r="R6" s="60"/>
      <c r="S6" s="60"/>
      <c r="T6" s="60"/>
      <c r="U6" s="60"/>
      <c r="V6" s="60"/>
      <c r="W6" s="60">
        <v>910257</v>
      </c>
      <c r="X6" s="60"/>
      <c r="Y6" s="60">
        <v>910257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>
        <v>12559988</v>
      </c>
      <c r="G7" s="159"/>
      <c r="H7" s="159"/>
      <c r="I7" s="159">
        <v>1959722</v>
      </c>
      <c r="J7" s="159">
        <v>1959722</v>
      </c>
      <c r="K7" s="159">
        <v>765845</v>
      </c>
      <c r="L7" s="159">
        <v>159971</v>
      </c>
      <c r="M7" s="159">
        <v>29035</v>
      </c>
      <c r="N7" s="159">
        <v>954851</v>
      </c>
      <c r="O7" s="159">
        <v>-36652</v>
      </c>
      <c r="P7" s="159">
        <v>716494</v>
      </c>
      <c r="Q7" s="159">
        <v>58956</v>
      </c>
      <c r="R7" s="159">
        <v>738798</v>
      </c>
      <c r="S7" s="159"/>
      <c r="T7" s="159"/>
      <c r="U7" s="159"/>
      <c r="V7" s="159"/>
      <c r="W7" s="159">
        <v>3653371</v>
      </c>
      <c r="X7" s="159"/>
      <c r="Y7" s="159">
        <v>3653371</v>
      </c>
      <c r="Z7" s="141"/>
      <c r="AA7" s="225">
        <v>12559988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1406237</v>
      </c>
      <c r="L8" s="60">
        <v>173699</v>
      </c>
      <c r="M8" s="60"/>
      <c r="N8" s="60">
        <v>1579936</v>
      </c>
      <c r="O8" s="60"/>
      <c r="P8" s="60"/>
      <c r="Q8" s="60">
        <v>1164594</v>
      </c>
      <c r="R8" s="60">
        <v>1164594</v>
      </c>
      <c r="S8" s="60"/>
      <c r="T8" s="60"/>
      <c r="U8" s="60"/>
      <c r="V8" s="60"/>
      <c r="W8" s="60">
        <v>2744530</v>
      </c>
      <c r="X8" s="60"/>
      <c r="Y8" s="60">
        <v>2744530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21136682</v>
      </c>
      <c r="G9" s="100">
        <f t="shared" si="1"/>
        <v>0</v>
      </c>
      <c r="H9" s="100">
        <f t="shared" si="1"/>
        <v>0</v>
      </c>
      <c r="I9" s="100">
        <f t="shared" si="1"/>
        <v>253550</v>
      </c>
      <c r="J9" s="100">
        <f t="shared" si="1"/>
        <v>253550</v>
      </c>
      <c r="K9" s="100">
        <f t="shared" si="1"/>
        <v>1506663</v>
      </c>
      <c r="L9" s="100">
        <f t="shared" si="1"/>
        <v>395128</v>
      </c>
      <c r="M9" s="100">
        <f t="shared" si="1"/>
        <v>924222</v>
      </c>
      <c r="N9" s="100">
        <f t="shared" si="1"/>
        <v>2826013</v>
      </c>
      <c r="O9" s="100">
        <f t="shared" si="1"/>
        <v>150000</v>
      </c>
      <c r="P9" s="100">
        <f t="shared" si="1"/>
        <v>1842522</v>
      </c>
      <c r="Q9" s="100">
        <f t="shared" si="1"/>
        <v>634411</v>
      </c>
      <c r="R9" s="100">
        <f t="shared" si="1"/>
        <v>2626933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5706496</v>
      </c>
      <c r="X9" s="100">
        <f t="shared" si="1"/>
        <v>0</v>
      </c>
      <c r="Y9" s="100">
        <f t="shared" si="1"/>
        <v>5706496</v>
      </c>
      <c r="Z9" s="137">
        <f>+IF(X9&lt;&gt;0,+(Y9/X9)*100,0)</f>
        <v>0</v>
      </c>
      <c r="AA9" s="102">
        <f>SUM(AA10:AA14)</f>
        <v>21136682</v>
      </c>
    </row>
    <row r="10" spans="1:27" ht="12.75">
      <c r="A10" s="138" t="s">
        <v>79</v>
      </c>
      <c r="B10" s="136"/>
      <c r="C10" s="155"/>
      <c r="D10" s="155"/>
      <c r="E10" s="156"/>
      <c r="F10" s="60">
        <v>14349892</v>
      </c>
      <c r="G10" s="60"/>
      <c r="H10" s="60"/>
      <c r="I10" s="60">
        <v>253550</v>
      </c>
      <c r="J10" s="60">
        <v>253550</v>
      </c>
      <c r="K10" s="60">
        <v>425899</v>
      </c>
      <c r="L10" s="60">
        <v>25000</v>
      </c>
      <c r="M10" s="60">
        <v>820582</v>
      </c>
      <c r="N10" s="60">
        <v>1271481</v>
      </c>
      <c r="O10" s="60">
        <v>150000</v>
      </c>
      <c r="P10" s="60">
        <v>646831</v>
      </c>
      <c r="Q10" s="60">
        <v>634411</v>
      </c>
      <c r="R10" s="60">
        <v>1431242</v>
      </c>
      <c r="S10" s="60"/>
      <c r="T10" s="60"/>
      <c r="U10" s="60"/>
      <c r="V10" s="60"/>
      <c r="W10" s="60">
        <v>2956273</v>
      </c>
      <c r="X10" s="60"/>
      <c r="Y10" s="60">
        <v>2956273</v>
      </c>
      <c r="Z10" s="140"/>
      <c r="AA10" s="62">
        <v>14349892</v>
      </c>
    </row>
    <row r="11" spans="1:27" ht="12.75">
      <c r="A11" s="138" t="s">
        <v>80</v>
      </c>
      <c r="B11" s="136"/>
      <c r="C11" s="155"/>
      <c r="D11" s="155"/>
      <c r="E11" s="156"/>
      <c r="F11" s="60">
        <v>6786790</v>
      </c>
      <c r="G11" s="60"/>
      <c r="H11" s="60"/>
      <c r="I11" s="60"/>
      <c r="J11" s="60"/>
      <c r="K11" s="60">
        <v>1080764</v>
      </c>
      <c r="L11" s="60">
        <v>370128</v>
      </c>
      <c r="M11" s="60">
        <v>103640</v>
      </c>
      <c r="N11" s="60">
        <v>1554532</v>
      </c>
      <c r="O11" s="60"/>
      <c r="P11" s="60">
        <v>1195691</v>
      </c>
      <c r="Q11" s="60"/>
      <c r="R11" s="60">
        <v>1195691</v>
      </c>
      <c r="S11" s="60"/>
      <c r="T11" s="60"/>
      <c r="U11" s="60"/>
      <c r="V11" s="60"/>
      <c r="W11" s="60">
        <v>2750223</v>
      </c>
      <c r="X11" s="60"/>
      <c r="Y11" s="60">
        <v>2750223</v>
      </c>
      <c r="Z11" s="140"/>
      <c r="AA11" s="62">
        <v>6786790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38984372</v>
      </c>
      <c r="G15" s="100">
        <f t="shared" si="2"/>
        <v>0</v>
      </c>
      <c r="H15" s="100">
        <f t="shared" si="2"/>
        <v>0</v>
      </c>
      <c r="I15" s="100">
        <f t="shared" si="2"/>
        <v>6336360</v>
      </c>
      <c r="J15" s="100">
        <f t="shared" si="2"/>
        <v>6336360</v>
      </c>
      <c r="K15" s="100">
        <f t="shared" si="2"/>
        <v>7407963</v>
      </c>
      <c r="L15" s="100">
        <f t="shared" si="2"/>
        <v>3839336</v>
      </c>
      <c r="M15" s="100">
        <f t="shared" si="2"/>
        <v>4517183</v>
      </c>
      <c r="N15" s="100">
        <f t="shared" si="2"/>
        <v>15764482</v>
      </c>
      <c r="O15" s="100">
        <f t="shared" si="2"/>
        <v>3563236</v>
      </c>
      <c r="P15" s="100">
        <f t="shared" si="2"/>
        <v>4422990</v>
      </c>
      <c r="Q15" s="100">
        <f t="shared" si="2"/>
        <v>194017</v>
      </c>
      <c r="R15" s="100">
        <f t="shared" si="2"/>
        <v>8180243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30281085</v>
      </c>
      <c r="X15" s="100">
        <f t="shared" si="2"/>
        <v>0</v>
      </c>
      <c r="Y15" s="100">
        <f t="shared" si="2"/>
        <v>30281085</v>
      </c>
      <c r="Z15" s="137">
        <f>+IF(X15&lt;&gt;0,+(Y15/X15)*100,0)</f>
        <v>0</v>
      </c>
      <c r="AA15" s="102">
        <f>SUM(AA16:AA18)</f>
        <v>38984372</v>
      </c>
    </row>
    <row r="16" spans="1:27" ht="12.75">
      <c r="A16" s="138" t="s">
        <v>85</v>
      </c>
      <c r="B16" s="136"/>
      <c r="C16" s="155"/>
      <c r="D16" s="155"/>
      <c r="E16" s="156"/>
      <c r="F16" s="60">
        <v>13310776</v>
      </c>
      <c r="G16" s="60"/>
      <c r="H16" s="60"/>
      <c r="I16" s="60">
        <v>2251165</v>
      </c>
      <c r="J16" s="60">
        <v>2251165</v>
      </c>
      <c r="K16" s="60">
        <v>710635</v>
      </c>
      <c r="L16" s="60">
        <v>618781</v>
      </c>
      <c r="M16" s="60">
        <v>236097</v>
      </c>
      <c r="N16" s="60">
        <v>1565513</v>
      </c>
      <c r="O16" s="60"/>
      <c r="P16" s="60">
        <v>60410</v>
      </c>
      <c r="Q16" s="60">
        <v>194017</v>
      </c>
      <c r="R16" s="60">
        <v>254427</v>
      </c>
      <c r="S16" s="60"/>
      <c r="T16" s="60"/>
      <c r="U16" s="60"/>
      <c r="V16" s="60"/>
      <c r="W16" s="60">
        <v>4071105</v>
      </c>
      <c r="X16" s="60"/>
      <c r="Y16" s="60">
        <v>4071105</v>
      </c>
      <c r="Z16" s="140"/>
      <c r="AA16" s="62">
        <v>13310776</v>
      </c>
    </row>
    <row r="17" spans="1:27" ht="12.75">
      <c r="A17" s="138" t="s">
        <v>86</v>
      </c>
      <c r="B17" s="136"/>
      <c r="C17" s="155"/>
      <c r="D17" s="155"/>
      <c r="E17" s="156"/>
      <c r="F17" s="60">
        <v>25673596</v>
      </c>
      <c r="G17" s="60"/>
      <c r="H17" s="60"/>
      <c r="I17" s="60">
        <v>4085195</v>
      </c>
      <c r="J17" s="60">
        <v>4085195</v>
      </c>
      <c r="K17" s="60">
        <v>6697328</v>
      </c>
      <c r="L17" s="60">
        <v>3220555</v>
      </c>
      <c r="M17" s="60">
        <v>4281086</v>
      </c>
      <c r="N17" s="60">
        <v>14198969</v>
      </c>
      <c r="O17" s="60">
        <v>3563236</v>
      </c>
      <c r="P17" s="60">
        <v>4362580</v>
      </c>
      <c r="Q17" s="60"/>
      <c r="R17" s="60">
        <v>7925816</v>
      </c>
      <c r="S17" s="60"/>
      <c r="T17" s="60"/>
      <c r="U17" s="60"/>
      <c r="V17" s="60"/>
      <c r="W17" s="60">
        <v>26209980</v>
      </c>
      <c r="X17" s="60"/>
      <c r="Y17" s="60">
        <v>26209980</v>
      </c>
      <c r="Z17" s="140"/>
      <c r="AA17" s="62">
        <v>25673596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33488509</v>
      </c>
      <c r="G19" s="100">
        <f t="shared" si="3"/>
        <v>0</v>
      </c>
      <c r="H19" s="100">
        <f t="shared" si="3"/>
        <v>0</v>
      </c>
      <c r="I19" s="100">
        <f t="shared" si="3"/>
        <v>8955332</v>
      </c>
      <c r="J19" s="100">
        <f t="shared" si="3"/>
        <v>8955332</v>
      </c>
      <c r="K19" s="100">
        <f t="shared" si="3"/>
        <v>-44086</v>
      </c>
      <c r="L19" s="100">
        <f t="shared" si="3"/>
        <v>2606012</v>
      </c>
      <c r="M19" s="100">
        <f t="shared" si="3"/>
        <v>3373995</v>
      </c>
      <c r="N19" s="100">
        <f t="shared" si="3"/>
        <v>5935921</v>
      </c>
      <c r="O19" s="100">
        <f t="shared" si="3"/>
        <v>0</v>
      </c>
      <c r="P19" s="100">
        <f t="shared" si="3"/>
        <v>609097</v>
      </c>
      <c r="Q19" s="100">
        <f t="shared" si="3"/>
        <v>409760</v>
      </c>
      <c r="R19" s="100">
        <f t="shared" si="3"/>
        <v>1018857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15910110</v>
      </c>
      <c r="X19" s="100">
        <f t="shared" si="3"/>
        <v>0</v>
      </c>
      <c r="Y19" s="100">
        <f t="shared" si="3"/>
        <v>15910110</v>
      </c>
      <c r="Z19" s="137">
        <f>+IF(X19&lt;&gt;0,+(Y19/X19)*100,0)</f>
        <v>0</v>
      </c>
      <c r="AA19" s="102">
        <f>SUM(AA20:AA23)</f>
        <v>33488509</v>
      </c>
    </row>
    <row r="20" spans="1:27" ht="12.75">
      <c r="A20" s="138" t="s">
        <v>89</v>
      </c>
      <c r="B20" s="136"/>
      <c r="C20" s="155"/>
      <c r="D20" s="155"/>
      <c r="E20" s="156"/>
      <c r="F20" s="60">
        <v>31259000</v>
      </c>
      <c r="G20" s="60"/>
      <c r="H20" s="60"/>
      <c r="I20" s="60">
        <v>8955332</v>
      </c>
      <c r="J20" s="60">
        <v>8955332</v>
      </c>
      <c r="K20" s="60">
        <v>-44086</v>
      </c>
      <c r="L20" s="60">
        <v>2606012</v>
      </c>
      <c r="M20" s="60">
        <v>3373995</v>
      </c>
      <c r="N20" s="60">
        <v>5935921</v>
      </c>
      <c r="O20" s="60"/>
      <c r="P20" s="60">
        <v>609097</v>
      </c>
      <c r="Q20" s="60">
        <v>409760</v>
      </c>
      <c r="R20" s="60">
        <v>1018857</v>
      </c>
      <c r="S20" s="60"/>
      <c r="T20" s="60"/>
      <c r="U20" s="60"/>
      <c r="V20" s="60"/>
      <c r="W20" s="60">
        <v>15910110</v>
      </c>
      <c r="X20" s="60"/>
      <c r="Y20" s="60">
        <v>15910110</v>
      </c>
      <c r="Z20" s="140"/>
      <c r="AA20" s="62">
        <v>31259000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>
        <v>2229509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2229509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106169551</v>
      </c>
      <c r="G25" s="219">
        <f t="shared" si="4"/>
        <v>0</v>
      </c>
      <c r="H25" s="219">
        <f t="shared" si="4"/>
        <v>0</v>
      </c>
      <c r="I25" s="219">
        <f t="shared" si="4"/>
        <v>17504964</v>
      </c>
      <c r="J25" s="219">
        <f t="shared" si="4"/>
        <v>17504964</v>
      </c>
      <c r="K25" s="219">
        <f t="shared" si="4"/>
        <v>11042622</v>
      </c>
      <c r="L25" s="219">
        <f t="shared" si="4"/>
        <v>7174146</v>
      </c>
      <c r="M25" s="219">
        <f t="shared" si="4"/>
        <v>9754692</v>
      </c>
      <c r="N25" s="219">
        <f t="shared" si="4"/>
        <v>27971460</v>
      </c>
      <c r="O25" s="219">
        <f t="shared" si="4"/>
        <v>3676584</v>
      </c>
      <c r="P25" s="219">
        <f t="shared" si="4"/>
        <v>7591103</v>
      </c>
      <c r="Q25" s="219">
        <f t="shared" si="4"/>
        <v>2461738</v>
      </c>
      <c r="R25" s="219">
        <f t="shared" si="4"/>
        <v>13729425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59205849</v>
      </c>
      <c r="X25" s="219">
        <f t="shared" si="4"/>
        <v>0</v>
      </c>
      <c r="Y25" s="219">
        <f t="shared" si="4"/>
        <v>59205849</v>
      </c>
      <c r="Z25" s="231">
        <f>+IF(X25&lt;&gt;0,+(Y25/X25)*100,0)</f>
        <v>0</v>
      </c>
      <c r="AA25" s="232">
        <f>+AA5+AA9+AA15+AA19+AA24</f>
        <v>106169551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>
        <v>60960278</v>
      </c>
      <c r="G28" s="60"/>
      <c r="H28" s="60"/>
      <c r="I28" s="60">
        <v>5446091</v>
      </c>
      <c r="J28" s="60">
        <v>5446091</v>
      </c>
      <c r="K28" s="60">
        <v>4313334</v>
      </c>
      <c r="L28" s="60">
        <v>6116593</v>
      </c>
      <c r="M28" s="60">
        <v>6229752</v>
      </c>
      <c r="N28" s="60">
        <v>16659679</v>
      </c>
      <c r="O28" s="60"/>
      <c r="P28" s="60">
        <v>4660781</v>
      </c>
      <c r="Q28" s="60">
        <v>1841309</v>
      </c>
      <c r="R28" s="60">
        <v>6502090</v>
      </c>
      <c r="S28" s="60"/>
      <c r="T28" s="60"/>
      <c r="U28" s="60"/>
      <c r="V28" s="60"/>
      <c r="W28" s="60">
        <v>28607860</v>
      </c>
      <c r="X28" s="60"/>
      <c r="Y28" s="60">
        <v>28607860</v>
      </c>
      <c r="Z28" s="140"/>
      <c r="AA28" s="155">
        <v>60960278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>
        <v>4000000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4000000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64960278</v>
      </c>
      <c r="G32" s="77">
        <f t="shared" si="5"/>
        <v>0</v>
      </c>
      <c r="H32" s="77">
        <f t="shared" si="5"/>
        <v>0</v>
      </c>
      <c r="I32" s="77">
        <f t="shared" si="5"/>
        <v>5446091</v>
      </c>
      <c r="J32" s="77">
        <f t="shared" si="5"/>
        <v>5446091</v>
      </c>
      <c r="K32" s="77">
        <f t="shared" si="5"/>
        <v>4313334</v>
      </c>
      <c r="L32" s="77">
        <f t="shared" si="5"/>
        <v>6116593</v>
      </c>
      <c r="M32" s="77">
        <f t="shared" si="5"/>
        <v>6229752</v>
      </c>
      <c r="N32" s="77">
        <f t="shared" si="5"/>
        <v>16659679</v>
      </c>
      <c r="O32" s="77">
        <f t="shared" si="5"/>
        <v>0</v>
      </c>
      <c r="P32" s="77">
        <f t="shared" si="5"/>
        <v>4660781</v>
      </c>
      <c r="Q32" s="77">
        <f t="shared" si="5"/>
        <v>1841309</v>
      </c>
      <c r="R32" s="77">
        <f t="shared" si="5"/>
        <v>6502090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28607860</v>
      </c>
      <c r="X32" s="77">
        <f t="shared" si="5"/>
        <v>0</v>
      </c>
      <c r="Y32" s="77">
        <f t="shared" si="5"/>
        <v>28607860</v>
      </c>
      <c r="Z32" s="212">
        <f>+IF(X32&lt;&gt;0,+(Y32/X32)*100,0)</f>
        <v>0</v>
      </c>
      <c r="AA32" s="79">
        <f>SUM(AA28:AA31)</f>
        <v>64960278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>
        <v>41209273</v>
      </c>
      <c r="G35" s="60"/>
      <c r="H35" s="60"/>
      <c r="I35" s="60">
        <v>12058873</v>
      </c>
      <c r="J35" s="60">
        <v>12058873</v>
      </c>
      <c r="K35" s="60">
        <v>6729288</v>
      </c>
      <c r="L35" s="60">
        <v>1057553</v>
      </c>
      <c r="M35" s="60">
        <v>3524940</v>
      </c>
      <c r="N35" s="60">
        <v>11311781</v>
      </c>
      <c r="O35" s="60">
        <v>3676584</v>
      </c>
      <c r="P35" s="60">
        <v>2930322</v>
      </c>
      <c r="Q35" s="60">
        <v>620429</v>
      </c>
      <c r="R35" s="60">
        <v>7227335</v>
      </c>
      <c r="S35" s="60"/>
      <c r="T35" s="60"/>
      <c r="U35" s="60"/>
      <c r="V35" s="60"/>
      <c r="W35" s="60">
        <v>30597989</v>
      </c>
      <c r="X35" s="60"/>
      <c r="Y35" s="60">
        <v>30597989</v>
      </c>
      <c r="Z35" s="140"/>
      <c r="AA35" s="62">
        <v>41209273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106169551</v>
      </c>
      <c r="G36" s="220">
        <f t="shared" si="6"/>
        <v>0</v>
      </c>
      <c r="H36" s="220">
        <f t="shared" si="6"/>
        <v>0</v>
      </c>
      <c r="I36" s="220">
        <f t="shared" si="6"/>
        <v>17504964</v>
      </c>
      <c r="J36" s="220">
        <f t="shared" si="6"/>
        <v>17504964</v>
      </c>
      <c r="K36" s="220">
        <f t="shared" si="6"/>
        <v>11042622</v>
      </c>
      <c r="L36" s="220">
        <f t="shared" si="6"/>
        <v>7174146</v>
      </c>
      <c r="M36" s="220">
        <f t="shared" si="6"/>
        <v>9754692</v>
      </c>
      <c r="N36" s="220">
        <f t="shared" si="6"/>
        <v>27971460</v>
      </c>
      <c r="O36" s="220">
        <f t="shared" si="6"/>
        <v>3676584</v>
      </c>
      <c r="P36" s="220">
        <f t="shared" si="6"/>
        <v>7591103</v>
      </c>
      <c r="Q36" s="220">
        <f t="shared" si="6"/>
        <v>2461738</v>
      </c>
      <c r="R36" s="220">
        <f t="shared" si="6"/>
        <v>13729425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59205849</v>
      </c>
      <c r="X36" s="220">
        <f t="shared" si="6"/>
        <v>0</v>
      </c>
      <c r="Y36" s="220">
        <f t="shared" si="6"/>
        <v>59205849</v>
      </c>
      <c r="Z36" s="221">
        <f>+IF(X36&lt;&gt;0,+(Y36/X36)*100,0)</f>
        <v>0</v>
      </c>
      <c r="AA36" s="239">
        <f>SUM(AA32:AA35)</f>
        <v>106169551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>
        <v>14654131</v>
      </c>
      <c r="G6" s="60"/>
      <c r="H6" s="60"/>
      <c r="I6" s="60">
        <v>17195485</v>
      </c>
      <c r="J6" s="60">
        <v>17195485</v>
      </c>
      <c r="K6" s="60">
        <v>813421</v>
      </c>
      <c r="L6" s="60">
        <v>17818621</v>
      </c>
      <c r="M6" s="60">
        <v>14654131</v>
      </c>
      <c r="N6" s="60">
        <v>14654131</v>
      </c>
      <c r="O6" s="60">
        <v>12353793</v>
      </c>
      <c r="P6" s="60">
        <v>33052258</v>
      </c>
      <c r="Q6" s="60">
        <v>41431160</v>
      </c>
      <c r="R6" s="60">
        <v>41431160</v>
      </c>
      <c r="S6" s="60"/>
      <c r="T6" s="60"/>
      <c r="U6" s="60"/>
      <c r="V6" s="60"/>
      <c r="W6" s="60">
        <v>41431160</v>
      </c>
      <c r="X6" s="60">
        <v>10990598</v>
      </c>
      <c r="Y6" s="60">
        <v>30440562</v>
      </c>
      <c r="Z6" s="140">
        <v>276.97</v>
      </c>
      <c r="AA6" s="62">
        <v>14654131</v>
      </c>
    </row>
    <row r="7" spans="1:27" ht="12.75">
      <c r="A7" s="249" t="s">
        <v>144</v>
      </c>
      <c r="B7" s="182"/>
      <c r="C7" s="155"/>
      <c r="D7" s="155"/>
      <c r="E7" s="59"/>
      <c r="F7" s="60">
        <v>977031</v>
      </c>
      <c r="G7" s="60"/>
      <c r="H7" s="60"/>
      <c r="I7" s="60">
        <v>92645499</v>
      </c>
      <c r="J7" s="60">
        <v>92645499</v>
      </c>
      <c r="K7" s="60">
        <v>39145764</v>
      </c>
      <c r="L7" s="60">
        <v>40011720</v>
      </c>
      <c r="M7" s="60">
        <v>78526156</v>
      </c>
      <c r="N7" s="60">
        <v>78526156</v>
      </c>
      <c r="O7" s="60">
        <v>51737948</v>
      </c>
      <c r="P7" s="60">
        <v>49156972</v>
      </c>
      <c r="Q7" s="60">
        <v>87786491</v>
      </c>
      <c r="R7" s="60">
        <v>87786491</v>
      </c>
      <c r="S7" s="60"/>
      <c r="T7" s="60"/>
      <c r="U7" s="60"/>
      <c r="V7" s="60"/>
      <c r="W7" s="60">
        <v>87786491</v>
      </c>
      <c r="X7" s="60">
        <v>732773</v>
      </c>
      <c r="Y7" s="60">
        <v>87053718</v>
      </c>
      <c r="Z7" s="140">
        <v>11880.04</v>
      </c>
      <c r="AA7" s="62">
        <v>977031</v>
      </c>
    </row>
    <row r="8" spans="1:27" ht="12.75">
      <c r="A8" s="249" t="s">
        <v>145</v>
      </c>
      <c r="B8" s="182"/>
      <c r="C8" s="155"/>
      <c r="D8" s="155"/>
      <c r="E8" s="59"/>
      <c r="F8" s="60">
        <v>73068994</v>
      </c>
      <c r="G8" s="60"/>
      <c r="H8" s="60"/>
      <c r="I8" s="60">
        <v>143446784</v>
      </c>
      <c r="J8" s="60">
        <v>143446784</v>
      </c>
      <c r="K8" s="60">
        <v>143446784</v>
      </c>
      <c r="L8" s="60">
        <v>130097932</v>
      </c>
      <c r="M8" s="60">
        <v>145783506</v>
      </c>
      <c r="N8" s="60">
        <v>145783506</v>
      </c>
      <c r="O8" s="60">
        <v>148760181</v>
      </c>
      <c r="P8" s="60">
        <v>204604019</v>
      </c>
      <c r="Q8" s="60">
        <v>205321455</v>
      </c>
      <c r="R8" s="60">
        <v>205321455</v>
      </c>
      <c r="S8" s="60"/>
      <c r="T8" s="60"/>
      <c r="U8" s="60"/>
      <c r="V8" s="60"/>
      <c r="W8" s="60">
        <v>205321455</v>
      </c>
      <c r="X8" s="60">
        <v>54801746</v>
      </c>
      <c r="Y8" s="60">
        <v>150519709</v>
      </c>
      <c r="Z8" s="140">
        <v>274.66</v>
      </c>
      <c r="AA8" s="62">
        <v>73068994</v>
      </c>
    </row>
    <row r="9" spans="1:27" ht="12.75">
      <c r="A9" s="249" t="s">
        <v>146</v>
      </c>
      <c r="B9" s="182"/>
      <c r="C9" s="155"/>
      <c r="D9" s="155"/>
      <c r="E9" s="59"/>
      <c r="F9" s="60">
        <v>1060126</v>
      </c>
      <c r="G9" s="60"/>
      <c r="H9" s="60"/>
      <c r="I9" s="60">
        <v>30920231</v>
      </c>
      <c r="J9" s="60">
        <v>30920231</v>
      </c>
      <c r="K9" s="60">
        <v>35026248</v>
      </c>
      <c r="L9" s="60">
        <v>35891397</v>
      </c>
      <c r="M9" s="60">
        <v>37468436</v>
      </c>
      <c r="N9" s="60">
        <v>37468436</v>
      </c>
      <c r="O9" s="60">
        <v>38773418</v>
      </c>
      <c r="P9" s="60">
        <v>744827</v>
      </c>
      <c r="Q9" s="60">
        <v>36645987</v>
      </c>
      <c r="R9" s="60">
        <v>36645987</v>
      </c>
      <c r="S9" s="60"/>
      <c r="T9" s="60"/>
      <c r="U9" s="60"/>
      <c r="V9" s="60"/>
      <c r="W9" s="60">
        <v>36645987</v>
      </c>
      <c r="X9" s="60">
        <v>795095</v>
      </c>
      <c r="Y9" s="60">
        <v>35850892</v>
      </c>
      <c r="Z9" s="140">
        <v>4509.01</v>
      </c>
      <c r="AA9" s="62">
        <v>1060126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>
        <v>78526156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473171</v>
      </c>
      <c r="Q11" s="60">
        <v>473171</v>
      </c>
      <c r="R11" s="60">
        <v>473171</v>
      </c>
      <c r="S11" s="60"/>
      <c r="T11" s="60"/>
      <c r="U11" s="60"/>
      <c r="V11" s="60"/>
      <c r="W11" s="60">
        <v>473171</v>
      </c>
      <c r="X11" s="60">
        <v>58894617</v>
      </c>
      <c r="Y11" s="60">
        <v>-58421446</v>
      </c>
      <c r="Z11" s="140">
        <v>-99.2</v>
      </c>
      <c r="AA11" s="62">
        <v>78526156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168286438</v>
      </c>
      <c r="G12" s="73">
        <f t="shared" si="0"/>
        <v>0</v>
      </c>
      <c r="H12" s="73">
        <f t="shared" si="0"/>
        <v>0</v>
      </c>
      <c r="I12" s="73">
        <f t="shared" si="0"/>
        <v>284207999</v>
      </c>
      <c r="J12" s="73">
        <f t="shared" si="0"/>
        <v>284207999</v>
      </c>
      <c r="K12" s="73">
        <f t="shared" si="0"/>
        <v>218432217</v>
      </c>
      <c r="L12" s="73">
        <f t="shared" si="0"/>
        <v>223819670</v>
      </c>
      <c r="M12" s="73">
        <f t="shared" si="0"/>
        <v>276432229</v>
      </c>
      <c r="N12" s="73">
        <f t="shared" si="0"/>
        <v>276432229</v>
      </c>
      <c r="O12" s="73">
        <f t="shared" si="0"/>
        <v>251625340</v>
      </c>
      <c r="P12" s="73">
        <f t="shared" si="0"/>
        <v>288031247</v>
      </c>
      <c r="Q12" s="73">
        <f t="shared" si="0"/>
        <v>371658264</v>
      </c>
      <c r="R12" s="73">
        <f t="shared" si="0"/>
        <v>371658264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371658264</v>
      </c>
      <c r="X12" s="73">
        <f t="shared" si="0"/>
        <v>126214829</v>
      </c>
      <c r="Y12" s="73">
        <f t="shared" si="0"/>
        <v>245443435</v>
      </c>
      <c r="Z12" s="170">
        <f>+IF(X12&lt;&gt;0,+(Y12/X12)*100,0)</f>
        <v>194.46481601619095</v>
      </c>
      <c r="AA12" s="74">
        <f>SUM(AA6:AA11)</f>
        <v>168286438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>
        <v>2894993178</v>
      </c>
      <c r="G17" s="60"/>
      <c r="H17" s="60"/>
      <c r="I17" s="60">
        <v>289493178</v>
      </c>
      <c r="J17" s="60">
        <v>289493178</v>
      </c>
      <c r="K17" s="60">
        <v>289493178</v>
      </c>
      <c r="L17" s="60">
        <v>289493178</v>
      </c>
      <c r="M17" s="60">
        <v>289493178</v>
      </c>
      <c r="N17" s="60">
        <v>289493178</v>
      </c>
      <c r="O17" s="60">
        <v>289493178</v>
      </c>
      <c r="P17" s="60">
        <v>448053562</v>
      </c>
      <c r="Q17" s="60">
        <v>450171324</v>
      </c>
      <c r="R17" s="60">
        <v>450171324</v>
      </c>
      <c r="S17" s="60"/>
      <c r="T17" s="60"/>
      <c r="U17" s="60"/>
      <c r="V17" s="60"/>
      <c r="W17" s="60">
        <v>450171324</v>
      </c>
      <c r="X17" s="60">
        <v>2171244884</v>
      </c>
      <c r="Y17" s="60">
        <v>-1721073560</v>
      </c>
      <c r="Z17" s="140">
        <v>-79.27</v>
      </c>
      <c r="AA17" s="62">
        <v>2894993178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/>
      <c r="F19" s="60">
        <v>1135774820</v>
      </c>
      <c r="G19" s="60"/>
      <c r="H19" s="60"/>
      <c r="I19" s="60">
        <v>931375610</v>
      </c>
      <c r="J19" s="60">
        <v>931375610</v>
      </c>
      <c r="K19" s="60">
        <v>942420231</v>
      </c>
      <c r="L19" s="60">
        <v>946360615</v>
      </c>
      <c r="M19" s="60">
        <v>956118036</v>
      </c>
      <c r="N19" s="60">
        <v>956118036</v>
      </c>
      <c r="O19" s="60">
        <v>959798568</v>
      </c>
      <c r="P19" s="60">
        <v>1050071309</v>
      </c>
      <c r="Q19" s="60">
        <v>1111492961</v>
      </c>
      <c r="R19" s="60">
        <v>1111492961</v>
      </c>
      <c r="S19" s="60"/>
      <c r="T19" s="60"/>
      <c r="U19" s="60"/>
      <c r="V19" s="60"/>
      <c r="W19" s="60">
        <v>1111492961</v>
      </c>
      <c r="X19" s="60">
        <v>851831115</v>
      </c>
      <c r="Y19" s="60">
        <v>259661846</v>
      </c>
      <c r="Z19" s="140">
        <v>30.48</v>
      </c>
      <c r="AA19" s="62">
        <v>1135774820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>
        <v>757377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568033</v>
      </c>
      <c r="Y22" s="60">
        <v>-568033</v>
      </c>
      <c r="Z22" s="140">
        <v>-100</v>
      </c>
      <c r="AA22" s="62">
        <v>757377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4031525375</v>
      </c>
      <c r="G24" s="77">
        <f t="shared" si="1"/>
        <v>0</v>
      </c>
      <c r="H24" s="77">
        <f t="shared" si="1"/>
        <v>0</v>
      </c>
      <c r="I24" s="77">
        <f t="shared" si="1"/>
        <v>1220868788</v>
      </c>
      <c r="J24" s="77">
        <f t="shared" si="1"/>
        <v>1220868788</v>
      </c>
      <c r="K24" s="77">
        <f t="shared" si="1"/>
        <v>1231913409</v>
      </c>
      <c r="L24" s="77">
        <f t="shared" si="1"/>
        <v>1235853793</v>
      </c>
      <c r="M24" s="77">
        <f t="shared" si="1"/>
        <v>1245611214</v>
      </c>
      <c r="N24" s="77">
        <f t="shared" si="1"/>
        <v>1245611214</v>
      </c>
      <c r="O24" s="77">
        <f t="shared" si="1"/>
        <v>1249291746</v>
      </c>
      <c r="P24" s="77">
        <f t="shared" si="1"/>
        <v>1498124871</v>
      </c>
      <c r="Q24" s="77">
        <f t="shared" si="1"/>
        <v>1561664285</v>
      </c>
      <c r="R24" s="77">
        <f t="shared" si="1"/>
        <v>1561664285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1561664285</v>
      </c>
      <c r="X24" s="77">
        <f t="shared" si="1"/>
        <v>3023644032</v>
      </c>
      <c r="Y24" s="77">
        <f t="shared" si="1"/>
        <v>-1461979747</v>
      </c>
      <c r="Z24" s="212">
        <f>+IF(X24&lt;&gt;0,+(Y24/X24)*100,0)</f>
        <v>-48.351582776527046</v>
      </c>
      <c r="AA24" s="79">
        <f>SUM(AA15:AA23)</f>
        <v>4031525375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4199811813</v>
      </c>
      <c r="G25" s="73">
        <f t="shared" si="2"/>
        <v>0</v>
      </c>
      <c r="H25" s="73">
        <f t="shared" si="2"/>
        <v>0</v>
      </c>
      <c r="I25" s="73">
        <f t="shared" si="2"/>
        <v>1505076787</v>
      </c>
      <c r="J25" s="73">
        <f t="shared" si="2"/>
        <v>1505076787</v>
      </c>
      <c r="K25" s="73">
        <f t="shared" si="2"/>
        <v>1450345626</v>
      </c>
      <c r="L25" s="73">
        <f t="shared" si="2"/>
        <v>1459673463</v>
      </c>
      <c r="M25" s="73">
        <f t="shared" si="2"/>
        <v>1522043443</v>
      </c>
      <c r="N25" s="73">
        <f t="shared" si="2"/>
        <v>1522043443</v>
      </c>
      <c r="O25" s="73">
        <f t="shared" si="2"/>
        <v>1500917086</v>
      </c>
      <c r="P25" s="73">
        <f t="shared" si="2"/>
        <v>1786156118</v>
      </c>
      <c r="Q25" s="73">
        <f t="shared" si="2"/>
        <v>1933322549</v>
      </c>
      <c r="R25" s="73">
        <f t="shared" si="2"/>
        <v>1933322549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1933322549</v>
      </c>
      <c r="X25" s="73">
        <f t="shared" si="2"/>
        <v>3149858861</v>
      </c>
      <c r="Y25" s="73">
        <f t="shared" si="2"/>
        <v>-1216536312</v>
      </c>
      <c r="Z25" s="170">
        <f>+IF(X25&lt;&gt;0,+(Y25/X25)*100,0)</f>
        <v>-38.62193087641332</v>
      </c>
      <c r="AA25" s="74">
        <f>+AA12+AA24</f>
        <v>4199811813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>
        <v>38515</v>
      </c>
      <c r="J30" s="60">
        <v>38515</v>
      </c>
      <c r="K30" s="60">
        <v>38515</v>
      </c>
      <c r="L30" s="60">
        <v>38515</v>
      </c>
      <c r="M30" s="60">
        <v>38515</v>
      </c>
      <c r="N30" s="60">
        <v>38515</v>
      </c>
      <c r="O30" s="60">
        <v>38515</v>
      </c>
      <c r="P30" s="60">
        <v>109312</v>
      </c>
      <c r="Q30" s="60">
        <v>109312</v>
      </c>
      <c r="R30" s="60">
        <v>109312</v>
      </c>
      <c r="S30" s="60"/>
      <c r="T30" s="60"/>
      <c r="U30" s="60"/>
      <c r="V30" s="60"/>
      <c r="W30" s="60">
        <v>109312</v>
      </c>
      <c r="X30" s="60"/>
      <c r="Y30" s="60">
        <v>109312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>
        <v>9671947</v>
      </c>
      <c r="G31" s="60"/>
      <c r="H31" s="60"/>
      <c r="I31" s="60">
        <v>9592357</v>
      </c>
      <c r="J31" s="60">
        <v>9592357</v>
      </c>
      <c r="K31" s="60">
        <v>9592357</v>
      </c>
      <c r="L31" s="60">
        <v>9639974</v>
      </c>
      <c r="M31" s="60">
        <v>9671947</v>
      </c>
      <c r="N31" s="60">
        <v>9671947</v>
      </c>
      <c r="O31" s="60">
        <v>9686753</v>
      </c>
      <c r="P31" s="60">
        <v>9800764</v>
      </c>
      <c r="Q31" s="60">
        <v>9803922</v>
      </c>
      <c r="R31" s="60">
        <v>9803922</v>
      </c>
      <c r="S31" s="60"/>
      <c r="T31" s="60"/>
      <c r="U31" s="60"/>
      <c r="V31" s="60"/>
      <c r="W31" s="60">
        <v>9803922</v>
      </c>
      <c r="X31" s="60">
        <v>7253960</v>
      </c>
      <c r="Y31" s="60">
        <v>2549962</v>
      </c>
      <c r="Z31" s="140">
        <v>35.15</v>
      </c>
      <c r="AA31" s="62">
        <v>9671947</v>
      </c>
    </row>
    <row r="32" spans="1:27" ht="12.75">
      <c r="A32" s="249" t="s">
        <v>164</v>
      </c>
      <c r="B32" s="182"/>
      <c r="C32" s="155"/>
      <c r="D32" s="155"/>
      <c r="E32" s="59"/>
      <c r="F32" s="60">
        <v>59626305</v>
      </c>
      <c r="G32" s="60"/>
      <c r="H32" s="60"/>
      <c r="I32" s="60">
        <v>17990857</v>
      </c>
      <c r="J32" s="60">
        <v>17990857</v>
      </c>
      <c r="K32" s="60">
        <v>21365268</v>
      </c>
      <c r="L32" s="60">
        <v>17638240</v>
      </c>
      <c r="M32" s="60">
        <v>17640167</v>
      </c>
      <c r="N32" s="60">
        <v>17640167</v>
      </c>
      <c r="O32" s="60">
        <v>17654318</v>
      </c>
      <c r="P32" s="60">
        <v>61478054</v>
      </c>
      <c r="Q32" s="60">
        <v>61324858</v>
      </c>
      <c r="R32" s="60">
        <v>61324858</v>
      </c>
      <c r="S32" s="60"/>
      <c r="T32" s="60"/>
      <c r="U32" s="60"/>
      <c r="V32" s="60"/>
      <c r="W32" s="60">
        <v>61324858</v>
      </c>
      <c r="X32" s="60">
        <v>44719729</v>
      </c>
      <c r="Y32" s="60">
        <v>16605129</v>
      </c>
      <c r="Z32" s="140">
        <v>37.13</v>
      </c>
      <c r="AA32" s="62">
        <v>59626305</v>
      </c>
    </row>
    <row r="33" spans="1:27" ht="12.75">
      <c r="A33" s="249" t="s">
        <v>165</v>
      </c>
      <c r="B33" s="182"/>
      <c r="C33" s="155"/>
      <c r="D33" s="155"/>
      <c r="E33" s="59"/>
      <c r="F33" s="60">
        <v>45320750</v>
      </c>
      <c r="G33" s="60"/>
      <c r="H33" s="60"/>
      <c r="I33" s="60">
        <v>45320751</v>
      </c>
      <c r="J33" s="60">
        <v>45320751</v>
      </c>
      <c r="K33" s="60">
        <v>45320751</v>
      </c>
      <c r="L33" s="60">
        <v>45320751</v>
      </c>
      <c r="M33" s="60">
        <v>45320751</v>
      </c>
      <c r="N33" s="60">
        <v>45320751</v>
      </c>
      <c r="O33" s="60">
        <v>45320751</v>
      </c>
      <c r="P33" s="60">
        <v>49704831</v>
      </c>
      <c r="Q33" s="60">
        <v>49704831</v>
      </c>
      <c r="R33" s="60">
        <v>49704831</v>
      </c>
      <c r="S33" s="60"/>
      <c r="T33" s="60"/>
      <c r="U33" s="60"/>
      <c r="V33" s="60"/>
      <c r="W33" s="60">
        <v>49704831</v>
      </c>
      <c r="X33" s="60">
        <v>33990563</v>
      </c>
      <c r="Y33" s="60">
        <v>15714268</v>
      </c>
      <c r="Z33" s="140">
        <v>46.23</v>
      </c>
      <c r="AA33" s="62">
        <v>45320750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114619002</v>
      </c>
      <c r="G34" s="73">
        <f t="shared" si="3"/>
        <v>0</v>
      </c>
      <c r="H34" s="73">
        <f t="shared" si="3"/>
        <v>0</v>
      </c>
      <c r="I34" s="73">
        <f t="shared" si="3"/>
        <v>72942480</v>
      </c>
      <c r="J34" s="73">
        <f t="shared" si="3"/>
        <v>72942480</v>
      </c>
      <c r="K34" s="73">
        <f t="shared" si="3"/>
        <v>76316891</v>
      </c>
      <c r="L34" s="73">
        <f t="shared" si="3"/>
        <v>72637480</v>
      </c>
      <c r="M34" s="73">
        <f t="shared" si="3"/>
        <v>72671380</v>
      </c>
      <c r="N34" s="73">
        <f t="shared" si="3"/>
        <v>72671380</v>
      </c>
      <c r="O34" s="73">
        <f t="shared" si="3"/>
        <v>72700337</v>
      </c>
      <c r="P34" s="73">
        <f t="shared" si="3"/>
        <v>121092961</v>
      </c>
      <c r="Q34" s="73">
        <f t="shared" si="3"/>
        <v>120942923</v>
      </c>
      <c r="R34" s="73">
        <f t="shared" si="3"/>
        <v>120942923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120942923</v>
      </c>
      <c r="X34" s="73">
        <f t="shared" si="3"/>
        <v>85964252</v>
      </c>
      <c r="Y34" s="73">
        <f t="shared" si="3"/>
        <v>34978671</v>
      </c>
      <c r="Z34" s="170">
        <f>+IF(X34&lt;&gt;0,+(Y34/X34)*100,0)</f>
        <v>40.68978695935143</v>
      </c>
      <c r="AA34" s="74">
        <f>SUM(AA29:AA33)</f>
        <v>114619002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>
        <v>3591</v>
      </c>
      <c r="J37" s="60">
        <v>3591</v>
      </c>
      <c r="K37" s="60">
        <v>3591</v>
      </c>
      <c r="L37" s="60">
        <v>3591</v>
      </c>
      <c r="M37" s="60">
        <v>3591</v>
      </c>
      <c r="N37" s="60">
        <v>3591</v>
      </c>
      <c r="O37" s="60">
        <v>3591</v>
      </c>
      <c r="P37" s="60">
        <v>-952793</v>
      </c>
      <c r="Q37" s="60">
        <v>-952793</v>
      </c>
      <c r="R37" s="60">
        <v>-952793</v>
      </c>
      <c r="S37" s="60"/>
      <c r="T37" s="60"/>
      <c r="U37" s="60"/>
      <c r="V37" s="60"/>
      <c r="W37" s="60">
        <v>-952793</v>
      </c>
      <c r="X37" s="60"/>
      <c r="Y37" s="60">
        <v>-952793</v>
      </c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>
        <v>21381913</v>
      </c>
      <c r="G38" s="60"/>
      <c r="H38" s="60"/>
      <c r="I38" s="60">
        <v>16881913</v>
      </c>
      <c r="J38" s="60">
        <v>16881913</v>
      </c>
      <c r="K38" s="60">
        <v>16881913</v>
      </c>
      <c r="L38" s="60">
        <v>16881913</v>
      </c>
      <c r="M38" s="60">
        <v>166881913</v>
      </c>
      <c r="N38" s="60">
        <v>166881913</v>
      </c>
      <c r="O38" s="60">
        <v>16881913</v>
      </c>
      <c r="P38" s="60">
        <v>16881913</v>
      </c>
      <c r="Q38" s="60">
        <v>16881913</v>
      </c>
      <c r="R38" s="60">
        <v>16881913</v>
      </c>
      <c r="S38" s="60"/>
      <c r="T38" s="60"/>
      <c r="U38" s="60"/>
      <c r="V38" s="60"/>
      <c r="W38" s="60">
        <v>16881913</v>
      </c>
      <c r="X38" s="60">
        <v>16036435</v>
      </c>
      <c r="Y38" s="60">
        <v>845478</v>
      </c>
      <c r="Z38" s="140">
        <v>5.27</v>
      </c>
      <c r="AA38" s="62">
        <v>21381913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21381913</v>
      </c>
      <c r="G39" s="77">
        <f t="shared" si="4"/>
        <v>0</v>
      </c>
      <c r="H39" s="77">
        <f t="shared" si="4"/>
        <v>0</v>
      </c>
      <c r="I39" s="77">
        <f t="shared" si="4"/>
        <v>16885504</v>
      </c>
      <c r="J39" s="77">
        <f t="shared" si="4"/>
        <v>16885504</v>
      </c>
      <c r="K39" s="77">
        <f t="shared" si="4"/>
        <v>16885504</v>
      </c>
      <c r="L39" s="77">
        <f t="shared" si="4"/>
        <v>16885504</v>
      </c>
      <c r="M39" s="77">
        <f t="shared" si="4"/>
        <v>166885504</v>
      </c>
      <c r="N39" s="77">
        <f t="shared" si="4"/>
        <v>166885504</v>
      </c>
      <c r="O39" s="77">
        <f t="shared" si="4"/>
        <v>16885504</v>
      </c>
      <c r="P39" s="77">
        <f t="shared" si="4"/>
        <v>15929120</v>
      </c>
      <c r="Q39" s="77">
        <f t="shared" si="4"/>
        <v>15929120</v>
      </c>
      <c r="R39" s="77">
        <f t="shared" si="4"/>
        <v>15929120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15929120</v>
      </c>
      <c r="X39" s="77">
        <f t="shared" si="4"/>
        <v>16036435</v>
      </c>
      <c r="Y39" s="77">
        <f t="shared" si="4"/>
        <v>-107315</v>
      </c>
      <c r="Z39" s="212">
        <f>+IF(X39&lt;&gt;0,+(Y39/X39)*100,0)</f>
        <v>-0.6691948678119545</v>
      </c>
      <c r="AA39" s="79">
        <f>SUM(AA37:AA38)</f>
        <v>21381913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136000915</v>
      </c>
      <c r="G40" s="73">
        <f t="shared" si="5"/>
        <v>0</v>
      </c>
      <c r="H40" s="73">
        <f t="shared" si="5"/>
        <v>0</v>
      </c>
      <c r="I40" s="73">
        <f t="shared" si="5"/>
        <v>89827984</v>
      </c>
      <c r="J40" s="73">
        <f t="shared" si="5"/>
        <v>89827984</v>
      </c>
      <c r="K40" s="73">
        <f t="shared" si="5"/>
        <v>93202395</v>
      </c>
      <c r="L40" s="73">
        <f t="shared" si="5"/>
        <v>89522984</v>
      </c>
      <c r="M40" s="73">
        <f t="shared" si="5"/>
        <v>239556884</v>
      </c>
      <c r="N40" s="73">
        <f t="shared" si="5"/>
        <v>239556884</v>
      </c>
      <c r="O40" s="73">
        <f t="shared" si="5"/>
        <v>89585841</v>
      </c>
      <c r="P40" s="73">
        <f t="shared" si="5"/>
        <v>137022081</v>
      </c>
      <c r="Q40" s="73">
        <f t="shared" si="5"/>
        <v>136872043</v>
      </c>
      <c r="R40" s="73">
        <f t="shared" si="5"/>
        <v>136872043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136872043</v>
      </c>
      <c r="X40" s="73">
        <f t="shared" si="5"/>
        <v>102000687</v>
      </c>
      <c r="Y40" s="73">
        <f t="shared" si="5"/>
        <v>34871356</v>
      </c>
      <c r="Z40" s="170">
        <f>+IF(X40&lt;&gt;0,+(Y40/X40)*100,0)</f>
        <v>34.18737365955192</v>
      </c>
      <c r="AA40" s="74">
        <f>+AA34+AA39</f>
        <v>136000915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4063810898</v>
      </c>
      <c r="G42" s="259">
        <f t="shared" si="6"/>
        <v>0</v>
      </c>
      <c r="H42" s="259">
        <f t="shared" si="6"/>
        <v>0</v>
      </c>
      <c r="I42" s="259">
        <f t="shared" si="6"/>
        <v>1415248803</v>
      </c>
      <c r="J42" s="259">
        <f t="shared" si="6"/>
        <v>1415248803</v>
      </c>
      <c r="K42" s="259">
        <f t="shared" si="6"/>
        <v>1357143231</v>
      </c>
      <c r="L42" s="259">
        <f t="shared" si="6"/>
        <v>1370150479</v>
      </c>
      <c r="M42" s="259">
        <f t="shared" si="6"/>
        <v>1282486559</v>
      </c>
      <c r="N42" s="259">
        <f t="shared" si="6"/>
        <v>1282486559</v>
      </c>
      <c r="O42" s="259">
        <f t="shared" si="6"/>
        <v>1411331245</v>
      </c>
      <c r="P42" s="259">
        <f t="shared" si="6"/>
        <v>1649134037</v>
      </c>
      <c r="Q42" s="259">
        <f t="shared" si="6"/>
        <v>1796450506</v>
      </c>
      <c r="R42" s="259">
        <f t="shared" si="6"/>
        <v>1796450506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1796450506</v>
      </c>
      <c r="X42" s="259">
        <f t="shared" si="6"/>
        <v>3047858174</v>
      </c>
      <c r="Y42" s="259">
        <f t="shared" si="6"/>
        <v>-1251407668</v>
      </c>
      <c r="Z42" s="260">
        <f>+IF(X42&lt;&gt;0,+(Y42/X42)*100,0)</f>
        <v>-41.05859251179186</v>
      </c>
      <c r="AA42" s="261">
        <f>+AA25-AA40</f>
        <v>4063810898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/>
      <c r="F45" s="60">
        <v>4063810898</v>
      </c>
      <c r="G45" s="60"/>
      <c r="H45" s="60"/>
      <c r="I45" s="60">
        <v>1415248803</v>
      </c>
      <c r="J45" s="60">
        <v>1415248803</v>
      </c>
      <c r="K45" s="60">
        <v>1357143231</v>
      </c>
      <c r="L45" s="60">
        <v>1370150479</v>
      </c>
      <c r="M45" s="60">
        <v>1282486559</v>
      </c>
      <c r="N45" s="60">
        <v>1282486559</v>
      </c>
      <c r="O45" s="60">
        <v>1411331245</v>
      </c>
      <c r="P45" s="60">
        <v>1649134037</v>
      </c>
      <c r="Q45" s="60">
        <v>1796450506</v>
      </c>
      <c r="R45" s="60">
        <v>1796450506</v>
      </c>
      <c r="S45" s="60"/>
      <c r="T45" s="60"/>
      <c r="U45" s="60"/>
      <c r="V45" s="60"/>
      <c r="W45" s="60">
        <v>1796450506</v>
      </c>
      <c r="X45" s="60">
        <v>3047858174</v>
      </c>
      <c r="Y45" s="60">
        <v>-1251407668</v>
      </c>
      <c r="Z45" s="139">
        <v>-41.06</v>
      </c>
      <c r="AA45" s="62">
        <v>4063810898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4063810898</v>
      </c>
      <c r="G48" s="219">
        <f t="shared" si="7"/>
        <v>0</v>
      </c>
      <c r="H48" s="219">
        <f t="shared" si="7"/>
        <v>0</v>
      </c>
      <c r="I48" s="219">
        <f t="shared" si="7"/>
        <v>1415248803</v>
      </c>
      <c r="J48" s="219">
        <f t="shared" si="7"/>
        <v>1415248803</v>
      </c>
      <c r="K48" s="219">
        <f t="shared" si="7"/>
        <v>1357143231</v>
      </c>
      <c r="L48" s="219">
        <f t="shared" si="7"/>
        <v>1370150479</v>
      </c>
      <c r="M48" s="219">
        <f t="shared" si="7"/>
        <v>1282486559</v>
      </c>
      <c r="N48" s="219">
        <f t="shared" si="7"/>
        <v>1282486559</v>
      </c>
      <c r="O48" s="219">
        <f t="shared" si="7"/>
        <v>1411331245</v>
      </c>
      <c r="P48" s="219">
        <f t="shared" si="7"/>
        <v>1649134037</v>
      </c>
      <c r="Q48" s="219">
        <f t="shared" si="7"/>
        <v>1796450506</v>
      </c>
      <c r="R48" s="219">
        <f t="shared" si="7"/>
        <v>1796450506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1796450506</v>
      </c>
      <c r="X48" s="219">
        <f t="shared" si="7"/>
        <v>3047858174</v>
      </c>
      <c r="Y48" s="219">
        <f t="shared" si="7"/>
        <v>-1251407668</v>
      </c>
      <c r="Z48" s="265">
        <f>+IF(X48&lt;&gt;0,+(Y48/X48)*100,0)</f>
        <v>-41.05859251179186</v>
      </c>
      <c r="AA48" s="232">
        <f>SUM(AA45:AA47)</f>
        <v>4063810898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>
        <v>73837299</v>
      </c>
      <c r="G6" s="60"/>
      <c r="H6" s="60">
        <v>1404597</v>
      </c>
      <c r="I6" s="60">
        <v>6994275</v>
      </c>
      <c r="J6" s="60">
        <v>8398872</v>
      </c>
      <c r="K6" s="60">
        <v>5031685</v>
      </c>
      <c r="L6" s="60">
        <v>6454204</v>
      </c>
      <c r="M6" s="60">
        <v>4403728</v>
      </c>
      <c r="N6" s="60">
        <v>15889617</v>
      </c>
      <c r="O6" s="60">
        <v>4242297</v>
      </c>
      <c r="P6" s="60">
        <v>4259224</v>
      </c>
      <c r="Q6" s="60">
        <v>7341308</v>
      </c>
      <c r="R6" s="60">
        <v>15842829</v>
      </c>
      <c r="S6" s="60"/>
      <c r="T6" s="60"/>
      <c r="U6" s="60"/>
      <c r="V6" s="60"/>
      <c r="W6" s="60">
        <v>40131318</v>
      </c>
      <c r="X6" s="60">
        <v>47355681</v>
      </c>
      <c r="Y6" s="60">
        <v>-7224363</v>
      </c>
      <c r="Z6" s="140">
        <v>-15.26</v>
      </c>
      <c r="AA6" s="62">
        <v>73837299</v>
      </c>
    </row>
    <row r="7" spans="1:27" ht="12.75">
      <c r="A7" s="249" t="s">
        <v>32</v>
      </c>
      <c r="B7" s="182"/>
      <c r="C7" s="155"/>
      <c r="D7" s="155"/>
      <c r="E7" s="59"/>
      <c r="F7" s="60">
        <v>226294506</v>
      </c>
      <c r="G7" s="60"/>
      <c r="H7" s="60">
        <v>10431642</v>
      </c>
      <c r="I7" s="60">
        <v>21220741</v>
      </c>
      <c r="J7" s="60">
        <v>31652383</v>
      </c>
      <c r="K7" s="60">
        <v>18459694</v>
      </c>
      <c r="L7" s="60">
        <v>17389073</v>
      </c>
      <c r="M7" s="60">
        <v>17309920</v>
      </c>
      <c r="N7" s="60">
        <v>53158687</v>
      </c>
      <c r="O7" s="60">
        <v>10996144</v>
      </c>
      <c r="P7" s="60">
        <v>18149520</v>
      </c>
      <c r="Q7" s="60">
        <v>17949128</v>
      </c>
      <c r="R7" s="60">
        <v>47094792</v>
      </c>
      <c r="S7" s="60"/>
      <c r="T7" s="60"/>
      <c r="U7" s="60"/>
      <c r="V7" s="60"/>
      <c r="W7" s="60">
        <v>131905862</v>
      </c>
      <c r="X7" s="60">
        <v>148070474</v>
      </c>
      <c r="Y7" s="60">
        <v>-16164612</v>
      </c>
      <c r="Z7" s="140">
        <v>-10.92</v>
      </c>
      <c r="AA7" s="62">
        <v>226294506</v>
      </c>
    </row>
    <row r="8" spans="1:27" ht="12.75">
      <c r="A8" s="249" t="s">
        <v>178</v>
      </c>
      <c r="B8" s="182"/>
      <c r="C8" s="155"/>
      <c r="D8" s="155"/>
      <c r="E8" s="59"/>
      <c r="F8" s="60">
        <v>30860628</v>
      </c>
      <c r="G8" s="60"/>
      <c r="H8" s="60">
        <v>3558514</v>
      </c>
      <c r="I8" s="60">
        <v>4554045</v>
      </c>
      <c r="J8" s="60">
        <v>8112559</v>
      </c>
      <c r="K8" s="60">
        <v>4443281</v>
      </c>
      <c r="L8" s="60">
        <v>4254031</v>
      </c>
      <c r="M8" s="60">
        <v>3828994</v>
      </c>
      <c r="N8" s="60">
        <v>12526306</v>
      </c>
      <c r="O8" s="60">
        <v>3078297</v>
      </c>
      <c r="P8" s="60">
        <v>3314017</v>
      </c>
      <c r="Q8" s="60">
        <v>4774841</v>
      </c>
      <c r="R8" s="60">
        <v>11167155</v>
      </c>
      <c r="S8" s="60"/>
      <c r="T8" s="60"/>
      <c r="U8" s="60"/>
      <c r="V8" s="60"/>
      <c r="W8" s="60">
        <v>31806020</v>
      </c>
      <c r="X8" s="60">
        <v>51344939</v>
      </c>
      <c r="Y8" s="60">
        <v>-19538919</v>
      </c>
      <c r="Z8" s="140">
        <v>-38.05</v>
      </c>
      <c r="AA8" s="62">
        <v>30860628</v>
      </c>
    </row>
    <row r="9" spans="1:27" ht="12.75">
      <c r="A9" s="249" t="s">
        <v>179</v>
      </c>
      <c r="B9" s="182"/>
      <c r="C9" s="155"/>
      <c r="D9" s="155"/>
      <c r="E9" s="59"/>
      <c r="F9" s="60">
        <v>237476374</v>
      </c>
      <c r="G9" s="60"/>
      <c r="H9" s="60">
        <v>152778</v>
      </c>
      <c r="I9" s="60">
        <v>42608870</v>
      </c>
      <c r="J9" s="60">
        <v>42761648</v>
      </c>
      <c r="K9" s="60">
        <v>1695577</v>
      </c>
      <c r="L9" s="60">
        <v>107484</v>
      </c>
      <c r="M9" s="60">
        <v>44423974</v>
      </c>
      <c r="N9" s="60">
        <v>46227035</v>
      </c>
      <c r="O9" s="60">
        <v>1498995</v>
      </c>
      <c r="P9" s="60">
        <v>2177814</v>
      </c>
      <c r="Q9" s="60">
        <v>95215521</v>
      </c>
      <c r="R9" s="60">
        <v>98892330</v>
      </c>
      <c r="S9" s="60"/>
      <c r="T9" s="60"/>
      <c r="U9" s="60"/>
      <c r="V9" s="60"/>
      <c r="W9" s="60">
        <v>187881013</v>
      </c>
      <c r="X9" s="60">
        <v>154244498</v>
      </c>
      <c r="Y9" s="60">
        <v>33636515</v>
      </c>
      <c r="Z9" s="140">
        <v>21.81</v>
      </c>
      <c r="AA9" s="62">
        <v>237476374</v>
      </c>
    </row>
    <row r="10" spans="1:27" ht="12.75">
      <c r="A10" s="249" t="s">
        <v>180</v>
      </c>
      <c r="B10" s="182"/>
      <c r="C10" s="155"/>
      <c r="D10" s="155"/>
      <c r="E10" s="59"/>
      <c r="F10" s="60">
        <v>71563600</v>
      </c>
      <c r="G10" s="60"/>
      <c r="H10" s="60"/>
      <c r="I10" s="60">
        <v>16411000</v>
      </c>
      <c r="J10" s="60">
        <v>16411000</v>
      </c>
      <c r="K10" s="60"/>
      <c r="L10" s="60"/>
      <c r="M10" s="60"/>
      <c r="N10" s="60"/>
      <c r="O10" s="60">
        <v>17539000</v>
      </c>
      <c r="P10" s="60"/>
      <c r="Q10" s="60">
        <v>27718000</v>
      </c>
      <c r="R10" s="60">
        <v>45257000</v>
      </c>
      <c r="S10" s="60"/>
      <c r="T10" s="60"/>
      <c r="U10" s="60"/>
      <c r="V10" s="60"/>
      <c r="W10" s="60">
        <v>61668000</v>
      </c>
      <c r="X10" s="60">
        <v>63438570</v>
      </c>
      <c r="Y10" s="60">
        <v>-1770570</v>
      </c>
      <c r="Z10" s="140">
        <v>-2.79</v>
      </c>
      <c r="AA10" s="62">
        <v>71563600</v>
      </c>
    </row>
    <row r="11" spans="1:27" ht="12.75">
      <c r="A11" s="249" t="s">
        <v>181</v>
      </c>
      <c r="B11" s="182"/>
      <c r="C11" s="155"/>
      <c r="D11" s="155"/>
      <c r="E11" s="59"/>
      <c r="F11" s="60">
        <v>9747543</v>
      </c>
      <c r="G11" s="60"/>
      <c r="H11" s="60">
        <v>521534</v>
      </c>
      <c r="I11" s="60">
        <v>693269</v>
      </c>
      <c r="J11" s="60">
        <v>1214803</v>
      </c>
      <c r="K11" s="60">
        <v>727845</v>
      </c>
      <c r="L11" s="60">
        <v>641435</v>
      </c>
      <c r="M11" s="60">
        <v>778956</v>
      </c>
      <c r="N11" s="60">
        <v>2148236</v>
      </c>
      <c r="O11" s="60">
        <v>591109</v>
      </c>
      <c r="P11" s="60">
        <v>491978</v>
      </c>
      <c r="Q11" s="60">
        <v>1271032</v>
      </c>
      <c r="R11" s="60">
        <v>2354119</v>
      </c>
      <c r="S11" s="60"/>
      <c r="T11" s="60"/>
      <c r="U11" s="60"/>
      <c r="V11" s="60"/>
      <c r="W11" s="60">
        <v>5717158</v>
      </c>
      <c r="X11" s="60">
        <v>7656397</v>
      </c>
      <c r="Y11" s="60">
        <v>-1939239</v>
      </c>
      <c r="Z11" s="140">
        <v>-25.33</v>
      </c>
      <c r="AA11" s="62">
        <v>9747543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/>
      <c r="F14" s="60">
        <v>-277049439</v>
      </c>
      <c r="G14" s="60"/>
      <c r="H14" s="60">
        <v>-45127196</v>
      </c>
      <c r="I14" s="60">
        <v>-38689177</v>
      </c>
      <c r="J14" s="60">
        <v>-83816373</v>
      </c>
      <c r="K14" s="60">
        <v>-70638275</v>
      </c>
      <c r="L14" s="60">
        <v>-40053568</v>
      </c>
      <c r="M14" s="60">
        <v>-42766206</v>
      </c>
      <c r="N14" s="60">
        <v>-153458049</v>
      </c>
      <c r="O14" s="60">
        <v>-42279953</v>
      </c>
      <c r="P14" s="60">
        <v>-23982103</v>
      </c>
      <c r="Q14" s="60">
        <v>-46272014</v>
      </c>
      <c r="R14" s="60">
        <v>-112534070</v>
      </c>
      <c r="S14" s="60"/>
      <c r="T14" s="60"/>
      <c r="U14" s="60"/>
      <c r="V14" s="60"/>
      <c r="W14" s="60">
        <v>-349808492</v>
      </c>
      <c r="X14" s="60">
        <v>-202836251</v>
      </c>
      <c r="Y14" s="60">
        <v>-146972241</v>
      </c>
      <c r="Z14" s="140">
        <v>72.46</v>
      </c>
      <c r="AA14" s="62">
        <v>-277049439</v>
      </c>
    </row>
    <row r="15" spans="1:27" ht="12.75">
      <c r="A15" s="249" t="s">
        <v>40</v>
      </c>
      <c r="B15" s="182"/>
      <c r="C15" s="155"/>
      <c r="D15" s="155"/>
      <c r="E15" s="59"/>
      <c r="F15" s="60">
        <v>-220944325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-745</v>
      </c>
      <c r="Q15" s="60"/>
      <c r="R15" s="60">
        <v>-745</v>
      </c>
      <c r="S15" s="60"/>
      <c r="T15" s="60"/>
      <c r="U15" s="60"/>
      <c r="V15" s="60"/>
      <c r="W15" s="60">
        <v>-745</v>
      </c>
      <c r="X15" s="60">
        <v>-161468092</v>
      </c>
      <c r="Y15" s="60">
        <v>161467347</v>
      </c>
      <c r="Z15" s="140">
        <v>-100</v>
      </c>
      <c r="AA15" s="62">
        <v>-220944325</v>
      </c>
    </row>
    <row r="16" spans="1:27" ht="12.75">
      <c r="A16" s="249" t="s">
        <v>42</v>
      </c>
      <c r="B16" s="182"/>
      <c r="C16" s="155"/>
      <c r="D16" s="155"/>
      <c r="E16" s="59"/>
      <c r="F16" s="60">
        <v>-184291828</v>
      </c>
      <c r="G16" s="60"/>
      <c r="H16" s="60">
        <v>-114793</v>
      </c>
      <c r="I16" s="60">
        <v>-553825</v>
      </c>
      <c r="J16" s="60">
        <v>-668618</v>
      </c>
      <c r="K16" s="60">
        <v>-978177</v>
      </c>
      <c r="L16" s="60">
        <v>-348003</v>
      </c>
      <c r="M16" s="60">
        <v>-259086</v>
      </c>
      <c r="N16" s="60">
        <v>-1585266</v>
      </c>
      <c r="O16" s="60">
        <v>-771541</v>
      </c>
      <c r="P16" s="60">
        <v>-3080847</v>
      </c>
      <c r="Q16" s="60">
        <v>-1250177</v>
      </c>
      <c r="R16" s="60">
        <v>-5102565</v>
      </c>
      <c r="S16" s="60"/>
      <c r="T16" s="60"/>
      <c r="U16" s="60"/>
      <c r="V16" s="60"/>
      <c r="W16" s="60">
        <v>-7356449</v>
      </c>
      <c r="X16" s="60">
        <v>-81520326</v>
      </c>
      <c r="Y16" s="60">
        <v>74163877</v>
      </c>
      <c r="Z16" s="140">
        <v>-90.98</v>
      </c>
      <c r="AA16" s="62">
        <v>-184291828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0</v>
      </c>
      <c r="F17" s="73">
        <f t="shared" si="0"/>
        <v>-32505642</v>
      </c>
      <c r="G17" s="73">
        <f t="shared" si="0"/>
        <v>0</v>
      </c>
      <c r="H17" s="73">
        <f t="shared" si="0"/>
        <v>-29172924</v>
      </c>
      <c r="I17" s="73">
        <f t="shared" si="0"/>
        <v>53239198</v>
      </c>
      <c r="J17" s="73">
        <f t="shared" si="0"/>
        <v>24066274</v>
      </c>
      <c r="K17" s="73">
        <f t="shared" si="0"/>
        <v>-41258370</v>
      </c>
      <c r="L17" s="73">
        <f t="shared" si="0"/>
        <v>-11555344</v>
      </c>
      <c r="M17" s="73">
        <f t="shared" si="0"/>
        <v>27720280</v>
      </c>
      <c r="N17" s="73">
        <f t="shared" si="0"/>
        <v>-25093434</v>
      </c>
      <c r="O17" s="73">
        <f t="shared" si="0"/>
        <v>-5105652</v>
      </c>
      <c r="P17" s="73">
        <f t="shared" si="0"/>
        <v>1328858</v>
      </c>
      <c r="Q17" s="73">
        <f t="shared" si="0"/>
        <v>106747639</v>
      </c>
      <c r="R17" s="73">
        <f t="shared" si="0"/>
        <v>102970845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101943685</v>
      </c>
      <c r="X17" s="73">
        <f t="shared" si="0"/>
        <v>26285890</v>
      </c>
      <c r="Y17" s="73">
        <f t="shared" si="0"/>
        <v>75657795</v>
      </c>
      <c r="Z17" s="170">
        <f>+IF(X17&lt;&gt;0,+(Y17/X17)*100,0)</f>
        <v>287.8266438762393</v>
      </c>
      <c r="AA17" s="74">
        <f>SUM(AA6:AA16)</f>
        <v>-32505642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53345262</v>
      </c>
      <c r="G21" s="159"/>
      <c r="H21" s="159"/>
      <c r="I21" s="159"/>
      <c r="J21" s="60"/>
      <c r="K21" s="159"/>
      <c r="L21" s="159"/>
      <c r="M21" s="60">
        <v>15600000</v>
      </c>
      <c r="N21" s="159">
        <v>15600000</v>
      </c>
      <c r="O21" s="159"/>
      <c r="P21" s="159"/>
      <c r="Q21" s="60"/>
      <c r="R21" s="159"/>
      <c r="S21" s="159"/>
      <c r="T21" s="60"/>
      <c r="U21" s="159"/>
      <c r="V21" s="159"/>
      <c r="W21" s="159">
        <v>15600000</v>
      </c>
      <c r="X21" s="60">
        <v>22567749</v>
      </c>
      <c r="Y21" s="159">
        <v>-6967749</v>
      </c>
      <c r="Z21" s="141">
        <v>-30.87</v>
      </c>
      <c r="AA21" s="225">
        <v>53345262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>
        <v>-124908861</v>
      </c>
      <c r="G26" s="60"/>
      <c r="H26" s="60">
        <v>-528495</v>
      </c>
      <c r="I26" s="60">
        <v>-17504963</v>
      </c>
      <c r="J26" s="60">
        <v>-18033458</v>
      </c>
      <c r="K26" s="60">
        <v>-11042622</v>
      </c>
      <c r="L26" s="60">
        <v>-7174145</v>
      </c>
      <c r="M26" s="60">
        <v>-9754692</v>
      </c>
      <c r="N26" s="60">
        <v>-27971459</v>
      </c>
      <c r="O26" s="60">
        <v>-3676583</v>
      </c>
      <c r="P26" s="60">
        <v>-7591103</v>
      </c>
      <c r="Q26" s="60">
        <v>-2461738</v>
      </c>
      <c r="R26" s="60">
        <v>-13729424</v>
      </c>
      <c r="S26" s="60"/>
      <c r="T26" s="60"/>
      <c r="U26" s="60"/>
      <c r="V26" s="60"/>
      <c r="W26" s="60">
        <v>-59734341</v>
      </c>
      <c r="X26" s="60">
        <v>-69333093</v>
      </c>
      <c r="Y26" s="60">
        <v>9598752</v>
      </c>
      <c r="Z26" s="140">
        <v>-13.84</v>
      </c>
      <c r="AA26" s="62">
        <v>-124908861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-71563599</v>
      </c>
      <c r="G27" s="73">
        <f t="shared" si="1"/>
        <v>0</v>
      </c>
      <c r="H27" s="73">
        <f t="shared" si="1"/>
        <v>-528495</v>
      </c>
      <c r="I27" s="73">
        <f t="shared" si="1"/>
        <v>-17504963</v>
      </c>
      <c r="J27" s="73">
        <f t="shared" si="1"/>
        <v>-18033458</v>
      </c>
      <c r="K27" s="73">
        <f t="shared" si="1"/>
        <v>-11042622</v>
      </c>
      <c r="L27" s="73">
        <f t="shared" si="1"/>
        <v>-7174145</v>
      </c>
      <c r="M27" s="73">
        <f t="shared" si="1"/>
        <v>5845308</v>
      </c>
      <c r="N27" s="73">
        <f t="shared" si="1"/>
        <v>-12371459</v>
      </c>
      <c r="O27" s="73">
        <f t="shared" si="1"/>
        <v>-3676583</v>
      </c>
      <c r="P27" s="73">
        <f t="shared" si="1"/>
        <v>-7591103</v>
      </c>
      <c r="Q27" s="73">
        <f t="shared" si="1"/>
        <v>-2461738</v>
      </c>
      <c r="R27" s="73">
        <f t="shared" si="1"/>
        <v>-13729424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-44134341</v>
      </c>
      <c r="X27" s="73">
        <f t="shared" si="1"/>
        <v>-46765344</v>
      </c>
      <c r="Y27" s="73">
        <f t="shared" si="1"/>
        <v>2631003</v>
      </c>
      <c r="Z27" s="170">
        <f>+IF(X27&lt;&gt;0,+(Y27/X27)*100,0)</f>
        <v>-5.6259673830262</v>
      </c>
      <c r="AA27" s="74">
        <f>SUM(AA21:AA26)</f>
        <v>-71563599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0</v>
      </c>
      <c r="F38" s="100">
        <f t="shared" si="3"/>
        <v>-104069241</v>
      </c>
      <c r="G38" s="100">
        <f t="shared" si="3"/>
        <v>0</v>
      </c>
      <c r="H38" s="100">
        <f t="shared" si="3"/>
        <v>-29701419</v>
      </c>
      <c r="I38" s="100">
        <f t="shared" si="3"/>
        <v>35734235</v>
      </c>
      <c r="J38" s="100">
        <f t="shared" si="3"/>
        <v>6032816</v>
      </c>
      <c r="K38" s="100">
        <f t="shared" si="3"/>
        <v>-52300992</v>
      </c>
      <c r="L38" s="100">
        <f t="shared" si="3"/>
        <v>-18729489</v>
      </c>
      <c r="M38" s="100">
        <f t="shared" si="3"/>
        <v>33565588</v>
      </c>
      <c r="N38" s="100">
        <f t="shared" si="3"/>
        <v>-37464893</v>
      </c>
      <c r="O38" s="100">
        <f t="shared" si="3"/>
        <v>-8782235</v>
      </c>
      <c r="P38" s="100">
        <f t="shared" si="3"/>
        <v>-6262245</v>
      </c>
      <c r="Q38" s="100">
        <f t="shared" si="3"/>
        <v>104285901</v>
      </c>
      <c r="R38" s="100">
        <f t="shared" si="3"/>
        <v>89241421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57809344</v>
      </c>
      <c r="X38" s="100">
        <f t="shared" si="3"/>
        <v>-20479454</v>
      </c>
      <c r="Y38" s="100">
        <f t="shared" si="3"/>
        <v>78288798</v>
      </c>
      <c r="Z38" s="137">
        <f>+IF(X38&lt;&gt;0,+(Y38/X38)*100,0)</f>
        <v>-382.27971312125806</v>
      </c>
      <c r="AA38" s="102">
        <f>+AA17+AA27+AA36</f>
        <v>-104069241</v>
      </c>
    </row>
    <row r="39" spans="1:27" ht="12.75">
      <c r="A39" s="249" t="s">
        <v>200</v>
      </c>
      <c r="B39" s="182"/>
      <c r="C39" s="153"/>
      <c r="D39" s="153"/>
      <c r="E39" s="99"/>
      <c r="F39" s="100">
        <v>192746029</v>
      </c>
      <c r="G39" s="100"/>
      <c r="H39" s="100"/>
      <c r="I39" s="100">
        <v>-29701419</v>
      </c>
      <c r="J39" s="100"/>
      <c r="K39" s="100">
        <v>6032816</v>
      </c>
      <c r="L39" s="100">
        <v>-46268176</v>
      </c>
      <c r="M39" s="100">
        <v>-64997665</v>
      </c>
      <c r="N39" s="100">
        <v>6032816</v>
      </c>
      <c r="O39" s="100">
        <v>-31432077</v>
      </c>
      <c r="P39" s="100">
        <v>-40214312</v>
      </c>
      <c r="Q39" s="100">
        <v>-46476557</v>
      </c>
      <c r="R39" s="100">
        <v>-31432077</v>
      </c>
      <c r="S39" s="100"/>
      <c r="T39" s="100"/>
      <c r="U39" s="100"/>
      <c r="V39" s="100"/>
      <c r="W39" s="100"/>
      <c r="X39" s="100">
        <v>192746029</v>
      </c>
      <c r="Y39" s="100">
        <v>-192746029</v>
      </c>
      <c r="Z39" s="137">
        <v>-100</v>
      </c>
      <c r="AA39" s="102">
        <v>192746029</v>
      </c>
    </row>
    <row r="40" spans="1:27" ht="12.75">
      <c r="A40" s="269" t="s">
        <v>201</v>
      </c>
      <c r="B40" s="256"/>
      <c r="C40" s="257"/>
      <c r="D40" s="257"/>
      <c r="E40" s="258"/>
      <c r="F40" s="259">
        <v>88676788</v>
      </c>
      <c r="G40" s="259"/>
      <c r="H40" s="259">
        <v>-29701419</v>
      </c>
      <c r="I40" s="259">
        <v>6032816</v>
      </c>
      <c r="J40" s="259">
        <v>6032816</v>
      </c>
      <c r="K40" s="259">
        <v>-46268176</v>
      </c>
      <c r="L40" s="259">
        <v>-64997665</v>
      </c>
      <c r="M40" s="259">
        <v>-31432077</v>
      </c>
      <c r="N40" s="259">
        <v>-31432077</v>
      </c>
      <c r="O40" s="259">
        <v>-40214312</v>
      </c>
      <c r="P40" s="259">
        <v>-46476557</v>
      </c>
      <c r="Q40" s="259">
        <v>57809344</v>
      </c>
      <c r="R40" s="259">
        <v>57809344</v>
      </c>
      <c r="S40" s="259"/>
      <c r="T40" s="259"/>
      <c r="U40" s="259"/>
      <c r="V40" s="259"/>
      <c r="W40" s="259">
        <v>57809344</v>
      </c>
      <c r="X40" s="259">
        <v>172266575</v>
      </c>
      <c r="Y40" s="259">
        <v>-114457231</v>
      </c>
      <c r="Z40" s="260">
        <v>-66.44</v>
      </c>
      <c r="AA40" s="261">
        <v>88676788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106169551</v>
      </c>
      <c r="G5" s="106">
        <f t="shared" si="0"/>
        <v>0</v>
      </c>
      <c r="H5" s="106">
        <f t="shared" si="0"/>
        <v>0</v>
      </c>
      <c r="I5" s="106">
        <f t="shared" si="0"/>
        <v>15902766</v>
      </c>
      <c r="J5" s="106">
        <f t="shared" si="0"/>
        <v>15902766</v>
      </c>
      <c r="K5" s="106">
        <f t="shared" si="0"/>
        <v>9642188</v>
      </c>
      <c r="L5" s="106">
        <f t="shared" si="0"/>
        <v>7174146</v>
      </c>
      <c r="M5" s="106">
        <f t="shared" si="0"/>
        <v>9754692</v>
      </c>
      <c r="N5" s="106">
        <f t="shared" si="0"/>
        <v>26571026</v>
      </c>
      <c r="O5" s="106">
        <f t="shared" si="0"/>
        <v>3676584</v>
      </c>
      <c r="P5" s="106">
        <f t="shared" si="0"/>
        <v>6336023</v>
      </c>
      <c r="Q5" s="106">
        <f t="shared" si="0"/>
        <v>2461738</v>
      </c>
      <c r="R5" s="106">
        <f t="shared" si="0"/>
        <v>12474345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54948137</v>
      </c>
      <c r="X5" s="106">
        <f t="shared" si="0"/>
        <v>79627164</v>
      </c>
      <c r="Y5" s="106">
        <f t="shared" si="0"/>
        <v>-24679027</v>
      </c>
      <c r="Z5" s="201">
        <f>+IF(X5&lt;&gt;0,+(Y5/X5)*100,0)</f>
        <v>-30.99322613072092</v>
      </c>
      <c r="AA5" s="199">
        <f>SUM(AA11:AA18)</f>
        <v>106169551</v>
      </c>
    </row>
    <row r="6" spans="1:27" ht="12.75">
      <c r="A6" s="291" t="s">
        <v>205</v>
      </c>
      <c r="B6" s="142"/>
      <c r="C6" s="62"/>
      <c r="D6" s="156"/>
      <c r="E6" s="60"/>
      <c r="F6" s="60">
        <v>13673596</v>
      </c>
      <c r="G6" s="60"/>
      <c r="H6" s="60"/>
      <c r="I6" s="60">
        <v>1050004</v>
      </c>
      <c r="J6" s="60">
        <v>1050004</v>
      </c>
      <c r="K6" s="60">
        <v>5296894</v>
      </c>
      <c r="L6" s="60">
        <v>2245473</v>
      </c>
      <c r="M6" s="60">
        <v>3671259</v>
      </c>
      <c r="N6" s="60">
        <v>11213626</v>
      </c>
      <c r="O6" s="60">
        <v>584075</v>
      </c>
      <c r="P6" s="60">
        <v>3074394</v>
      </c>
      <c r="Q6" s="60">
        <v>1358611</v>
      </c>
      <c r="R6" s="60">
        <v>5017080</v>
      </c>
      <c r="S6" s="60"/>
      <c r="T6" s="60"/>
      <c r="U6" s="60"/>
      <c r="V6" s="60"/>
      <c r="W6" s="60">
        <v>17280710</v>
      </c>
      <c r="X6" s="60">
        <v>10255197</v>
      </c>
      <c r="Y6" s="60">
        <v>7025513</v>
      </c>
      <c r="Z6" s="140">
        <v>68.51</v>
      </c>
      <c r="AA6" s="155">
        <v>13673596</v>
      </c>
    </row>
    <row r="7" spans="1:27" ht="12.75">
      <c r="A7" s="291" t="s">
        <v>206</v>
      </c>
      <c r="B7" s="142"/>
      <c r="C7" s="62"/>
      <c r="D7" s="156"/>
      <c r="E7" s="60"/>
      <c r="F7" s="60">
        <v>31259000</v>
      </c>
      <c r="G7" s="60"/>
      <c r="H7" s="60"/>
      <c r="I7" s="60">
        <v>8955332</v>
      </c>
      <c r="J7" s="60">
        <v>8955332</v>
      </c>
      <c r="K7" s="60">
        <v>-44086</v>
      </c>
      <c r="L7" s="60">
        <v>2606012</v>
      </c>
      <c r="M7" s="60">
        <v>3373995</v>
      </c>
      <c r="N7" s="60">
        <v>5935921</v>
      </c>
      <c r="O7" s="60"/>
      <c r="P7" s="60">
        <v>609097</v>
      </c>
      <c r="Q7" s="60"/>
      <c r="R7" s="60">
        <v>609097</v>
      </c>
      <c r="S7" s="60"/>
      <c r="T7" s="60"/>
      <c r="U7" s="60"/>
      <c r="V7" s="60"/>
      <c r="W7" s="60">
        <v>15500350</v>
      </c>
      <c r="X7" s="60">
        <v>23444250</v>
      </c>
      <c r="Y7" s="60">
        <v>-7943900</v>
      </c>
      <c r="Z7" s="140">
        <v>-33.88</v>
      </c>
      <c r="AA7" s="155">
        <v>31259000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16000000</v>
      </c>
      <c r="G10" s="60"/>
      <c r="H10" s="60"/>
      <c r="I10" s="60">
        <v>2482997</v>
      </c>
      <c r="J10" s="60">
        <v>2482997</v>
      </c>
      <c r="K10" s="60">
        <v>1406237</v>
      </c>
      <c r="L10" s="60">
        <v>975082</v>
      </c>
      <c r="M10" s="60">
        <v>609827</v>
      </c>
      <c r="N10" s="60">
        <v>2991146</v>
      </c>
      <c r="O10" s="60"/>
      <c r="P10" s="60">
        <v>33106</v>
      </c>
      <c r="Q10" s="60"/>
      <c r="R10" s="60">
        <v>33106</v>
      </c>
      <c r="S10" s="60"/>
      <c r="T10" s="60"/>
      <c r="U10" s="60"/>
      <c r="V10" s="60"/>
      <c r="W10" s="60">
        <v>5507249</v>
      </c>
      <c r="X10" s="60">
        <v>12000000</v>
      </c>
      <c r="Y10" s="60">
        <v>-6492751</v>
      </c>
      <c r="Z10" s="140">
        <v>-54.11</v>
      </c>
      <c r="AA10" s="155">
        <v>16000000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60932596</v>
      </c>
      <c r="G11" s="295">
        <f t="shared" si="1"/>
        <v>0</v>
      </c>
      <c r="H11" s="295">
        <f t="shared" si="1"/>
        <v>0</v>
      </c>
      <c r="I11" s="295">
        <f t="shared" si="1"/>
        <v>12488333</v>
      </c>
      <c r="J11" s="295">
        <f t="shared" si="1"/>
        <v>12488333</v>
      </c>
      <c r="K11" s="295">
        <f t="shared" si="1"/>
        <v>6659045</v>
      </c>
      <c r="L11" s="295">
        <f t="shared" si="1"/>
        <v>5826567</v>
      </c>
      <c r="M11" s="295">
        <f t="shared" si="1"/>
        <v>7655081</v>
      </c>
      <c r="N11" s="295">
        <f t="shared" si="1"/>
        <v>20140693</v>
      </c>
      <c r="O11" s="295">
        <f t="shared" si="1"/>
        <v>584075</v>
      </c>
      <c r="P11" s="295">
        <f t="shared" si="1"/>
        <v>3716597</v>
      </c>
      <c r="Q11" s="295">
        <f t="shared" si="1"/>
        <v>1358611</v>
      </c>
      <c r="R11" s="295">
        <f t="shared" si="1"/>
        <v>5659283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38288309</v>
      </c>
      <c r="X11" s="295">
        <f t="shared" si="1"/>
        <v>45699447</v>
      </c>
      <c r="Y11" s="295">
        <f t="shared" si="1"/>
        <v>-7411138</v>
      </c>
      <c r="Z11" s="296">
        <f>+IF(X11&lt;&gt;0,+(Y11/X11)*100,0)</f>
        <v>-16.21712840420148</v>
      </c>
      <c r="AA11" s="297">
        <f>SUM(AA6:AA10)</f>
        <v>60932596</v>
      </c>
    </row>
    <row r="12" spans="1:27" ht="12.75">
      <c r="A12" s="298" t="s">
        <v>211</v>
      </c>
      <c r="B12" s="136"/>
      <c r="C12" s="62"/>
      <c r="D12" s="156"/>
      <c r="E12" s="60"/>
      <c r="F12" s="60">
        <v>30447458</v>
      </c>
      <c r="G12" s="60"/>
      <c r="H12" s="60"/>
      <c r="I12" s="60">
        <v>1454711</v>
      </c>
      <c r="J12" s="60">
        <v>1454711</v>
      </c>
      <c r="K12" s="60">
        <v>1506663</v>
      </c>
      <c r="L12" s="60">
        <v>568827</v>
      </c>
      <c r="M12" s="60">
        <v>1160319</v>
      </c>
      <c r="N12" s="60">
        <v>3235809</v>
      </c>
      <c r="O12" s="60">
        <v>150000</v>
      </c>
      <c r="P12" s="60">
        <v>1842522</v>
      </c>
      <c r="Q12" s="60">
        <v>1044171</v>
      </c>
      <c r="R12" s="60">
        <v>3036693</v>
      </c>
      <c r="S12" s="60"/>
      <c r="T12" s="60"/>
      <c r="U12" s="60"/>
      <c r="V12" s="60"/>
      <c r="W12" s="60">
        <v>7727213</v>
      </c>
      <c r="X12" s="60">
        <v>22835594</v>
      </c>
      <c r="Y12" s="60">
        <v>-15108381</v>
      </c>
      <c r="Z12" s="140">
        <v>-66.16</v>
      </c>
      <c r="AA12" s="155">
        <v>30447458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>
        <v>14789497</v>
      </c>
      <c r="G15" s="60"/>
      <c r="H15" s="60"/>
      <c r="I15" s="60">
        <v>1959722</v>
      </c>
      <c r="J15" s="60">
        <v>1959722</v>
      </c>
      <c r="K15" s="60">
        <v>1476480</v>
      </c>
      <c r="L15" s="60">
        <v>778752</v>
      </c>
      <c r="M15" s="60">
        <v>939292</v>
      </c>
      <c r="N15" s="60">
        <v>3194524</v>
      </c>
      <c r="O15" s="60">
        <v>2942509</v>
      </c>
      <c r="P15" s="60">
        <v>776904</v>
      </c>
      <c r="Q15" s="60">
        <v>58956</v>
      </c>
      <c r="R15" s="60">
        <v>3778369</v>
      </c>
      <c r="S15" s="60"/>
      <c r="T15" s="60"/>
      <c r="U15" s="60"/>
      <c r="V15" s="60"/>
      <c r="W15" s="60">
        <v>8932615</v>
      </c>
      <c r="X15" s="60">
        <v>11092123</v>
      </c>
      <c r="Y15" s="60">
        <v>-2159508</v>
      </c>
      <c r="Z15" s="140">
        <v>-19.47</v>
      </c>
      <c r="AA15" s="155">
        <v>14789497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1602198</v>
      </c>
      <c r="J20" s="100">
        <f t="shared" si="2"/>
        <v>1602198</v>
      </c>
      <c r="K20" s="100">
        <f t="shared" si="2"/>
        <v>1400434</v>
      </c>
      <c r="L20" s="100">
        <f t="shared" si="2"/>
        <v>0</v>
      </c>
      <c r="M20" s="100">
        <f t="shared" si="2"/>
        <v>0</v>
      </c>
      <c r="N20" s="100">
        <f t="shared" si="2"/>
        <v>1400434</v>
      </c>
      <c r="O20" s="100">
        <f t="shared" si="2"/>
        <v>0</v>
      </c>
      <c r="P20" s="100">
        <f t="shared" si="2"/>
        <v>1255080</v>
      </c>
      <c r="Q20" s="100">
        <f t="shared" si="2"/>
        <v>0</v>
      </c>
      <c r="R20" s="100">
        <f t="shared" si="2"/>
        <v>1255080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4257712</v>
      </c>
      <c r="X20" s="100">
        <f t="shared" si="2"/>
        <v>0</v>
      </c>
      <c r="Y20" s="100">
        <f t="shared" si="2"/>
        <v>4257712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>
        <v>1602198</v>
      </c>
      <c r="J21" s="60">
        <v>1602198</v>
      </c>
      <c r="K21" s="60">
        <v>1400434</v>
      </c>
      <c r="L21" s="60"/>
      <c r="M21" s="60"/>
      <c r="N21" s="60">
        <v>1400434</v>
      </c>
      <c r="O21" s="60"/>
      <c r="P21" s="60">
        <v>1255080</v>
      </c>
      <c r="Q21" s="60"/>
      <c r="R21" s="60">
        <v>1255080</v>
      </c>
      <c r="S21" s="60"/>
      <c r="T21" s="60"/>
      <c r="U21" s="60"/>
      <c r="V21" s="60"/>
      <c r="W21" s="60">
        <v>4257712</v>
      </c>
      <c r="X21" s="60"/>
      <c r="Y21" s="60">
        <v>4257712</v>
      </c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1602198</v>
      </c>
      <c r="J26" s="295">
        <f t="shared" si="3"/>
        <v>1602198</v>
      </c>
      <c r="K26" s="295">
        <f t="shared" si="3"/>
        <v>1400434</v>
      </c>
      <c r="L26" s="295">
        <f t="shared" si="3"/>
        <v>0</v>
      </c>
      <c r="M26" s="295">
        <f t="shared" si="3"/>
        <v>0</v>
      </c>
      <c r="N26" s="295">
        <f t="shared" si="3"/>
        <v>1400434</v>
      </c>
      <c r="O26" s="295">
        <f t="shared" si="3"/>
        <v>0</v>
      </c>
      <c r="P26" s="295">
        <f t="shared" si="3"/>
        <v>1255080</v>
      </c>
      <c r="Q26" s="295">
        <f t="shared" si="3"/>
        <v>0</v>
      </c>
      <c r="R26" s="295">
        <f t="shared" si="3"/>
        <v>1255080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4257712</v>
      </c>
      <c r="X26" s="295">
        <f t="shared" si="3"/>
        <v>0</v>
      </c>
      <c r="Y26" s="295">
        <f t="shared" si="3"/>
        <v>4257712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13673596</v>
      </c>
      <c r="G36" s="60">
        <f t="shared" si="4"/>
        <v>0</v>
      </c>
      <c r="H36" s="60">
        <f t="shared" si="4"/>
        <v>0</v>
      </c>
      <c r="I36" s="60">
        <f t="shared" si="4"/>
        <v>2652202</v>
      </c>
      <c r="J36" s="60">
        <f t="shared" si="4"/>
        <v>2652202</v>
      </c>
      <c r="K36" s="60">
        <f t="shared" si="4"/>
        <v>6697328</v>
      </c>
      <c r="L36" s="60">
        <f t="shared" si="4"/>
        <v>2245473</v>
      </c>
      <c r="M36" s="60">
        <f t="shared" si="4"/>
        <v>3671259</v>
      </c>
      <c r="N36" s="60">
        <f t="shared" si="4"/>
        <v>12614060</v>
      </c>
      <c r="O36" s="60">
        <f t="shared" si="4"/>
        <v>584075</v>
      </c>
      <c r="P36" s="60">
        <f t="shared" si="4"/>
        <v>4329474</v>
      </c>
      <c r="Q36" s="60">
        <f t="shared" si="4"/>
        <v>1358611</v>
      </c>
      <c r="R36" s="60">
        <f t="shared" si="4"/>
        <v>6272160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21538422</v>
      </c>
      <c r="X36" s="60">
        <f t="shared" si="4"/>
        <v>10255197</v>
      </c>
      <c r="Y36" s="60">
        <f t="shared" si="4"/>
        <v>11283225</v>
      </c>
      <c r="Z36" s="140">
        <f aca="true" t="shared" si="5" ref="Z36:Z49">+IF(X36&lt;&gt;0,+(Y36/X36)*100,0)</f>
        <v>110.02445881829476</v>
      </c>
      <c r="AA36" s="155">
        <f>AA6+AA21</f>
        <v>13673596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31259000</v>
      </c>
      <c r="G37" s="60">
        <f t="shared" si="4"/>
        <v>0</v>
      </c>
      <c r="H37" s="60">
        <f t="shared" si="4"/>
        <v>0</v>
      </c>
      <c r="I37" s="60">
        <f t="shared" si="4"/>
        <v>8955332</v>
      </c>
      <c r="J37" s="60">
        <f t="shared" si="4"/>
        <v>8955332</v>
      </c>
      <c r="K37" s="60">
        <f t="shared" si="4"/>
        <v>-44086</v>
      </c>
      <c r="L37" s="60">
        <f t="shared" si="4"/>
        <v>2606012</v>
      </c>
      <c r="M37" s="60">
        <f t="shared" si="4"/>
        <v>3373995</v>
      </c>
      <c r="N37" s="60">
        <f t="shared" si="4"/>
        <v>5935921</v>
      </c>
      <c r="O37" s="60">
        <f t="shared" si="4"/>
        <v>0</v>
      </c>
      <c r="P37" s="60">
        <f t="shared" si="4"/>
        <v>609097</v>
      </c>
      <c r="Q37" s="60">
        <f t="shared" si="4"/>
        <v>0</v>
      </c>
      <c r="R37" s="60">
        <f t="shared" si="4"/>
        <v>609097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15500350</v>
      </c>
      <c r="X37" s="60">
        <f t="shared" si="4"/>
        <v>23444250</v>
      </c>
      <c r="Y37" s="60">
        <f t="shared" si="4"/>
        <v>-7943900</v>
      </c>
      <c r="Z37" s="140">
        <f t="shared" si="5"/>
        <v>-33.88421467950564</v>
      </c>
      <c r="AA37" s="155">
        <f>AA7+AA22</f>
        <v>31259000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16000000</v>
      </c>
      <c r="G40" s="60">
        <f t="shared" si="4"/>
        <v>0</v>
      </c>
      <c r="H40" s="60">
        <f t="shared" si="4"/>
        <v>0</v>
      </c>
      <c r="I40" s="60">
        <f t="shared" si="4"/>
        <v>2482997</v>
      </c>
      <c r="J40" s="60">
        <f t="shared" si="4"/>
        <v>2482997</v>
      </c>
      <c r="K40" s="60">
        <f t="shared" si="4"/>
        <v>1406237</v>
      </c>
      <c r="L40" s="60">
        <f t="shared" si="4"/>
        <v>975082</v>
      </c>
      <c r="M40" s="60">
        <f t="shared" si="4"/>
        <v>609827</v>
      </c>
      <c r="N40" s="60">
        <f t="shared" si="4"/>
        <v>2991146</v>
      </c>
      <c r="O40" s="60">
        <f t="shared" si="4"/>
        <v>0</v>
      </c>
      <c r="P40" s="60">
        <f t="shared" si="4"/>
        <v>33106</v>
      </c>
      <c r="Q40" s="60">
        <f t="shared" si="4"/>
        <v>0</v>
      </c>
      <c r="R40" s="60">
        <f t="shared" si="4"/>
        <v>33106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5507249</v>
      </c>
      <c r="X40" s="60">
        <f t="shared" si="4"/>
        <v>12000000</v>
      </c>
      <c r="Y40" s="60">
        <f t="shared" si="4"/>
        <v>-6492751</v>
      </c>
      <c r="Z40" s="140">
        <f t="shared" si="5"/>
        <v>-54.10625833333334</v>
      </c>
      <c r="AA40" s="155">
        <f>AA10+AA25</f>
        <v>16000000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60932596</v>
      </c>
      <c r="G41" s="295">
        <f t="shared" si="6"/>
        <v>0</v>
      </c>
      <c r="H41" s="295">
        <f t="shared" si="6"/>
        <v>0</v>
      </c>
      <c r="I41" s="295">
        <f t="shared" si="6"/>
        <v>14090531</v>
      </c>
      <c r="J41" s="295">
        <f t="shared" si="6"/>
        <v>14090531</v>
      </c>
      <c r="K41" s="295">
        <f t="shared" si="6"/>
        <v>8059479</v>
      </c>
      <c r="L41" s="295">
        <f t="shared" si="6"/>
        <v>5826567</v>
      </c>
      <c r="M41" s="295">
        <f t="shared" si="6"/>
        <v>7655081</v>
      </c>
      <c r="N41" s="295">
        <f t="shared" si="6"/>
        <v>21541127</v>
      </c>
      <c r="O41" s="295">
        <f t="shared" si="6"/>
        <v>584075</v>
      </c>
      <c r="P41" s="295">
        <f t="shared" si="6"/>
        <v>4971677</v>
      </c>
      <c r="Q41" s="295">
        <f t="shared" si="6"/>
        <v>1358611</v>
      </c>
      <c r="R41" s="295">
        <f t="shared" si="6"/>
        <v>6914363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42546021</v>
      </c>
      <c r="X41" s="295">
        <f t="shared" si="6"/>
        <v>45699447</v>
      </c>
      <c r="Y41" s="295">
        <f t="shared" si="6"/>
        <v>-3153426</v>
      </c>
      <c r="Z41" s="296">
        <f t="shared" si="5"/>
        <v>-6.900359210035956</v>
      </c>
      <c r="AA41" s="297">
        <f>SUM(AA36:AA40)</f>
        <v>60932596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30447458</v>
      </c>
      <c r="G42" s="54">
        <f t="shared" si="7"/>
        <v>0</v>
      </c>
      <c r="H42" s="54">
        <f t="shared" si="7"/>
        <v>0</v>
      </c>
      <c r="I42" s="54">
        <f t="shared" si="7"/>
        <v>1454711</v>
      </c>
      <c r="J42" s="54">
        <f t="shared" si="7"/>
        <v>1454711</v>
      </c>
      <c r="K42" s="54">
        <f t="shared" si="7"/>
        <v>1506663</v>
      </c>
      <c r="L42" s="54">
        <f t="shared" si="7"/>
        <v>568827</v>
      </c>
      <c r="M42" s="54">
        <f t="shared" si="7"/>
        <v>1160319</v>
      </c>
      <c r="N42" s="54">
        <f t="shared" si="7"/>
        <v>3235809</v>
      </c>
      <c r="O42" s="54">
        <f t="shared" si="7"/>
        <v>150000</v>
      </c>
      <c r="P42" s="54">
        <f t="shared" si="7"/>
        <v>1842522</v>
      </c>
      <c r="Q42" s="54">
        <f t="shared" si="7"/>
        <v>1044171</v>
      </c>
      <c r="R42" s="54">
        <f t="shared" si="7"/>
        <v>3036693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7727213</v>
      </c>
      <c r="X42" s="54">
        <f t="shared" si="7"/>
        <v>22835594</v>
      </c>
      <c r="Y42" s="54">
        <f t="shared" si="7"/>
        <v>-15108381</v>
      </c>
      <c r="Z42" s="184">
        <f t="shared" si="5"/>
        <v>-66.16154149526393</v>
      </c>
      <c r="AA42" s="130">
        <f aca="true" t="shared" si="8" ref="AA42:AA48">AA12+AA27</f>
        <v>30447458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14789497</v>
      </c>
      <c r="G45" s="54">
        <f t="shared" si="7"/>
        <v>0</v>
      </c>
      <c r="H45" s="54">
        <f t="shared" si="7"/>
        <v>0</v>
      </c>
      <c r="I45" s="54">
        <f t="shared" si="7"/>
        <v>1959722</v>
      </c>
      <c r="J45" s="54">
        <f t="shared" si="7"/>
        <v>1959722</v>
      </c>
      <c r="K45" s="54">
        <f t="shared" si="7"/>
        <v>1476480</v>
      </c>
      <c r="L45" s="54">
        <f t="shared" si="7"/>
        <v>778752</v>
      </c>
      <c r="M45" s="54">
        <f t="shared" si="7"/>
        <v>939292</v>
      </c>
      <c r="N45" s="54">
        <f t="shared" si="7"/>
        <v>3194524</v>
      </c>
      <c r="O45" s="54">
        <f t="shared" si="7"/>
        <v>2942509</v>
      </c>
      <c r="P45" s="54">
        <f t="shared" si="7"/>
        <v>776904</v>
      </c>
      <c r="Q45" s="54">
        <f t="shared" si="7"/>
        <v>58956</v>
      </c>
      <c r="R45" s="54">
        <f t="shared" si="7"/>
        <v>3778369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8932615</v>
      </c>
      <c r="X45" s="54">
        <f t="shared" si="7"/>
        <v>11092123</v>
      </c>
      <c r="Y45" s="54">
        <f t="shared" si="7"/>
        <v>-2159508</v>
      </c>
      <c r="Z45" s="184">
        <f t="shared" si="5"/>
        <v>-19.46884288967946</v>
      </c>
      <c r="AA45" s="130">
        <f t="shared" si="8"/>
        <v>14789497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106169551</v>
      </c>
      <c r="G49" s="220">
        <f t="shared" si="9"/>
        <v>0</v>
      </c>
      <c r="H49" s="220">
        <f t="shared" si="9"/>
        <v>0</v>
      </c>
      <c r="I49" s="220">
        <f t="shared" si="9"/>
        <v>17504964</v>
      </c>
      <c r="J49" s="220">
        <f t="shared" si="9"/>
        <v>17504964</v>
      </c>
      <c r="K49" s="220">
        <f t="shared" si="9"/>
        <v>11042622</v>
      </c>
      <c r="L49" s="220">
        <f t="shared" si="9"/>
        <v>7174146</v>
      </c>
      <c r="M49" s="220">
        <f t="shared" si="9"/>
        <v>9754692</v>
      </c>
      <c r="N49" s="220">
        <f t="shared" si="9"/>
        <v>27971460</v>
      </c>
      <c r="O49" s="220">
        <f t="shared" si="9"/>
        <v>3676584</v>
      </c>
      <c r="P49" s="220">
        <f t="shared" si="9"/>
        <v>7591103</v>
      </c>
      <c r="Q49" s="220">
        <f t="shared" si="9"/>
        <v>2461738</v>
      </c>
      <c r="R49" s="220">
        <f t="shared" si="9"/>
        <v>13729425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59205849</v>
      </c>
      <c r="X49" s="220">
        <f t="shared" si="9"/>
        <v>79627164</v>
      </c>
      <c r="Y49" s="220">
        <f t="shared" si="9"/>
        <v>-20421315</v>
      </c>
      <c r="Z49" s="221">
        <f t="shared" si="5"/>
        <v>-25.64616642632155</v>
      </c>
      <c r="AA49" s="222">
        <f>SUM(AA41:AA48)</f>
        <v>106169551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18739311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14054483</v>
      </c>
      <c r="Y51" s="54">
        <f t="shared" si="10"/>
        <v>-14054483</v>
      </c>
      <c r="Z51" s="184">
        <f>+IF(X51&lt;&gt;0,+(Y51/X51)*100,0)</f>
        <v>-100</v>
      </c>
      <c r="AA51" s="130">
        <f>SUM(AA57:AA61)</f>
        <v>18739311</v>
      </c>
    </row>
    <row r="52" spans="1:27" ht="12.75">
      <c r="A52" s="310" t="s">
        <v>205</v>
      </c>
      <c r="B52" s="142"/>
      <c r="C52" s="62"/>
      <c r="D52" s="156"/>
      <c r="E52" s="60"/>
      <c r="F52" s="60">
        <v>18739311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14054483</v>
      </c>
      <c r="Y52" s="60">
        <v>-14054483</v>
      </c>
      <c r="Z52" s="140">
        <v>-100</v>
      </c>
      <c r="AA52" s="155">
        <v>18739311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18739311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14054483</v>
      </c>
      <c r="Y57" s="295">
        <f t="shared" si="11"/>
        <v>-14054483</v>
      </c>
      <c r="Z57" s="296">
        <f>+IF(X57&lt;&gt;0,+(Y57/X57)*100,0)</f>
        <v>-100</v>
      </c>
      <c r="AA57" s="297">
        <f>SUM(AA52:AA56)</f>
        <v>18739311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2751633</v>
      </c>
      <c r="D65" s="156">
        <v>7010061</v>
      </c>
      <c r="E65" s="60"/>
      <c r="F65" s="60">
        <v>7010059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5257544</v>
      </c>
      <c r="Y65" s="60">
        <v>-5257544</v>
      </c>
      <c r="Z65" s="140">
        <v>-100</v>
      </c>
      <c r="AA65" s="155"/>
    </row>
    <row r="66" spans="1:27" ht="12.75">
      <c r="A66" s="311" t="s">
        <v>224</v>
      </c>
      <c r="B66" s="316"/>
      <c r="C66" s="273">
        <v>8540000</v>
      </c>
      <c r="D66" s="274">
        <v>7973647</v>
      </c>
      <c r="E66" s="275"/>
      <c r="F66" s="275">
        <v>7973647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5980235</v>
      </c>
      <c r="Y66" s="275">
        <v>-5980235</v>
      </c>
      <c r="Z66" s="140">
        <v>-100</v>
      </c>
      <c r="AA66" s="277"/>
    </row>
    <row r="67" spans="1:27" ht="12.75">
      <c r="A67" s="311" t="s">
        <v>225</v>
      </c>
      <c r="B67" s="316"/>
      <c r="C67" s="62">
        <v>3568700</v>
      </c>
      <c r="D67" s="156">
        <v>13568700</v>
      </c>
      <c r="E67" s="60"/>
      <c r="F67" s="60">
        <v>13568700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10176525</v>
      </c>
      <c r="Y67" s="60">
        <v>-10176525</v>
      </c>
      <c r="Z67" s="140">
        <v>-100</v>
      </c>
      <c r="AA67" s="155"/>
    </row>
    <row r="68" spans="1:27" ht="12.75">
      <c r="A68" s="311" t="s">
        <v>43</v>
      </c>
      <c r="B68" s="316"/>
      <c r="C68" s="62">
        <v>1357929</v>
      </c>
      <c r="D68" s="156">
        <v>2357929</v>
      </c>
      <c r="E68" s="60"/>
      <c r="F68" s="60">
        <v>2357929</v>
      </c>
      <c r="G68" s="60"/>
      <c r="H68" s="60"/>
      <c r="I68" s="60">
        <v>1140380</v>
      </c>
      <c r="J68" s="60">
        <v>1140380</v>
      </c>
      <c r="K68" s="60">
        <v>827428</v>
      </c>
      <c r="L68" s="60"/>
      <c r="M68" s="60">
        <v>2367277</v>
      </c>
      <c r="N68" s="60">
        <v>3194705</v>
      </c>
      <c r="O68" s="60">
        <v>1574132</v>
      </c>
      <c r="P68" s="60">
        <v>782781</v>
      </c>
      <c r="Q68" s="60"/>
      <c r="R68" s="60">
        <v>2356913</v>
      </c>
      <c r="S68" s="60"/>
      <c r="T68" s="60"/>
      <c r="U68" s="60"/>
      <c r="V68" s="60"/>
      <c r="W68" s="60">
        <v>6691998</v>
      </c>
      <c r="X68" s="60">
        <v>1768447</v>
      </c>
      <c r="Y68" s="60">
        <v>4923551</v>
      </c>
      <c r="Z68" s="140">
        <v>278.41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16218262</v>
      </c>
      <c r="D69" s="218">
        <f t="shared" si="12"/>
        <v>30910337</v>
      </c>
      <c r="E69" s="220">
        <f t="shared" si="12"/>
        <v>0</v>
      </c>
      <c r="F69" s="220">
        <f t="shared" si="12"/>
        <v>30910335</v>
      </c>
      <c r="G69" s="220">
        <f t="shared" si="12"/>
        <v>0</v>
      </c>
      <c r="H69" s="220">
        <f t="shared" si="12"/>
        <v>0</v>
      </c>
      <c r="I69" s="220">
        <f t="shared" si="12"/>
        <v>1140380</v>
      </c>
      <c r="J69" s="220">
        <f t="shared" si="12"/>
        <v>1140380</v>
      </c>
      <c r="K69" s="220">
        <f t="shared" si="12"/>
        <v>827428</v>
      </c>
      <c r="L69" s="220">
        <f t="shared" si="12"/>
        <v>0</v>
      </c>
      <c r="M69" s="220">
        <f t="shared" si="12"/>
        <v>2367277</v>
      </c>
      <c r="N69" s="220">
        <f t="shared" si="12"/>
        <v>3194705</v>
      </c>
      <c r="O69" s="220">
        <f t="shared" si="12"/>
        <v>1574132</v>
      </c>
      <c r="P69" s="220">
        <f t="shared" si="12"/>
        <v>782781</v>
      </c>
      <c r="Q69" s="220">
        <f t="shared" si="12"/>
        <v>0</v>
      </c>
      <c r="R69" s="220">
        <f t="shared" si="12"/>
        <v>2356913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6691998</v>
      </c>
      <c r="X69" s="220">
        <f t="shared" si="12"/>
        <v>23182751</v>
      </c>
      <c r="Y69" s="220">
        <f t="shared" si="12"/>
        <v>-16490753</v>
      </c>
      <c r="Z69" s="221">
        <f>+IF(X69&lt;&gt;0,+(Y69/X69)*100,0)</f>
        <v>-71.13371920355786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60932596</v>
      </c>
      <c r="G5" s="358">
        <f t="shared" si="0"/>
        <v>0</v>
      </c>
      <c r="H5" s="356">
        <f t="shared" si="0"/>
        <v>0</v>
      </c>
      <c r="I5" s="356">
        <f t="shared" si="0"/>
        <v>12488333</v>
      </c>
      <c r="J5" s="358">
        <f t="shared" si="0"/>
        <v>12488333</v>
      </c>
      <c r="K5" s="358">
        <f t="shared" si="0"/>
        <v>6659045</v>
      </c>
      <c r="L5" s="356">
        <f t="shared" si="0"/>
        <v>5826567</v>
      </c>
      <c r="M5" s="356">
        <f t="shared" si="0"/>
        <v>7655081</v>
      </c>
      <c r="N5" s="358">
        <f t="shared" si="0"/>
        <v>20140693</v>
      </c>
      <c r="O5" s="358">
        <f t="shared" si="0"/>
        <v>584075</v>
      </c>
      <c r="P5" s="356">
        <f t="shared" si="0"/>
        <v>3716597</v>
      </c>
      <c r="Q5" s="356">
        <f t="shared" si="0"/>
        <v>1358611</v>
      </c>
      <c r="R5" s="358">
        <f t="shared" si="0"/>
        <v>5659283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38288309</v>
      </c>
      <c r="X5" s="356">
        <f t="shared" si="0"/>
        <v>45699447</v>
      </c>
      <c r="Y5" s="358">
        <f t="shared" si="0"/>
        <v>-7411138</v>
      </c>
      <c r="Z5" s="359">
        <f>+IF(X5&lt;&gt;0,+(Y5/X5)*100,0)</f>
        <v>-16.21712840420148</v>
      </c>
      <c r="AA5" s="360">
        <f>+AA6+AA8+AA11+AA13+AA15</f>
        <v>60932596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13673596</v>
      </c>
      <c r="G6" s="59">
        <f t="shared" si="1"/>
        <v>0</v>
      </c>
      <c r="H6" s="60">
        <f t="shared" si="1"/>
        <v>0</v>
      </c>
      <c r="I6" s="60">
        <f t="shared" si="1"/>
        <v>1050004</v>
      </c>
      <c r="J6" s="59">
        <f t="shared" si="1"/>
        <v>1050004</v>
      </c>
      <c r="K6" s="59">
        <f t="shared" si="1"/>
        <v>5296894</v>
      </c>
      <c r="L6" s="60">
        <f t="shared" si="1"/>
        <v>2245473</v>
      </c>
      <c r="M6" s="60">
        <f t="shared" si="1"/>
        <v>3671259</v>
      </c>
      <c r="N6" s="59">
        <f t="shared" si="1"/>
        <v>11213626</v>
      </c>
      <c r="O6" s="59">
        <f t="shared" si="1"/>
        <v>584075</v>
      </c>
      <c r="P6" s="60">
        <f t="shared" si="1"/>
        <v>3074394</v>
      </c>
      <c r="Q6" s="60">
        <f t="shared" si="1"/>
        <v>1358611</v>
      </c>
      <c r="R6" s="59">
        <f t="shared" si="1"/>
        <v>5017080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17280710</v>
      </c>
      <c r="X6" s="60">
        <f t="shared" si="1"/>
        <v>10255197</v>
      </c>
      <c r="Y6" s="59">
        <f t="shared" si="1"/>
        <v>7025513</v>
      </c>
      <c r="Z6" s="61">
        <f>+IF(X6&lt;&gt;0,+(Y6/X6)*100,0)</f>
        <v>68.50685559721573</v>
      </c>
      <c r="AA6" s="62">
        <f t="shared" si="1"/>
        <v>13673596</v>
      </c>
    </row>
    <row r="7" spans="1:27" ht="12.75">
      <c r="A7" s="291" t="s">
        <v>229</v>
      </c>
      <c r="B7" s="142"/>
      <c r="C7" s="60"/>
      <c r="D7" s="340"/>
      <c r="E7" s="60"/>
      <c r="F7" s="59">
        <v>13673596</v>
      </c>
      <c r="G7" s="59"/>
      <c r="H7" s="60"/>
      <c r="I7" s="60">
        <v>1050004</v>
      </c>
      <c r="J7" s="59">
        <v>1050004</v>
      </c>
      <c r="K7" s="59">
        <v>5296894</v>
      </c>
      <c r="L7" s="60">
        <v>2245473</v>
      </c>
      <c r="M7" s="60">
        <v>3671259</v>
      </c>
      <c r="N7" s="59">
        <v>11213626</v>
      </c>
      <c r="O7" s="59">
        <v>584075</v>
      </c>
      <c r="P7" s="60">
        <v>3074394</v>
      </c>
      <c r="Q7" s="60">
        <v>1358611</v>
      </c>
      <c r="R7" s="59">
        <v>5017080</v>
      </c>
      <c r="S7" s="59"/>
      <c r="T7" s="60"/>
      <c r="U7" s="60"/>
      <c r="V7" s="59"/>
      <c r="W7" s="59">
        <v>17280710</v>
      </c>
      <c r="X7" s="60">
        <v>10255197</v>
      </c>
      <c r="Y7" s="59">
        <v>7025513</v>
      </c>
      <c r="Z7" s="61">
        <v>68.51</v>
      </c>
      <c r="AA7" s="62">
        <v>13673596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31259000</v>
      </c>
      <c r="G8" s="59">
        <f t="shared" si="2"/>
        <v>0</v>
      </c>
      <c r="H8" s="60">
        <f t="shared" si="2"/>
        <v>0</v>
      </c>
      <c r="I8" s="60">
        <f t="shared" si="2"/>
        <v>8955332</v>
      </c>
      <c r="J8" s="59">
        <f t="shared" si="2"/>
        <v>8955332</v>
      </c>
      <c r="K8" s="59">
        <f t="shared" si="2"/>
        <v>-44086</v>
      </c>
      <c r="L8" s="60">
        <f t="shared" si="2"/>
        <v>2606012</v>
      </c>
      <c r="M8" s="60">
        <f t="shared" si="2"/>
        <v>3373995</v>
      </c>
      <c r="N8" s="59">
        <f t="shared" si="2"/>
        <v>5935921</v>
      </c>
      <c r="O8" s="59">
        <f t="shared" si="2"/>
        <v>0</v>
      </c>
      <c r="P8" s="60">
        <f t="shared" si="2"/>
        <v>609097</v>
      </c>
      <c r="Q8" s="60">
        <f t="shared" si="2"/>
        <v>0</v>
      </c>
      <c r="R8" s="59">
        <f t="shared" si="2"/>
        <v>609097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15500350</v>
      </c>
      <c r="X8" s="60">
        <f t="shared" si="2"/>
        <v>23444250</v>
      </c>
      <c r="Y8" s="59">
        <f t="shared" si="2"/>
        <v>-7943900</v>
      </c>
      <c r="Z8" s="61">
        <f>+IF(X8&lt;&gt;0,+(Y8/X8)*100,0)</f>
        <v>-33.88421467950564</v>
      </c>
      <c r="AA8" s="62">
        <f>SUM(AA9:AA10)</f>
        <v>31259000</v>
      </c>
    </row>
    <row r="9" spans="1:27" ht="12.75">
      <c r="A9" s="291" t="s">
        <v>230</v>
      </c>
      <c r="B9" s="142"/>
      <c r="C9" s="60"/>
      <c r="D9" s="340"/>
      <c r="E9" s="60"/>
      <c r="F9" s="59">
        <v>31259000</v>
      </c>
      <c r="G9" s="59"/>
      <c r="H9" s="60"/>
      <c r="I9" s="60">
        <v>7039043</v>
      </c>
      <c r="J9" s="59">
        <v>7039043</v>
      </c>
      <c r="K9" s="59">
        <v>-44086</v>
      </c>
      <c r="L9" s="60">
        <v>1781892</v>
      </c>
      <c r="M9" s="60">
        <v>2193984</v>
      </c>
      <c r="N9" s="59">
        <v>3931790</v>
      </c>
      <c r="O9" s="59"/>
      <c r="P9" s="60">
        <v>609097</v>
      </c>
      <c r="Q9" s="60"/>
      <c r="R9" s="59">
        <v>609097</v>
      </c>
      <c r="S9" s="59"/>
      <c r="T9" s="60"/>
      <c r="U9" s="60"/>
      <c r="V9" s="59"/>
      <c r="W9" s="59">
        <v>11579930</v>
      </c>
      <c r="X9" s="60">
        <v>23444250</v>
      </c>
      <c r="Y9" s="59">
        <v>-11864320</v>
      </c>
      <c r="Z9" s="61">
        <v>-50.61</v>
      </c>
      <c r="AA9" s="62">
        <v>31259000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>
        <v>1916289</v>
      </c>
      <c r="J10" s="59">
        <v>1916289</v>
      </c>
      <c r="K10" s="59"/>
      <c r="L10" s="60">
        <v>824120</v>
      </c>
      <c r="M10" s="60">
        <v>1180011</v>
      </c>
      <c r="N10" s="59">
        <v>2004131</v>
      </c>
      <c r="O10" s="59"/>
      <c r="P10" s="60"/>
      <c r="Q10" s="60"/>
      <c r="R10" s="59"/>
      <c r="S10" s="59"/>
      <c r="T10" s="60"/>
      <c r="U10" s="60"/>
      <c r="V10" s="59"/>
      <c r="W10" s="59">
        <v>3920420</v>
      </c>
      <c r="X10" s="60"/>
      <c r="Y10" s="59">
        <v>3920420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16000000</v>
      </c>
      <c r="G15" s="59">
        <f t="shared" si="5"/>
        <v>0</v>
      </c>
      <c r="H15" s="60">
        <f t="shared" si="5"/>
        <v>0</v>
      </c>
      <c r="I15" s="60">
        <f t="shared" si="5"/>
        <v>2482997</v>
      </c>
      <c r="J15" s="59">
        <f t="shared" si="5"/>
        <v>2482997</v>
      </c>
      <c r="K15" s="59">
        <f t="shared" si="5"/>
        <v>1406237</v>
      </c>
      <c r="L15" s="60">
        <f t="shared" si="5"/>
        <v>975082</v>
      </c>
      <c r="M15" s="60">
        <f t="shared" si="5"/>
        <v>609827</v>
      </c>
      <c r="N15" s="59">
        <f t="shared" si="5"/>
        <v>2991146</v>
      </c>
      <c r="O15" s="59">
        <f t="shared" si="5"/>
        <v>0</v>
      </c>
      <c r="P15" s="60">
        <f t="shared" si="5"/>
        <v>33106</v>
      </c>
      <c r="Q15" s="60">
        <f t="shared" si="5"/>
        <v>0</v>
      </c>
      <c r="R15" s="59">
        <f t="shared" si="5"/>
        <v>33106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5507249</v>
      </c>
      <c r="X15" s="60">
        <f t="shared" si="5"/>
        <v>12000000</v>
      </c>
      <c r="Y15" s="59">
        <f t="shared" si="5"/>
        <v>-6492751</v>
      </c>
      <c r="Z15" s="61">
        <f>+IF(X15&lt;&gt;0,+(Y15/X15)*100,0)</f>
        <v>-54.10625833333334</v>
      </c>
      <c r="AA15" s="62">
        <f>SUM(AA16:AA20)</f>
        <v>16000000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12000000</v>
      </c>
      <c r="G17" s="59"/>
      <c r="H17" s="60"/>
      <c r="I17" s="60">
        <v>2482997</v>
      </c>
      <c r="J17" s="59">
        <v>2482997</v>
      </c>
      <c r="K17" s="59"/>
      <c r="L17" s="60">
        <v>975082</v>
      </c>
      <c r="M17" s="60">
        <v>609827</v>
      </c>
      <c r="N17" s="59">
        <v>1584909</v>
      </c>
      <c r="O17" s="59"/>
      <c r="P17" s="60"/>
      <c r="Q17" s="60"/>
      <c r="R17" s="59"/>
      <c r="S17" s="59"/>
      <c r="T17" s="60"/>
      <c r="U17" s="60"/>
      <c r="V17" s="59"/>
      <c r="W17" s="59">
        <v>4067906</v>
      </c>
      <c r="X17" s="60">
        <v>9000000</v>
      </c>
      <c r="Y17" s="59">
        <v>-4932094</v>
      </c>
      <c r="Z17" s="61">
        <v>-54.8</v>
      </c>
      <c r="AA17" s="62">
        <v>12000000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4000000</v>
      </c>
      <c r="G20" s="59"/>
      <c r="H20" s="60"/>
      <c r="I20" s="60"/>
      <c r="J20" s="59"/>
      <c r="K20" s="59">
        <v>1406237</v>
      </c>
      <c r="L20" s="60"/>
      <c r="M20" s="60"/>
      <c r="N20" s="59">
        <v>1406237</v>
      </c>
      <c r="O20" s="59"/>
      <c r="P20" s="60">
        <v>33106</v>
      </c>
      <c r="Q20" s="60"/>
      <c r="R20" s="59">
        <v>33106</v>
      </c>
      <c r="S20" s="59"/>
      <c r="T20" s="60"/>
      <c r="U20" s="60"/>
      <c r="V20" s="59"/>
      <c r="W20" s="59">
        <v>1439343</v>
      </c>
      <c r="X20" s="60">
        <v>3000000</v>
      </c>
      <c r="Y20" s="59">
        <v>-1560657</v>
      </c>
      <c r="Z20" s="61">
        <v>-52.02</v>
      </c>
      <c r="AA20" s="62">
        <v>4000000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30447458</v>
      </c>
      <c r="G22" s="345">
        <f t="shared" si="6"/>
        <v>0</v>
      </c>
      <c r="H22" s="343">
        <f t="shared" si="6"/>
        <v>0</v>
      </c>
      <c r="I22" s="343">
        <f t="shared" si="6"/>
        <v>1454711</v>
      </c>
      <c r="J22" s="345">
        <f t="shared" si="6"/>
        <v>1454711</v>
      </c>
      <c r="K22" s="345">
        <f t="shared" si="6"/>
        <v>1506663</v>
      </c>
      <c r="L22" s="343">
        <f t="shared" si="6"/>
        <v>568827</v>
      </c>
      <c r="M22" s="343">
        <f t="shared" si="6"/>
        <v>1160319</v>
      </c>
      <c r="N22" s="345">
        <f t="shared" si="6"/>
        <v>3235809</v>
      </c>
      <c r="O22" s="345">
        <f t="shared" si="6"/>
        <v>150000</v>
      </c>
      <c r="P22" s="343">
        <f t="shared" si="6"/>
        <v>1842522</v>
      </c>
      <c r="Q22" s="343">
        <f t="shared" si="6"/>
        <v>1044171</v>
      </c>
      <c r="R22" s="345">
        <f t="shared" si="6"/>
        <v>3036693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7727213</v>
      </c>
      <c r="X22" s="343">
        <f t="shared" si="6"/>
        <v>22835594</v>
      </c>
      <c r="Y22" s="345">
        <f t="shared" si="6"/>
        <v>-15108381</v>
      </c>
      <c r="Z22" s="336">
        <f>+IF(X22&lt;&gt;0,+(Y22/X22)*100,0)</f>
        <v>-66.16154149526393</v>
      </c>
      <c r="AA22" s="350">
        <f>SUM(AA23:AA32)</f>
        <v>30447458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6786790</v>
      </c>
      <c r="G24" s="59"/>
      <c r="H24" s="60"/>
      <c r="I24" s="60"/>
      <c r="J24" s="59"/>
      <c r="K24" s="59">
        <v>1080764</v>
      </c>
      <c r="L24" s="60">
        <v>370128</v>
      </c>
      <c r="M24" s="60">
        <v>103640</v>
      </c>
      <c r="N24" s="59">
        <v>1554532</v>
      </c>
      <c r="O24" s="59"/>
      <c r="P24" s="60">
        <v>1195691</v>
      </c>
      <c r="Q24" s="60"/>
      <c r="R24" s="59">
        <v>1195691</v>
      </c>
      <c r="S24" s="59"/>
      <c r="T24" s="60"/>
      <c r="U24" s="60"/>
      <c r="V24" s="59"/>
      <c r="W24" s="59">
        <v>2750223</v>
      </c>
      <c r="X24" s="60">
        <v>5090093</v>
      </c>
      <c r="Y24" s="59">
        <v>-2339870</v>
      </c>
      <c r="Z24" s="61">
        <v>-45.97</v>
      </c>
      <c r="AA24" s="62">
        <v>6786790</v>
      </c>
    </row>
    <row r="25" spans="1:27" ht="12.75">
      <c r="A25" s="361" t="s">
        <v>239</v>
      </c>
      <c r="B25" s="142"/>
      <c r="C25" s="60"/>
      <c r="D25" s="340"/>
      <c r="E25" s="60"/>
      <c r="F25" s="59">
        <v>7886000</v>
      </c>
      <c r="G25" s="59"/>
      <c r="H25" s="60"/>
      <c r="I25" s="60"/>
      <c r="J25" s="59"/>
      <c r="K25" s="59">
        <v>413004</v>
      </c>
      <c r="L25" s="60">
        <v>25000</v>
      </c>
      <c r="M25" s="60">
        <v>177146</v>
      </c>
      <c r="N25" s="59">
        <v>615150</v>
      </c>
      <c r="O25" s="59">
        <v>150000</v>
      </c>
      <c r="P25" s="60">
        <v>646831</v>
      </c>
      <c r="Q25" s="60"/>
      <c r="R25" s="59">
        <v>796831</v>
      </c>
      <c r="S25" s="59"/>
      <c r="T25" s="60"/>
      <c r="U25" s="60"/>
      <c r="V25" s="59"/>
      <c r="W25" s="59">
        <v>1411981</v>
      </c>
      <c r="X25" s="60">
        <v>5914500</v>
      </c>
      <c r="Y25" s="59">
        <v>-4502519</v>
      </c>
      <c r="Z25" s="61">
        <v>-76.13</v>
      </c>
      <c r="AA25" s="62">
        <v>7886000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15774668</v>
      </c>
      <c r="G32" s="59"/>
      <c r="H32" s="60"/>
      <c r="I32" s="60">
        <v>1454711</v>
      </c>
      <c r="J32" s="59">
        <v>1454711</v>
      </c>
      <c r="K32" s="59">
        <v>12895</v>
      </c>
      <c r="L32" s="60">
        <v>173699</v>
      </c>
      <c r="M32" s="60">
        <v>879533</v>
      </c>
      <c r="N32" s="59">
        <v>1066127</v>
      </c>
      <c r="O32" s="59"/>
      <c r="P32" s="60"/>
      <c r="Q32" s="60">
        <v>1044171</v>
      </c>
      <c r="R32" s="59">
        <v>1044171</v>
      </c>
      <c r="S32" s="59"/>
      <c r="T32" s="60"/>
      <c r="U32" s="60"/>
      <c r="V32" s="59"/>
      <c r="W32" s="59">
        <v>3565009</v>
      </c>
      <c r="X32" s="60">
        <v>11831001</v>
      </c>
      <c r="Y32" s="59">
        <v>-8265992</v>
      </c>
      <c r="Z32" s="61">
        <v>-69.87</v>
      </c>
      <c r="AA32" s="62">
        <v>15774668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14789497</v>
      </c>
      <c r="G40" s="345">
        <f t="shared" si="9"/>
        <v>0</v>
      </c>
      <c r="H40" s="343">
        <f t="shared" si="9"/>
        <v>0</v>
      </c>
      <c r="I40" s="343">
        <f t="shared" si="9"/>
        <v>1959722</v>
      </c>
      <c r="J40" s="345">
        <f t="shared" si="9"/>
        <v>1959722</v>
      </c>
      <c r="K40" s="345">
        <f t="shared" si="9"/>
        <v>1476480</v>
      </c>
      <c r="L40" s="343">
        <f t="shared" si="9"/>
        <v>778752</v>
      </c>
      <c r="M40" s="343">
        <f t="shared" si="9"/>
        <v>939292</v>
      </c>
      <c r="N40" s="345">
        <f t="shared" si="9"/>
        <v>3194524</v>
      </c>
      <c r="O40" s="345">
        <f t="shared" si="9"/>
        <v>2942509</v>
      </c>
      <c r="P40" s="343">
        <f t="shared" si="9"/>
        <v>776904</v>
      </c>
      <c r="Q40" s="343">
        <f t="shared" si="9"/>
        <v>58956</v>
      </c>
      <c r="R40" s="345">
        <f t="shared" si="9"/>
        <v>3778369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8932615</v>
      </c>
      <c r="X40" s="343">
        <f t="shared" si="9"/>
        <v>11092123</v>
      </c>
      <c r="Y40" s="345">
        <f t="shared" si="9"/>
        <v>-2159508</v>
      </c>
      <c r="Z40" s="336">
        <f>+IF(X40&lt;&gt;0,+(Y40/X40)*100,0)</f>
        <v>-19.46884288967946</v>
      </c>
      <c r="AA40" s="350">
        <f>SUM(AA41:AA49)</f>
        <v>14789497</v>
      </c>
    </row>
    <row r="41" spans="1:27" ht="12.75">
      <c r="A41" s="361" t="s">
        <v>248</v>
      </c>
      <c r="B41" s="142"/>
      <c r="C41" s="362"/>
      <c r="D41" s="363"/>
      <c r="E41" s="362"/>
      <c r="F41" s="364">
        <v>12559988</v>
      </c>
      <c r="G41" s="364"/>
      <c r="H41" s="362"/>
      <c r="I41" s="362"/>
      <c r="J41" s="364"/>
      <c r="K41" s="364"/>
      <c r="L41" s="362"/>
      <c r="M41" s="362">
        <v>2618054</v>
      </c>
      <c r="N41" s="364">
        <v>2618054</v>
      </c>
      <c r="O41" s="364"/>
      <c r="P41" s="362"/>
      <c r="Q41" s="362"/>
      <c r="R41" s="364"/>
      <c r="S41" s="364"/>
      <c r="T41" s="362"/>
      <c r="U41" s="362"/>
      <c r="V41" s="364"/>
      <c r="W41" s="364">
        <v>2618054</v>
      </c>
      <c r="X41" s="362">
        <v>9419991</v>
      </c>
      <c r="Y41" s="364">
        <v>-6801937</v>
      </c>
      <c r="Z41" s="365">
        <v>-72.21</v>
      </c>
      <c r="AA41" s="366">
        <v>12559988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2229509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1672132</v>
      </c>
      <c r="Y42" s="53">
        <f t="shared" si="10"/>
        <v>-1672132</v>
      </c>
      <c r="Z42" s="94">
        <f>+IF(X42&lt;&gt;0,+(Y42/X42)*100,0)</f>
        <v>-100</v>
      </c>
      <c r="AA42" s="95">
        <f>+AA62</f>
        <v>2229509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765845</v>
      </c>
      <c r="L43" s="305">
        <v>159971</v>
      </c>
      <c r="M43" s="305">
        <v>-1678762</v>
      </c>
      <c r="N43" s="370">
        <v>-752946</v>
      </c>
      <c r="O43" s="370">
        <v>-36652</v>
      </c>
      <c r="P43" s="305">
        <v>716494</v>
      </c>
      <c r="Q43" s="305">
        <v>58956</v>
      </c>
      <c r="R43" s="370">
        <v>738798</v>
      </c>
      <c r="S43" s="370"/>
      <c r="T43" s="305"/>
      <c r="U43" s="305"/>
      <c r="V43" s="370"/>
      <c r="W43" s="370">
        <v>-14148</v>
      </c>
      <c r="X43" s="305"/>
      <c r="Y43" s="370">
        <v>-14148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>
        <v>1959722</v>
      </c>
      <c r="J45" s="53">
        <v>1959722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1959722</v>
      </c>
      <c r="X45" s="54"/>
      <c r="Y45" s="53">
        <v>1959722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710635</v>
      </c>
      <c r="L49" s="54">
        <v>618781</v>
      </c>
      <c r="M49" s="54"/>
      <c r="N49" s="53">
        <v>1329416</v>
      </c>
      <c r="O49" s="53">
        <v>2979161</v>
      </c>
      <c r="P49" s="54">
        <v>60410</v>
      </c>
      <c r="Q49" s="54"/>
      <c r="R49" s="53">
        <v>3039571</v>
      </c>
      <c r="S49" s="53"/>
      <c r="T49" s="54"/>
      <c r="U49" s="54"/>
      <c r="V49" s="53"/>
      <c r="W49" s="53">
        <v>4368987</v>
      </c>
      <c r="X49" s="54"/>
      <c r="Y49" s="53">
        <v>4368987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106169551</v>
      </c>
      <c r="G60" s="264">
        <f t="shared" si="14"/>
        <v>0</v>
      </c>
      <c r="H60" s="219">
        <f t="shared" si="14"/>
        <v>0</v>
      </c>
      <c r="I60" s="219">
        <f t="shared" si="14"/>
        <v>15902766</v>
      </c>
      <c r="J60" s="264">
        <f t="shared" si="14"/>
        <v>15902766</v>
      </c>
      <c r="K60" s="264">
        <f t="shared" si="14"/>
        <v>9642188</v>
      </c>
      <c r="L60" s="219">
        <f t="shared" si="14"/>
        <v>7174146</v>
      </c>
      <c r="M60" s="219">
        <f t="shared" si="14"/>
        <v>9754692</v>
      </c>
      <c r="N60" s="264">
        <f t="shared" si="14"/>
        <v>26571026</v>
      </c>
      <c r="O60" s="264">
        <f t="shared" si="14"/>
        <v>3676584</v>
      </c>
      <c r="P60" s="219">
        <f t="shared" si="14"/>
        <v>6336023</v>
      </c>
      <c r="Q60" s="219">
        <f t="shared" si="14"/>
        <v>2461738</v>
      </c>
      <c r="R60" s="264">
        <f t="shared" si="14"/>
        <v>12474345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54948137</v>
      </c>
      <c r="X60" s="219">
        <f t="shared" si="14"/>
        <v>79627164</v>
      </c>
      <c r="Y60" s="264">
        <f t="shared" si="14"/>
        <v>-24679027</v>
      </c>
      <c r="Z60" s="337">
        <f>+IF(X60&lt;&gt;0,+(Y60/X60)*100,0)</f>
        <v>-30.99322613072092</v>
      </c>
      <c r="AA60" s="232">
        <f>+AA57+AA54+AA51+AA40+AA37+AA34+AA22+AA5</f>
        <v>106169551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2229509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1672132</v>
      </c>
      <c r="Y62" s="349">
        <f t="shared" si="15"/>
        <v>-1672132</v>
      </c>
      <c r="Z62" s="338">
        <f>+IF(X62&lt;&gt;0,+(Y62/X62)*100,0)</f>
        <v>-100</v>
      </c>
      <c r="AA62" s="351">
        <f>SUM(AA63:AA66)</f>
        <v>2229509</v>
      </c>
    </row>
    <row r="63" spans="1:27" ht="12.75">
      <c r="A63" s="361" t="s">
        <v>259</v>
      </c>
      <c r="B63" s="136"/>
      <c r="C63" s="60"/>
      <c r="D63" s="340"/>
      <c r="E63" s="60"/>
      <c r="F63" s="59">
        <v>2229509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1672132</v>
      </c>
      <c r="Y63" s="59">
        <v>-1672132</v>
      </c>
      <c r="Z63" s="61">
        <v>-100</v>
      </c>
      <c r="AA63" s="62">
        <v>2229509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1602198</v>
      </c>
      <c r="J5" s="358">
        <f t="shared" si="0"/>
        <v>1602198</v>
      </c>
      <c r="K5" s="358">
        <f t="shared" si="0"/>
        <v>1400434</v>
      </c>
      <c r="L5" s="356">
        <f t="shared" si="0"/>
        <v>0</v>
      </c>
      <c r="M5" s="356">
        <f t="shared" si="0"/>
        <v>0</v>
      </c>
      <c r="N5" s="358">
        <f t="shared" si="0"/>
        <v>1400434</v>
      </c>
      <c r="O5" s="358">
        <f t="shared" si="0"/>
        <v>0</v>
      </c>
      <c r="P5" s="356">
        <f t="shared" si="0"/>
        <v>1255080</v>
      </c>
      <c r="Q5" s="356">
        <f t="shared" si="0"/>
        <v>0</v>
      </c>
      <c r="R5" s="358">
        <f t="shared" si="0"/>
        <v>1255080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4257712</v>
      </c>
      <c r="X5" s="356">
        <f t="shared" si="0"/>
        <v>0</v>
      </c>
      <c r="Y5" s="358">
        <f t="shared" si="0"/>
        <v>4257712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1602198</v>
      </c>
      <c r="J6" s="59">
        <f t="shared" si="1"/>
        <v>1602198</v>
      </c>
      <c r="K6" s="59">
        <f t="shared" si="1"/>
        <v>1400434</v>
      </c>
      <c r="L6" s="60">
        <f t="shared" si="1"/>
        <v>0</v>
      </c>
      <c r="M6" s="60">
        <f t="shared" si="1"/>
        <v>0</v>
      </c>
      <c r="N6" s="59">
        <f t="shared" si="1"/>
        <v>1400434</v>
      </c>
      <c r="O6" s="59">
        <f t="shared" si="1"/>
        <v>0</v>
      </c>
      <c r="P6" s="60">
        <f t="shared" si="1"/>
        <v>1255080</v>
      </c>
      <c r="Q6" s="60">
        <f t="shared" si="1"/>
        <v>0</v>
      </c>
      <c r="R6" s="59">
        <f t="shared" si="1"/>
        <v>1255080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4257712</v>
      </c>
      <c r="X6" s="60">
        <f t="shared" si="1"/>
        <v>0</v>
      </c>
      <c r="Y6" s="59">
        <f t="shared" si="1"/>
        <v>4257712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>
        <v>1602198</v>
      </c>
      <c r="J7" s="59">
        <v>1602198</v>
      </c>
      <c r="K7" s="59">
        <v>1400434</v>
      </c>
      <c r="L7" s="60"/>
      <c r="M7" s="60"/>
      <c r="N7" s="59">
        <v>1400434</v>
      </c>
      <c r="O7" s="59"/>
      <c r="P7" s="60">
        <v>1255080</v>
      </c>
      <c r="Q7" s="60"/>
      <c r="R7" s="59">
        <v>1255080</v>
      </c>
      <c r="S7" s="59"/>
      <c r="T7" s="60"/>
      <c r="U7" s="60"/>
      <c r="V7" s="59"/>
      <c r="W7" s="59">
        <v>4257712</v>
      </c>
      <c r="X7" s="60"/>
      <c r="Y7" s="59">
        <v>4257712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1602198</v>
      </c>
      <c r="J60" s="264">
        <f t="shared" si="14"/>
        <v>1602198</v>
      </c>
      <c r="K60" s="264">
        <f t="shared" si="14"/>
        <v>1400434</v>
      </c>
      <c r="L60" s="219">
        <f t="shared" si="14"/>
        <v>0</v>
      </c>
      <c r="M60" s="219">
        <f t="shared" si="14"/>
        <v>0</v>
      </c>
      <c r="N60" s="264">
        <f t="shared" si="14"/>
        <v>1400434</v>
      </c>
      <c r="O60" s="264">
        <f t="shared" si="14"/>
        <v>0</v>
      </c>
      <c r="P60" s="219">
        <f t="shared" si="14"/>
        <v>1255080</v>
      </c>
      <c r="Q60" s="219">
        <f t="shared" si="14"/>
        <v>0</v>
      </c>
      <c r="R60" s="264">
        <f t="shared" si="14"/>
        <v>1255080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4257712</v>
      </c>
      <c r="X60" s="219">
        <f t="shared" si="14"/>
        <v>0</v>
      </c>
      <c r="Y60" s="264">
        <f t="shared" si="14"/>
        <v>4257712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2017-05-05T12:10:19Z</dcterms:created>
  <dcterms:modified xsi:type="dcterms:W3CDTF">2017-05-05T12:10:22Z</dcterms:modified>
  <cp:category/>
  <cp:version/>
  <cp:contentType/>
  <cp:contentStatus/>
</cp:coreProperties>
</file>